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35" windowHeight="5580" tabRatio="953" firstSheet="21" activeTab="3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-7.1" sheetId="7" r:id="rId7"/>
    <sheet name="8-8.1" sheetId="8" r:id="rId8"/>
    <sheet name="9" sheetId="9" r:id="rId9"/>
    <sheet name="10" sheetId="10" r:id="rId10"/>
    <sheet name="11" sheetId="11" r:id="rId11"/>
    <sheet name="12-12.1" sheetId="12" r:id="rId12"/>
    <sheet name="13-13.1" sheetId="13" r:id="rId13"/>
    <sheet name="14-14.1" sheetId="14" r:id="rId14"/>
    <sheet name="15" sheetId="15" r:id="rId15"/>
    <sheet name="16-16.1" sheetId="16" r:id="rId16"/>
    <sheet name="17-17.1" sheetId="17" r:id="rId17"/>
    <sheet name="18" sheetId="18" r:id="rId18"/>
    <sheet name="19-19.1" sheetId="19" r:id="rId19"/>
    <sheet name="20-20.1" sheetId="20" r:id="rId20"/>
    <sheet name="21" sheetId="21" r:id="rId21"/>
    <sheet name="22-22.1" sheetId="22" r:id="rId22"/>
    <sheet name="23-23.1" sheetId="23" r:id="rId23"/>
    <sheet name="24-24.1" sheetId="24" r:id="rId24"/>
    <sheet name="25-25.1" sheetId="25" r:id="rId25"/>
    <sheet name="26-26.1" sheetId="26" r:id="rId26"/>
    <sheet name="27-27.1" sheetId="27" r:id="rId27"/>
    <sheet name="28-28.1" sheetId="28" r:id="rId28"/>
    <sheet name="29" sheetId="29" r:id="rId29"/>
    <sheet name="Segmentos LN resumen" sheetId="30" r:id="rId30"/>
    <sheet name="Segmentos pais" sheetId="31" r:id="rId31"/>
    <sheet name="Segmentos LN Generacion" sheetId="32" r:id="rId32"/>
    <sheet name="Segmentos LN Distribucion" sheetId="33" r:id="rId33"/>
  </sheets>
  <externalReferences>
    <externalReference r:id="rId36"/>
  </externalReferences>
  <definedNames>
    <definedName name="_xlnm.Print_Area" localSheetId="0">'1'!$A$1:$G$44</definedName>
    <definedName name="_xlnm.Print_Area" localSheetId="9">'10'!$A$2:$K$9</definedName>
    <definedName name="_xlnm.Print_Area" localSheetId="10">'11'!$A$1:$J$21</definedName>
    <definedName name="_xlnm.Print_Area" localSheetId="11">'12-12.1'!$A$1:$G$17</definedName>
    <definedName name="_xlnm.Print_Area" localSheetId="12">'13-13.1'!$A$1:$G$17</definedName>
    <definedName name="_xlnm.Print_Area" localSheetId="13">'14-14.1'!$A$1:$G$18</definedName>
    <definedName name="_xlnm.Print_Area" localSheetId="14">'15'!$A$1:$G$25</definedName>
    <definedName name="_xlnm.Print_Area" localSheetId="15">'16-16.1'!$A$1:$G$17</definedName>
    <definedName name="_xlnm.Print_Area" localSheetId="16">'17-17.1'!$A$1:$G$17</definedName>
    <definedName name="_xlnm.Print_Area" localSheetId="17">'18'!$A$1:$G$11</definedName>
    <definedName name="_xlnm.Print_Area" localSheetId="18">'19-19.1'!$A$1:$G$18</definedName>
    <definedName name="_xlnm.Print_Area" localSheetId="1">'2'!$A$1:$O$14</definedName>
    <definedName name="_xlnm.Print_Area" localSheetId="19">'20-20.1'!$A$1:$G$18</definedName>
    <definedName name="_xlnm.Print_Area" localSheetId="20">'21'!$A$1:$G$25</definedName>
    <definedName name="_xlnm.Print_Area" localSheetId="21">'22-22.1'!$A$1:$G$17</definedName>
    <definedName name="_xlnm.Print_Area" localSheetId="22">'23-23.1'!$A$1:$G$35</definedName>
    <definedName name="_xlnm.Print_Area" localSheetId="23">'24-24.1'!$A$1:$G$17</definedName>
    <definedName name="_xlnm.Print_Area" localSheetId="24">'25-25.1'!$A$1:$G$18</definedName>
    <definedName name="_xlnm.Print_Area" localSheetId="25">'26-26.1'!$A$1:$G$17</definedName>
    <definedName name="_xlnm.Print_Area" localSheetId="26">'27-27.1'!$A$1:$G$18</definedName>
    <definedName name="_xlnm.Print_Area" localSheetId="2">'3'!$A$1:$U$20</definedName>
    <definedName name="_xlnm.Print_Area" localSheetId="3">'4'!$A$1:$U$20</definedName>
    <definedName name="_xlnm.Print_Area" localSheetId="4">'5'!$A$1:$G$28</definedName>
    <definedName name="_xlnm.Print_Area" localSheetId="5">'6'!$A$1:$G$37</definedName>
    <definedName name="_xlnm.Print_Area" localSheetId="6">'7-7.1'!$A$1:$F$57</definedName>
    <definedName name="_xlnm.Print_Area" localSheetId="7">'8-8.1'!$A$1:$F$20</definedName>
    <definedName name="_xlnm.Print_Area" localSheetId="8">'9'!$A$1:$G$63</definedName>
  </definedNames>
  <calcPr fullCalcOnLoad="1"/>
</workbook>
</file>

<file path=xl/sharedStrings.xml><?xml version="1.0" encoding="utf-8"?>
<sst xmlns="http://schemas.openxmlformats.org/spreadsheetml/2006/main" count="1628" uniqueCount="428">
  <si>
    <t>Chg %</t>
  </si>
  <si>
    <t>Chile</t>
  </si>
  <si>
    <t>Argentina</t>
  </si>
  <si>
    <t>Colombia</t>
  </si>
  <si>
    <t>TOTAL</t>
  </si>
  <si>
    <t>Balance</t>
  </si>
  <si>
    <t>Enersis</t>
  </si>
  <si>
    <t>Chilectra</t>
  </si>
  <si>
    <t>Edesur</t>
  </si>
  <si>
    <t>Costanera</t>
  </si>
  <si>
    <t>Hidroinvest</t>
  </si>
  <si>
    <t>CTM</t>
  </si>
  <si>
    <t>Edelnor</t>
  </si>
  <si>
    <t>Edegel</t>
  </si>
  <si>
    <t>Endesa Brasil</t>
  </si>
  <si>
    <t>Coelce</t>
  </si>
  <si>
    <t>Ampla</t>
  </si>
  <si>
    <t>Cachoeira</t>
  </si>
  <si>
    <t>Cien</t>
  </si>
  <si>
    <t>Fortaleza</t>
  </si>
  <si>
    <t>Codensa</t>
  </si>
  <si>
    <t>Emgesa</t>
  </si>
  <si>
    <t>%</t>
  </si>
  <si>
    <t>Total</t>
  </si>
  <si>
    <t>Endesa Chile</t>
  </si>
  <si>
    <t>Endesa Fortaleza</t>
  </si>
  <si>
    <t>Chilectra S.A.</t>
  </si>
  <si>
    <t>Ampla (*)</t>
  </si>
  <si>
    <t>Coelce (*)</t>
  </si>
  <si>
    <t>Inmobiliaria Manso de Velasco Ltda.</t>
  </si>
  <si>
    <t>Endesa Costanera</t>
  </si>
  <si>
    <t>El Chocón</t>
  </si>
  <si>
    <t>Chocón</t>
  </si>
  <si>
    <t>TESA</t>
  </si>
  <si>
    <t/>
  </si>
  <si>
    <t>Others</t>
  </si>
  <si>
    <t>9M 2011</t>
  </si>
  <si>
    <t>Table 1</t>
  </si>
  <si>
    <t>CONSOLIDATED INCOME STATEMENT</t>
  </si>
  <si>
    <t>(Million Ch$)</t>
  </si>
  <si>
    <t>(Thousand US$)</t>
  </si>
  <si>
    <t>Sales</t>
  </si>
  <si>
    <t>Energy sales</t>
  </si>
  <si>
    <t>Other sales</t>
  </si>
  <si>
    <t>Other services</t>
  </si>
  <si>
    <t>Other operating income</t>
  </si>
  <si>
    <t>Revenues</t>
  </si>
  <si>
    <t>Energy purchases</t>
  </si>
  <si>
    <t>Fuel consumption</t>
  </si>
  <si>
    <t>Transportation expenses</t>
  </si>
  <si>
    <t>Other variable costs</t>
  </si>
  <si>
    <t>Procurements and Services</t>
  </si>
  <si>
    <t>Contribution Margin</t>
  </si>
  <si>
    <t>Other work performed by entity and capitalized</t>
  </si>
  <si>
    <t>Employee benefits expense</t>
  </si>
  <si>
    <t>Other fixed operating expenses</t>
  </si>
  <si>
    <t>Gross Operating Income (EBITDA)</t>
  </si>
  <si>
    <t>Depreciation and amortization</t>
  </si>
  <si>
    <t>Reversal of impairment profit (impairment loss) recognized in profit or loss</t>
  </si>
  <si>
    <t>Operating Income</t>
  </si>
  <si>
    <t>Net  Financial Income</t>
  </si>
  <si>
    <t>Financial income</t>
  </si>
  <si>
    <t>Financial costs</t>
  </si>
  <si>
    <t>Gain (Loss) for indexed assets and liabilities</t>
  </si>
  <si>
    <t>Foreign currency exchange differences, net</t>
  </si>
  <si>
    <t xml:space="preserve">Gains </t>
  </si>
  <si>
    <t>Losses</t>
  </si>
  <si>
    <t>Share of profit (loss) of associates accounted for using the equity method</t>
  </si>
  <si>
    <t>Net Income From Other Investments</t>
  </si>
  <si>
    <t>Net Income From Sale of Assets</t>
  </si>
  <si>
    <t>Net Income Before Taxes</t>
  </si>
  <si>
    <t>Income Tax</t>
  </si>
  <si>
    <t>NET INCOME ATTRIBUTABLE TO:</t>
  </si>
  <si>
    <t>Owners of parent</t>
  </si>
  <si>
    <t>Non-controlling interest</t>
  </si>
  <si>
    <t>Earning per share (Ch$ /share and US$ / ADR)</t>
  </si>
  <si>
    <t>Table 2</t>
  </si>
  <si>
    <t>Operating Income by Businesses</t>
  </si>
  <si>
    <t>Generation and Transmission</t>
  </si>
  <si>
    <t>Distribution</t>
  </si>
  <si>
    <t>Million Ch$</t>
  </si>
  <si>
    <t>Chg%</t>
  </si>
  <si>
    <t>Th. US$</t>
  </si>
  <si>
    <t>Operating Revenues</t>
  </si>
  <si>
    <t>Operating Costs</t>
  </si>
  <si>
    <t>Eliminations and Others</t>
  </si>
  <si>
    <t>Consolidated</t>
  </si>
  <si>
    <t>Table 3</t>
  </si>
  <si>
    <t>Generation &amp; Transmission</t>
  </si>
  <si>
    <t>Brazil</t>
  </si>
  <si>
    <t>% of consolidated</t>
  </si>
  <si>
    <t>Peru</t>
  </si>
  <si>
    <t>Table 4</t>
  </si>
  <si>
    <t>Table 5</t>
  </si>
  <si>
    <t>ASSETS</t>
  </si>
  <si>
    <t>CURRENT ASSETS</t>
  </si>
  <si>
    <t>Cash and cash equivalents</t>
  </si>
  <si>
    <t>Other current financial assets</t>
  </si>
  <si>
    <t>Other current non-financial assets</t>
  </si>
  <si>
    <t>Trade and other current receivables</t>
  </si>
  <si>
    <t>Accounts receivable from related companies</t>
  </si>
  <si>
    <t>Inventories</t>
  </si>
  <si>
    <t>Current tax assets</t>
  </si>
  <si>
    <t xml:space="preserve">Non-current assets (or disposal groups) classified as held for sale </t>
  </si>
  <si>
    <t>Total Current Assets</t>
  </si>
  <si>
    <t>Other non-current financial assets</t>
  </si>
  <si>
    <t>Other non-current non-financial assets</t>
  </si>
  <si>
    <t>Trade accounts receivables and other receivables, net</t>
  </si>
  <si>
    <t>Investment accounted for using equity method</t>
  </si>
  <si>
    <t>Intangible assets other than goodwill</t>
  </si>
  <si>
    <t>Goodwill</t>
  </si>
  <si>
    <t>Property, plant and equipment, net</t>
  </si>
  <si>
    <t>Investment properties</t>
  </si>
  <si>
    <t>Deferred tax assets</t>
  </si>
  <si>
    <t>Total Non-Current Assets</t>
  </si>
  <si>
    <t>TOTAL ASSETS</t>
  </si>
  <si>
    <t>Table 6</t>
  </si>
  <si>
    <t>LIABILITIES AND SHAREHOLDERS' EQUITY</t>
  </si>
  <si>
    <t>CURRENT LIABILITIES</t>
  </si>
  <si>
    <t>Other current financial liabilities</t>
  </si>
  <si>
    <t>Trade and other current payables</t>
  </si>
  <si>
    <t>Accounts payable to related companies</t>
  </si>
  <si>
    <t>Other short-term provisions</t>
  </si>
  <si>
    <t>Current tax liabilities</t>
  </si>
  <si>
    <t>Current provisions for employee benefits</t>
  </si>
  <si>
    <t>Other current  non-financial liabilities</t>
  </si>
  <si>
    <t>Liabilities (or disposal groups) classified as held for sale</t>
  </si>
  <si>
    <t>Total Current Liabilities</t>
  </si>
  <si>
    <t>NON-CURRENT LIABILITIES</t>
  </si>
  <si>
    <t>Other non-current financial liabilities</t>
  </si>
  <si>
    <t>Non-current payables</t>
  </si>
  <si>
    <t>Other-long term provisions</t>
  </si>
  <si>
    <t>Deferred tax liabilities</t>
  </si>
  <si>
    <t>Non-current provisions for employee benefits</t>
  </si>
  <si>
    <t>Other non-current  non-financial liabilities</t>
  </si>
  <si>
    <t>Total Non-Current Liabilities</t>
  </si>
  <si>
    <t>SHAREHOLDERS' EQUITY</t>
  </si>
  <si>
    <t>Issued capital</t>
  </si>
  <si>
    <t>Retained earnings (losses)</t>
  </si>
  <si>
    <t>Share premium</t>
  </si>
  <si>
    <t>Other equity changes</t>
  </si>
  <si>
    <t>Reserves</t>
  </si>
  <si>
    <t>Equity Attributable to Shareholders of the Company</t>
  </si>
  <si>
    <t>Equity Attributable to Minority Interest</t>
  </si>
  <si>
    <t>Total Shareholders' Equity</t>
  </si>
  <si>
    <t>TOTAL LIABILITIES AND SHAREHOLDERS' EQUITY</t>
  </si>
  <si>
    <t>Table 7</t>
  </si>
  <si>
    <t>Table 7.1</t>
  </si>
  <si>
    <t>Table 8</t>
  </si>
  <si>
    <t>Indicator</t>
  </si>
  <si>
    <t>Unit</t>
  </si>
  <si>
    <t>Liquidity</t>
  </si>
  <si>
    <t>Times</t>
  </si>
  <si>
    <t>Acid ratio test *</t>
  </si>
  <si>
    <t>Working capital</t>
  </si>
  <si>
    <t>Thousand US$</t>
  </si>
  <si>
    <t xml:space="preserve">Leverage ** </t>
  </si>
  <si>
    <t>Short-term debt</t>
  </si>
  <si>
    <t>Long-term debt</t>
  </si>
  <si>
    <t>* (Current assets net of inventories and prepaid expenses) / Current liabilities</t>
  </si>
  <si>
    <t>** Total debt / (equity + minority interest)</t>
  </si>
  <si>
    <t>Table 8.1</t>
  </si>
  <si>
    <t>Financial expenses coverage *</t>
  </si>
  <si>
    <t>Op. income / Op. rev.</t>
  </si>
  <si>
    <t>ROE **</t>
  </si>
  <si>
    <t>ROA **</t>
  </si>
  <si>
    <t>* EBITDA / Financial costs</t>
  </si>
  <si>
    <t>** Annualized figures</t>
  </si>
  <si>
    <t>Table 9</t>
  </si>
  <si>
    <t>CASH FLOW</t>
  </si>
  <si>
    <t>Dividends paid</t>
  </si>
  <si>
    <t>Dividends received</t>
  </si>
  <si>
    <t>Payments of interest classified as operating</t>
  </si>
  <si>
    <t>Proceeds of interest received classified as operating</t>
  </si>
  <si>
    <t>Income taxes refund (paid)</t>
  </si>
  <si>
    <t>Other inflows (outflows) of cash</t>
  </si>
  <si>
    <t>Acquisitions of associates</t>
  </si>
  <si>
    <t xml:space="preserve">Cash flows used for the purchase of non-controlling </t>
  </si>
  <si>
    <t>Loans to related companies</t>
  </si>
  <si>
    <t>Proceeds from sales of property, plant and equipment</t>
  </si>
  <si>
    <t>Purchase of property, plant and equipment</t>
  </si>
  <si>
    <t>Proceeds from sales of intangible assets</t>
  </si>
  <si>
    <t>Acquisitions of intangible assets</t>
  </si>
  <si>
    <t>Proceeds from other long term assets.</t>
  </si>
  <si>
    <t>Purchase of other long-term assets</t>
  </si>
  <si>
    <t>Proceeds from prepayments reimbursed and third party loans</t>
  </si>
  <si>
    <t>Prepayments and third party loans</t>
  </si>
  <si>
    <t xml:space="preserve">Repayments of borrowings </t>
  </si>
  <si>
    <t>Payments of loans</t>
  </si>
  <si>
    <t>Payments of finance lease liabilities</t>
  </si>
  <si>
    <t>Repayment of loans to related companies</t>
  </si>
  <si>
    <t xml:space="preserve">Effect of exchange rate changes on cash and cash equivalents </t>
  </si>
  <si>
    <t>Cash and cash equivalents at end of period</t>
  </si>
  <si>
    <t>Table 10</t>
  </si>
  <si>
    <t>Cash Flow</t>
  </si>
  <si>
    <t>Interest Received</t>
  </si>
  <si>
    <t>Dividends Received</t>
  </si>
  <si>
    <t>Capital Reductions</t>
  </si>
  <si>
    <t>Total Cash Received</t>
  </si>
  <si>
    <t xml:space="preserve">Total </t>
  </si>
  <si>
    <t>Table 11</t>
  </si>
  <si>
    <t>Payments for Additions of Fixed Assets</t>
  </si>
  <si>
    <t>Depreciation</t>
  </si>
  <si>
    <t>Enersis holding and investment companies</t>
  </si>
  <si>
    <t>(*) Includes concessions intangible assets.</t>
  </si>
  <si>
    <t>Table 12</t>
  </si>
  <si>
    <t>Procurement and Services</t>
  </si>
  <si>
    <t>Other Costs</t>
  </si>
  <si>
    <t>Depreciation and Amortization</t>
  </si>
  <si>
    <t>Figures may differ from those accounted under Argentine GAAP.</t>
  </si>
  <si>
    <t>Table 12.1</t>
  </si>
  <si>
    <t>GWh Produced</t>
  </si>
  <si>
    <t>GWh Sold</t>
  </si>
  <si>
    <t>Table 13</t>
  </si>
  <si>
    <t>Table 13.1</t>
  </si>
  <si>
    <t>Table 14</t>
  </si>
  <si>
    <t>Table 14.1</t>
  </si>
  <si>
    <t>Customers (Th)</t>
  </si>
  <si>
    <t>Clients/Employee</t>
  </si>
  <si>
    <t>Energy Losses %</t>
  </si>
  <si>
    <t>Table 15</t>
  </si>
  <si>
    <t>Total Revenues</t>
  </si>
  <si>
    <t>Net Financial Income</t>
  </si>
  <si>
    <t>Financial expenses</t>
  </si>
  <si>
    <t>Income (Loss) for indexed assets and liabilities</t>
  </si>
  <si>
    <t xml:space="preserve">      Gains </t>
  </si>
  <si>
    <t xml:space="preserve">      Losses</t>
  </si>
  <si>
    <t>Net Income from Related Comp. Cons. by the Prop. Eq. Method</t>
  </si>
  <si>
    <t>Net Income from Other Investments</t>
  </si>
  <si>
    <t>Net Income from Sales of Assets</t>
  </si>
  <si>
    <t>Net Income before Taxes</t>
  </si>
  <si>
    <t>NET INCOME</t>
  </si>
  <si>
    <t>Net Income Attributable to Owners of the Company</t>
  </si>
  <si>
    <t>Net Income Attributable to Minority Interest</t>
  </si>
  <si>
    <t>Table 16</t>
  </si>
  <si>
    <t>Figures may differ from those accounted under Brazilian GAAP.</t>
  </si>
  <si>
    <t>Table 16.1</t>
  </si>
  <si>
    <t>Table 17</t>
  </si>
  <si>
    <t>Table 17.1</t>
  </si>
  <si>
    <t>Table 18</t>
  </si>
  <si>
    <t>Table 19</t>
  </si>
  <si>
    <t>Table 19.1</t>
  </si>
  <si>
    <t>Table 20</t>
  </si>
  <si>
    <t>Table 20.1</t>
  </si>
  <si>
    <t>Table 21</t>
  </si>
  <si>
    <t>Table 22</t>
  </si>
  <si>
    <t>Chilean Electricity Business</t>
  </si>
  <si>
    <t>Table 22.1</t>
  </si>
  <si>
    <t>Table 23</t>
  </si>
  <si>
    <t>Table 23.1</t>
  </si>
  <si>
    <t>Table 24</t>
  </si>
  <si>
    <t>Figures may differ from those accounted under Colombian GAAP.</t>
  </si>
  <si>
    <t>Table 24.1</t>
  </si>
  <si>
    <t>Table 25</t>
  </si>
  <si>
    <t>Table 25.1</t>
  </si>
  <si>
    <t>Table 26</t>
  </si>
  <si>
    <t>Figures may differ from those accounted under Peruvian GAAP.</t>
  </si>
  <si>
    <t>Table 26.1</t>
  </si>
  <si>
    <t>Table 27</t>
  </si>
  <si>
    <t>Table 27.1</t>
  </si>
  <si>
    <t>NON-CURRENT ASSETS</t>
  </si>
  <si>
    <t xml:space="preserve">Market Share </t>
  </si>
  <si>
    <t>9M 2012</t>
  </si>
  <si>
    <t>Var 2011-2012</t>
  </si>
  <si>
    <t>As of Dec 31, 2011</t>
  </si>
  <si>
    <t>As of September 30, 2012</t>
  </si>
  <si>
    <t>Collection classes provided by operating activities</t>
  </si>
  <si>
    <t>Proceeds from sales of goods and services</t>
  </si>
  <si>
    <t>Cash receipts from royalties, fees, commissions and other revenue</t>
  </si>
  <si>
    <t>Receipts from contracts held for purposes of dealing or trading</t>
  </si>
  <si>
    <t>Receipts from premiums and claims, annuities and other benefits from policies written</t>
  </si>
  <si>
    <t>Other cash receipts from operating activities</t>
  </si>
  <si>
    <t>Types of payments</t>
  </si>
  <si>
    <t>Payments to suppliers for goods and services</t>
  </si>
  <si>
    <t>Payments from contracts held for dealing or trading</t>
  </si>
  <si>
    <t>Payments to and on behalf of employees</t>
  </si>
  <si>
    <t>Payments for premiums and claims, annuities and other policy benefits underwritten</t>
  </si>
  <si>
    <t>Other payments for operating activities</t>
  </si>
  <si>
    <t>Net cash flows from (used in) operating activities</t>
  </si>
  <si>
    <t>Cash flows from (used in) investing activities</t>
  </si>
  <si>
    <t>Cash flows from losing control of subsidiaries or other businesses</t>
  </si>
  <si>
    <t>Cash flows used for control of subsidiaries or other businesses</t>
  </si>
  <si>
    <t>Other cash receipts from sales of equity or debt instruments of other entities</t>
  </si>
  <si>
    <t>Other payments to acquire equity or debt instruments of other entities</t>
  </si>
  <si>
    <t>Other proceeds from the sale of interests in joint ventures</t>
  </si>
  <si>
    <t>Payments arising from futures contracts, forwards, options and swap</t>
  </si>
  <si>
    <t>Cash receipts from futures contracts, forwards, options and swap</t>
  </si>
  <si>
    <t>Proceeds from related</t>
  </si>
  <si>
    <t>Net cash flows from (used in) investing activities</t>
  </si>
  <si>
    <t>Proceeds from shares issue</t>
  </si>
  <si>
    <t>Proceeds from issuance of other equity instruments</t>
  </si>
  <si>
    <t>Payments to acquire or redeem the shares of the entity</t>
  </si>
  <si>
    <t>Payments for other equity interests</t>
  </si>
  <si>
    <t>Total loan amounts from</t>
  </si>
  <si>
    <t>Proceeds from term loans</t>
  </si>
  <si>
    <t>Proceeds from short-term loans</t>
  </si>
  <si>
    <t>Proceeds from government grants</t>
  </si>
  <si>
    <t>Net cash flows from (used in) financing activities</t>
  </si>
  <si>
    <t>Net increase (decrease) in cash and cash equivalents, before the effect of changes in the exchange rate</t>
  </si>
  <si>
    <t>Increase (decrease) in cash and cash equivalents</t>
  </si>
  <si>
    <t>Cash and cash equivalents at beginning of period</t>
  </si>
  <si>
    <t>Cam Ltda.(**)</t>
  </si>
  <si>
    <t>Synapsis (***)</t>
  </si>
  <si>
    <t>Reversal of impairment profit (loss) recognized in profit or loss</t>
  </si>
  <si>
    <t>Cien (*)</t>
  </si>
  <si>
    <t>-</t>
  </si>
  <si>
    <t>% Physical Sales</t>
  </si>
  <si>
    <t>Residential</t>
  </si>
  <si>
    <t>Industrial</t>
  </si>
  <si>
    <t>Commercial</t>
  </si>
  <si>
    <t>Table 28</t>
  </si>
  <si>
    <t>Endesa Chile (*)</t>
  </si>
  <si>
    <t>Cachoeira (**)</t>
  </si>
  <si>
    <t>Fortaleza (***)</t>
  </si>
  <si>
    <t>Cien (**)</t>
  </si>
  <si>
    <t xml:space="preserve">Edesur </t>
  </si>
  <si>
    <t>Distrilima (Edelnor)</t>
  </si>
  <si>
    <t>CAM Ltda.</t>
  </si>
  <si>
    <t>Synapsis Soluciones y Servicios IT Ltda.</t>
  </si>
  <si>
    <t>ICT</t>
  </si>
  <si>
    <t>Enersis Holding and other investment vehicles</t>
  </si>
  <si>
    <t>Consolidation Adjustments</t>
  </si>
  <si>
    <t>Total Consolidation</t>
  </si>
  <si>
    <t>Table 28.1</t>
  </si>
  <si>
    <t>Investluz (Coelce)</t>
  </si>
  <si>
    <t>Linea de Negocio</t>
  </si>
  <si>
    <t>Generación</t>
  </si>
  <si>
    <t>Distribución</t>
  </si>
  <si>
    <t>Eliminaciones y otros</t>
  </si>
  <si>
    <t>Totales</t>
  </si>
  <si>
    <t>ACTIVOS</t>
  </si>
  <si>
    <t>M$</t>
  </si>
  <si>
    <t>ACTIVOS CORRIENTES</t>
  </si>
  <si>
    <t>Activos Corrientes en Operación</t>
  </si>
  <si>
    <t>Efectivo y Equivalentes al Efectivo</t>
  </si>
  <si>
    <t>Otros activos financieros corrientes</t>
  </si>
  <si>
    <t>Otros Activos No Financieros, Corriente</t>
  </si>
  <si>
    <t>Deudores comerciales y otras cuentas por cobrar corrientes</t>
  </si>
  <si>
    <t>Cuentas por cobrar a entidades relacionadas corriente</t>
  </si>
  <si>
    <t>Inventarios</t>
  </si>
  <si>
    <t>Activos por impuestos corrientes</t>
  </si>
  <si>
    <t>Activos no corrientes o grupos de activos para su disposición clasificados como mantenidos para la venta</t>
  </si>
  <si>
    <t xml:space="preserve">ACTIVOS NO CORRIENTES </t>
  </si>
  <si>
    <t>Otros activos financieros no corrientes</t>
  </si>
  <si>
    <t>Otros activos no financieros no corrientes</t>
  </si>
  <si>
    <t>Derechos por cobrar no corrientes</t>
  </si>
  <si>
    <t>Cuentas por cobrar a entidades relacionadas no corrientes</t>
  </si>
  <si>
    <t>Inversiones contabilizadas utilizando el método de la participación</t>
  </si>
  <si>
    <t>Activos intangibles distintos de la plusvalía</t>
  </si>
  <si>
    <t>Plusvalía</t>
  </si>
  <si>
    <t>Propiedades, planta y equipo</t>
  </si>
  <si>
    <t>Propiedad de inversión</t>
  </si>
  <si>
    <t>Activos por impuestos diferidos</t>
  </si>
  <si>
    <t>TOTAL ACTIVOS</t>
  </si>
  <si>
    <t>PATRIMONIO NETO Y PASIVOS</t>
  </si>
  <si>
    <t>PASIVOS CORRIENTES</t>
  </si>
  <si>
    <t>Pasivos Corrientes en Operación</t>
  </si>
  <si>
    <t>Otros pasivos financieros corrientes</t>
  </si>
  <si>
    <t>Cuentas comerciales y otras cuentas por pagar corrientes</t>
  </si>
  <si>
    <t>Cuentas por pagar a entidades relacionadas corrientes</t>
  </si>
  <si>
    <t>Otras provisiones corrientes</t>
  </si>
  <si>
    <t>Pasivos por impuestos corrientes</t>
  </si>
  <si>
    <t>Provisiones por beneficios a los empleados corrientes</t>
  </si>
  <si>
    <t>Otros pasivos no financieros corrientes</t>
  </si>
  <si>
    <t>Pasivos incluidos en grupos de activos para su disposición clasificados como
mantenidos para la venta</t>
  </si>
  <si>
    <t>PASIVOS NO CORRIENTES</t>
  </si>
  <si>
    <t>Otros pasivos financieros no corrientes</t>
  </si>
  <si>
    <t>Otras cuentas por pagar no corrientes</t>
  </si>
  <si>
    <t>Cuentas por pagar a entidades relacionadas no corrientes</t>
  </si>
  <si>
    <t>Otras provisiones no corrientes</t>
  </si>
  <si>
    <t>Pasivo por impuestos diferidos</t>
  </si>
  <si>
    <t>Provisiones por beneficios a los empleados no corrientes</t>
  </si>
  <si>
    <t>Otros pasivos no financieros no corrientes</t>
  </si>
  <si>
    <t>PATRIMONIO NETO</t>
  </si>
  <si>
    <t>Patrimonio atribuible a los propietarios de la controladora</t>
  </si>
  <si>
    <t>Capital emitido</t>
  </si>
  <si>
    <t>Ganancias (pérdidas) acumuladas</t>
  </si>
  <si>
    <t>Primas de emisión</t>
  </si>
  <si>
    <t>Acciones propias en cartera</t>
  </si>
  <si>
    <t>Otras participaciones en el patrimonio</t>
  </si>
  <si>
    <t>Otras reservas</t>
  </si>
  <si>
    <t>Participaciones no controladoras</t>
  </si>
  <si>
    <t>Total Patrimonio Neto y Pasivos</t>
  </si>
  <si>
    <t>ESTADO DE RESULTADOS INTEGRALES</t>
  </si>
  <si>
    <t xml:space="preserve">INGRESOS </t>
  </si>
  <si>
    <t>Ventas</t>
  </si>
  <si>
    <t>Ventas de energía</t>
  </si>
  <si>
    <t>Otras ventas</t>
  </si>
  <si>
    <t>Otras prestaciones de servicios</t>
  </si>
  <si>
    <t>Otros ingresos de explotación</t>
  </si>
  <si>
    <t>APROVISIONAMIENTOS Y SERVICIOS</t>
  </si>
  <si>
    <t>Compras de energía</t>
  </si>
  <si>
    <t>Consumo de combustible</t>
  </si>
  <si>
    <t>Gastos de transporte</t>
  </si>
  <si>
    <t>Otros aprovisionamientos variables y servicios</t>
  </si>
  <si>
    <t>MARGEN DE CONTRIBUCIÓN</t>
  </si>
  <si>
    <t>Trabajos para el Inmovilizado</t>
  </si>
  <si>
    <t>Gastos de Personal</t>
  </si>
  <si>
    <t>Otros Gastos Fijos de Explotación</t>
  </si>
  <si>
    <t>RESULTADO BRUTO DE EXPLOTACIÓN</t>
  </si>
  <si>
    <t>Amortizaciones y pérdidas por deterioro</t>
  </si>
  <si>
    <t>RESULTADO DE EXPLOTACIÓN</t>
  </si>
  <si>
    <t>RESULTADO FINANCIERO</t>
  </si>
  <si>
    <t>Ingresos financieros</t>
  </si>
  <si>
    <t>Gastos financieros</t>
  </si>
  <si>
    <t>Resultados por Unidades de Reajuste</t>
  </si>
  <si>
    <t>Diferencias de cambio</t>
  </si>
  <si>
    <t>Positivas</t>
  </si>
  <si>
    <t>Negativas</t>
  </si>
  <si>
    <t>Resultado de Sociedades Contabilizadas por el Método de Participación</t>
  </si>
  <si>
    <t>Diferencia Negativa de Consolidación</t>
  </si>
  <si>
    <t>Resultado de Otras Inversiones</t>
  </si>
  <si>
    <t>Resultados en Ventas de Activos</t>
  </si>
  <si>
    <t>Otros Gastos Distintos de los de Operación</t>
  </si>
  <si>
    <t>RESULTADOS ANTES DE IMPUESTOS</t>
  </si>
  <si>
    <t>Impuesto Sobre Sociedades</t>
  </si>
  <si>
    <t>RESULTADO DESPUES DE IMPUESTOS DE LAS ACTIVIDADES CONTINUADAS</t>
  </si>
  <si>
    <t>Ganancia (Pérdida) de Operaciones Discontinuadas, Neta de Impuesto</t>
  </si>
  <si>
    <t>RESULTADO DESPUES DE IMPUESTOS DE LAS ACTIVIDADES INTERRUMPIDAS</t>
  </si>
  <si>
    <t>RESULTADO DEL PERÍODO</t>
  </si>
  <si>
    <t xml:space="preserve">           Sociedad dominante</t>
  </si>
  <si>
    <t xml:space="preserve">           Accionistas minoritarios</t>
  </si>
  <si>
    <t>País</t>
  </si>
  <si>
    <t>Brasil</t>
  </si>
  <si>
    <t>Perú</t>
  </si>
  <si>
    <t>Eliminaciones</t>
  </si>
  <si>
    <t>Activos no corrientes o grupos de activos para su disposición clasificados como
mantenidos para la venta</t>
  </si>
  <si>
    <t>Línea de Negocio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</si>
</sst>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;\(0.0%\)"/>
    <numFmt numFmtId="174" formatCode="_(* #,##0.0_);_(* \(#,##0.0\);_(* &quot;-&quot;??_);_(@_)"/>
    <numFmt numFmtId="175" formatCode="#,##0_);[Black]\(#,##0\);&quot;-       &quot;"/>
    <numFmt numFmtId="176" formatCode="0.0%"/>
    <numFmt numFmtId="177" formatCode="#,##0_ ;[Red]\-#,##0\ "/>
    <numFmt numFmtId="178" formatCode="#,##0.0%;\(#,##0.0%\)"/>
    <numFmt numFmtId="179" formatCode="&quot;&quot;#,##0_);\(&quot;&quot;#,##0\)"/>
    <numFmt numFmtId="180" formatCode="_-* #,##0_-;\-* #,##0_-;_-* &quot;-&quot;??_-;_-@_-"/>
    <numFmt numFmtId="181" formatCode="yyyy"/>
    <numFmt numFmtId="182" formatCode="#,##0.00_);[Black]\(#,##0.00\);&quot;-       &quot;"/>
    <numFmt numFmtId="183" formatCode="#,##0.0_);[Black]\(#,##0.0\);&quot;-       &quot;"/>
    <numFmt numFmtId="184" formatCode="0.00%;\(0.00%\)"/>
    <numFmt numFmtId="185" formatCode="0.0\ \p\p.;\(0.0\ \p\p.\)"/>
    <numFmt numFmtId="186" formatCode="#,##0.00\ ;[Red]\(#,##0.00\)"/>
    <numFmt numFmtId="187" formatCode="_(* #,##0.000_);_(* \(#,##0.000\);_(* &quot;-&quot;??_);_(@_)"/>
    <numFmt numFmtId="188" formatCode="#,##0;\(#,##0\)"/>
    <numFmt numFmtId="189" formatCode="#,##0;\(#,##0.000\);&quot;-&quot;"/>
    <numFmt numFmtId="190" formatCode="#,##0_);\(#,##0\);&quot;-&quot;"/>
    <numFmt numFmtId="191" formatCode="#,##0.0;\(#,##0.0\);&quot;-&quot;"/>
    <numFmt numFmtId="192" formatCode="#,##0.0_)&quot; pp.&quot;;\(#,##0.0\)&quot; pp.&quot;;&quot;-&quot;"/>
    <numFmt numFmtId="193" formatCode="#,##0_);\(#,##0\);&quot;-       &quot;"/>
    <numFmt numFmtId="194" formatCode="#,##0;\(#,##0\);&quot;-&quot;"/>
    <numFmt numFmtId="195" formatCode="0.000%"/>
    <numFmt numFmtId="196" formatCode="#,##0.000_);[Black]\(#,##0.000\);&quot;-       &quot;"/>
    <numFmt numFmtId="197" formatCode="0%;\(0%\)"/>
    <numFmt numFmtId="198" formatCode="_(* #,##0.000000_);_(* \(#,##0.000000\);_(* &quot;-&quot;??_);_(@_)"/>
    <numFmt numFmtId="199" formatCode="_-* #,##0.0_-;\-* #,##0.0_-;_-* &quot;-&quot;??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u val="single"/>
      <sz val="10"/>
      <color indexed="18"/>
      <name val="Arial Narrow"/>
      <family val="2"/>
    </font>
    <font>
      <b/>
      <sz val="10"/>
      <color indexed="62"/>
      <name val="Arial Narrow"/>
      <family val="2"/>
    </font>
    <font>
      <sz val="10"/>
      <color indexed="1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8"/>
      <name val="Calibri"/>
      <family val="2"/>
    </font>
    <font>
      <b/>
      <i/>
      <sz val="18"/>
      <color indexed="40"/>
      <name val="Arial Narrow"/>
      <family val="2"/>
    </font>
    <font>
      <sz val="10"/>
      <color indexed="30"/>
      <name val="Arial Narrow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Calibri"/>
      <family val="2"/>
    </font>
    <font>
      <b/>
      <sz val="11"/>
      <name val="Arial Narrow"/>
      <family val="2"/>
    </font>
    <font>
      <b/>
      <i/>
      <sz val="18"/>
      <color indexed="40"/>
      <name val="Calibri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31" borderId="0" applyNumberFormat="0" applyBorder="0" applyAlignment="0" applyProtection="0"/>
    <xf numFmtId="0" fontId="2" fillId="0" borderId="0" applyNumberFormat="0" applyFont="0" applyFill="0" applyBorder="0" applyAlignment="0"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4" fillId="0" borderId="8" applyNumberFormat="0" applyFill="0" applyAlignment="0" applyProtection="0"/>
    <xf numFmtId="0" fontId="66" fillId="0" borderId="9" applyNumberFormat="0" applyFill="0" applyAlignment="0" applyProtection="0"/>
  </cellStyleXfs>
  <cellXfs count="454">
    <xf numFmtId="0" fontId="0" fillId="0" borderId="0" xfId="0" applyFont="1" applyAlignment="1">
      <alignment/>
    </xf>
    <xf numFmtId="0" fontId="4" fillId="33" borderId="10" xfId="37" applyFont="1" applyFill="1" applyBorder="1" applyAlignment="1">
      <alignment horizontal="left" vertical="center"/>
      <protection/>
    </xf>
    <xf numFmtId="0" fontId="6" fillId="33" borderId="11" xfId="37" applyFont="1" applyFill="1" applyBorder="1" applyAlignment="1">
      <alignment horizontal="center"/>
      <protection/>
    </xf>
    <xf numFmtId="0" fontId="4" fillId="33" borderId="12" xfId="37" applyFont="1" applyFill="1" applyBorder="1" applyAlignment="1">
      <alignment horizontal="left" vertical="center"/>
      <protection/>
    </xf>
    <xf numFmtId="0" fontId="4" fillId="33" borderId="13" xfId="37" applyFont="1" applyFill="1" applyBorder="1" applyAlignment="1">
      <alignment vertical="center"/>
      <protection/>
    </xf>
    <xf numFmtId="0" fontId="0" fillId="34" borderId="0" xfId="0" applyFill="1" applyAlignment="1">
      <alignment/>
    </xf>
    <xf numFmtId="0" fontId="7" fillId="33" borderId="10" xfId="39" applyFont="1" applyFill="1" applyBorder="1" applyAlignment="1">
      <alignment horizontal="center" vertical="center"/>
      <protection/>
    </xf>
    <xf numFmtId="0" fontId="4" fillId="33" borderId="0" xfId="39" applyFont="1" applyFill="1" applyBorder="1" applyAlignment="1">
      <alignment horizontal="center" vertical="center"/>
      <protection/>
    </xf>
    <xf numFmtId="0" fontId="4" fillId="33" borderId="14" xfId="37" applyFont="1" applyFill="1" applyBorder="1" applyAlignment="1">
      <alignment horizontal="center"/>
      <protection/>
    </xf>
    <xf numFmtId="0" fontId="4" fillId="33" borderId="0" xfId="37" applyFont="1" applyFill="1" applyBorder="1" applyAlignment="1">
      <alignment horizontal="center"/>
      <protection/>
    </xf>
    <xf numFmtId="0" fontId="3" fillId="34" borderId="0" xfId="39" applyFont="1" applyFill="1" applyBorder="1" applyAlignment="1">
      <alignment vertical="center"/>
      <protection/>
    </xf>
    <xf numFmtId="175" fontId="3" fillId="34" borderId="0" xfId="39" applyNumberFormat="1" applyFont="1" applyFill="1" applyBorder="1" applyAlignment="1">
      <alignment horizontal="right" vertical="center"/>
      <protection/>
    </xf>
    <xf numFmtId="0" fontId="8" fillId="34" borderId="13" xfId="39" applyFont="1" applyFill="1" applyBorder="1" applyAlignment="1">
      <alignment vertical="center"/>
      <protection/>
    </xf>
    <xf numFmtId="175" fontId="8" fillId="34" borderId="13" xfId="39" applyNumberFormat="1" applyFont="1" applyFill="1" applyBorder="1" applyAlignment="1">
      <alignment vertical="center"/>
      <protection/>
    </xf>
    <xf numFmtId="0" fontId="3" fillId="34" borderId="10" xfId="39" applyFont="1" applyFill="1" applyBorder="1" applyAlignment="1">
      <alignment vertical="center"/>
      <protection/>
    </xf>
    <xf numFmtId="0" fontId="3" fillId="34" borderId="12" xfId="39" applyFont="1" applyFill="1" applyBorder="1" applyAlignment="1">
      <alignment vertical="center"/>
      <protection/>
    </xf>
    <xf numFmtId="9" fontId="3" fillId="34" borderId="12" xfId="65" applyFont="1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9" fontId="3" fillId="34" borderId="13" xfId="65" applyFont="1" applyFill="1" applyBorder="1" applyAlignment="1">
      <alignment horizontal="right" vertical="center"/>
    </xf>
    <xf numFmtId="0" fontId="8" fillId="34" borderId="12" xfId="39" applyFont="1" applyFill="1" applyBorder="1" applyAlignment="1">
      <alignment vertical="center"/>
      <protection/>
    </xf>
    <xf numFmtId="175" fontId="8" fillId="34" borderId="12" xfId="39" applyNumberFormat="1" applyFont="1" applyFill="1" applyBorder="1" applyAlignment="1">
      <alignment horizontal="right" vertical="center"/>
      <protection/>
    </xf>
    <xf numFmtId="17" fontId="4" fillId="33" borderId="10" xfId="37" applyNumberFormat="1" applyFont="1" applyFill="1" applyBorder="1" applyAlignment="1">
      <alignment horizontal="left" vertical="center" wrapText="1"/>
      <protection/>
    </xf>
    <xf numFmtId="17" fontId="4" fillId="34" borderId="13" xfId="37" applyNumberFormat="1" applyFont="1" applyFill="1" applyBorder="1" applyAlignment="1">
      <alignment horizontal="left" vertical="center" wrapText="1"/>
      <protection/>
    </xf>
    <xf numFmtId="3" fontId="4" fillId="34" borderId="13" xfId="37" applyNumberFormat="1" applyFont="1" applyFill="1" applyBorder="1" applyAlignment="1">
      <alignment horizontal="right" vertical="center" wrapText="1"/>
      <protection/>
    </xf>
    <xf numFmtId="17" fontId="4" fillId="33" borderId="13" xfId="37" applyNumberFormat="1" applyFont="1" applyFill="1" applyBorder="1" applyAlignment="1">
      <alignment horizontal="left" vertical="center" wrapText="1"/>
      <protection/>
    </xf>
    <xf numFmtId="3" fontId="4" fillId="33" borderId="13" xfId="37" applyNumberFormat="1" applyFont="1" applyFill="1" applyBorder="1" applyAlignment="1">
      <alignment horizontal="right" vertical="center" wrapText="1"/>
      <protection/>
    </xf>
    <xf numFmtId="3" fontId="4" fillId="34" borderId="0" xfId="37" applyNumberFormat="1" applyFont="1" applyFill="1" applyBorder="1" applyAlignment="1">
      <alignment horizontal="right" vertical="center" wrapText="1"/>
      <protection/>
    </xf>
    <xf numFmtId="0" fontId="4" fillId="33" borderId="10" xfId="37" applyFont="1" applyFill="1" applyBorder="1" applyAlignment="1">
      <alignment vertical="center"/>
      <protection/>
    </xf>
    <xf numFmtId="0" fontId="4" fillId="33" borderId="12" xfId="37" applyFont="1" applyFill="1" applyBorder="1" applyAlignment="1">
      <alignment vertical="center"/>
      <protection/>
    </xf>
    <xf numFmtId="17" fontId="6" fillId="33" borderId="10" xfId="37" applyNumberFormat="1" applyFont="1" applyFill="1" applyBorder="1" applyAlignment="1">
      <alignment horizontal="center" vertical="center" wrapText="1"/>
      <protection/>
    </xf>
    <xf numFmtId="17" fontId="6" fillId="33" borderId="0" xfId="37" applyNumberFormat="1" applyFont="1" applyFill="1" applyBorder="1" applyAlignment="1">
      <alignment horizontal="center" vertical="center" wrapText="1"/>
      <protection/>
    </xf>
    <xf numFmtId="17" fontId="6" fillId="33" borderId="12" xfId="37" applyNumberFormat="1" applyFont="1" applyFill="1" applyBorder="1" applyAlignment="1">
      <alignment horizontal="left" vertical="center"/>
      <protection/>
    </xf>
    <xf numFmtId="0" fontId="6" fillId="33" borderId="12" xfId="37" applyNumberFormat="1" applyFont="1" applyFill="1" applyBorder="1" applyAlignment="1">
      <alignment horizontal="center" vertical="center"/>
      <protection/>
    </xf>
    <xf numFmtId="0" fontId="6" fillId="33" borderId="13" xfId="62" applyFont="1" applyFill="1" applyBorder="1" applyAlignment="1">
      <alignment vertical="center"/>
      <protection/>
    </xf>
    <xf numFmtId="175" fontId="6" fillId="33" borderId="13" xfId="37" applyNumberFormat="1" applyFont="1" applyFill="1" applyBorder="1" applyAlignment="1">
      <alignment vertical="center"/>
      <protection/>
    </xf>
    <xf numFmtId="0" fontId="6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72" fontId="6" fillId="33" borderId="13" xfId="0" applyNumberFormat="1" applyFont="1" applyFill="1" applyBorder="1" applyAlignment="1">
      <alignment/>
    </xf>
    <xf numFmtId="173" fontId="6" fillId="33" borderId="13" xfId="66" applyNumberFormat="1" applyFont="1" applyFill="1" applyBorder="1" applyAlignment="1">
      <alignment horizontal="right"/>
    </xf>
    <xf numFmtId="17" fontId="3" fillId="34" borderId="12" xfId="37" applyNumberFormat="1" applyFont="1" applyFill="1" applyBorder="1">
      <alignment/>
      <protection/>
    </xf>
    <xf numFmtId="0" fontId="3" fillId="34" borderId="0" xfId="0" applyFont="1" applyFill="1" applyBorder="1" applyAlignment="1">
      <alignment/>
    </xf>
    <xf numFmtId="0" fontId="6" fillId="33" borderId="12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6" fillId="33" borderId="13" xfId="37" applyFont="1" applyFill="1" applyBorder="1" applyAlignment="1">
      <alignment vertical="center"/>
      <protection/>
    </xf>
    <xf numFmtId="173" fontId="8" fillId="34" borderId="12" xfId="65" applyNumberFormat="1" applyFont="1" applyFill="1" applyBorder="1" applyAlignment="1">
      <alignment horizontal="right" vertical="center"/>
    </xf>
    <xf numFmtId="173" fontId="3" fillId="34" borderId="10" xfId="65" applyNumberFormat="1" applyFont="1" applyFill="1" applyBorder="1" applyAlignment="1">
      <alignment horizontal="right" vertical="center"/>
    </xf>
    <xf numFmtId="173" fontId="3" fillId="34" borderId="13" xfId="65" applyNumberFormat="1" applyFont="1" applyFill="1" applyBorder="1" applyAlignment="1">
      <alignment horizontal="right" vertical="center"/>
    </xf>
    <xf numFmtId="173" fontId="8" fillId="34" borderId="13" xfId="65" applyNumberFormat="1" applyFont="1" applyFill="1" applyBorder="1" applyAlignment="1">
      <alignment horizontal="right" vertical="center"/>
    </xf>
    <xf numFmtId="0" fontId="10" fillId="34" borderId="0" xfId="0" applyFont="1" applyFill="1" applyAlignment="1">
      <alignment horizontal="right"/>
    </xf>
    <xf numFmtId="0" fontId="11" fillId="34" borderId="0" xfId="0" applyFont="1" applyFill="1" applyAlignment="1">
      <alignment horizontal="right" wrapText="1"/>
    </xf>
    <xf numFmtId="0" fontId="11" fillId="33" borderId="15" xfId="0" applyFont="1" applyFill="1" applyBorder="1" applyAlignment="1">
      <alignment/>
    </xf>
    <xf numFmtId="0" fontId="11" fillId="33" borderId="15" xfId="0" applyFont="1" applyFill="1" applyBorder="1" applyAlignment="1">
      <alignment horizontal="right"/>
    </xf>
    <xf numFmtId="0" fontId="11" fillId="34" borderId="16" xfId="0" applyFont="1" applyFill="1" applyBorder="1" applyAlignment="1">
      <alignment/>
    </xf>
    <xf numFmtId="0" fontId="10" fillId="34" borderId="0" xfId="0" applyFont="1" applyFill="1" applyBorder="1" applyAlignment="1">
      <alignment horizontal="left" indent="4"/>
    </xf>
    <xf numFmtId="0" fontId="10" fillId="34" borderId="17" xfId="0" applyFont="1" applyFill="1" applyBorder="1" applyAlignment="1">
      <alignment horizontal="left" indent="4"/>
    </xf>
    <xf numFmtId="0" fontId="13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4" fillId="33" borderId="11" xfId="37" applyFont="1" applyFill="1" applyBorder="1" applyAlignment="1">
      <alignment horizontal="center" vertical="center"/>
      <protection/>
    </xf>
    <xf numFmtId="175" fontId="3" fillId="35" borderId="0" xfId="54" applyNumberFormat="1" applyFont="1" applyFill="1" applyBorder="1" applyAlignment="1">
      <alignment horizontal="left"/>
    </xf>
    <xf numFmtId="175" fontId="3" fillId="35" borderId="0" xfId="54" applyNumberFormat="1" applyFont="1" applyFill="1" applyBorder="1" applyAlignment="1">
      <alignment horizontal="left" indent="4"/>
    </xf>
    <xf numFmtId="0" fontId="6" fillId="35" borderId="13" xfId="37" applyFont="1" applyFill="1" applyBorder="1" applyAlignment="1">
      <alignment vertical="center"/>
      <protection/>
    </xf>
    <xf numFmtId="0" fontId="6" fillId="35" borderId="0" xfId="37" applyFont="1" applyFill="1" applyBorder="1" applyAlignment="1">
      <alignment vertical="center"/>
      <protection/>
    </xf>
    <xf numFmtId="175" fontId="3" fillId="34" borderId="0" xfId="54" applyNumberFormat="1" applyFont="1" applyFill="1" applyBorder="1" applyAlignment="1">
      <alignment horizontal="left"/>
    </xf>
    <xf numFmtId="175" fontId="3" fillId="34" borderId="0" xfId="54" applyNumberFormat="1" applyFont="1" applyFill="1" applyBorder="1" applyAlignment="1">
      <alignment/>
    </xf>
    <xf numFmtId="175" fontId="6" fillId="35" borderId="0" xfId="54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175" fontId="6" fillId="34" borderId="0" xfId="54" applyNumberFormat="1" applyFont="1" applyFill="1" applyBorder="1" applyAlignment="1">
      <alignment/>
    </xf>
    <xf numFmtId="173" fontId="3" fillId="34" borderId="0" xfId="65" applyNumberFormat="1" applyFont="1" applyFill="1" applyBorder="1" applyAlignment="1">
      <alignment horizontal="right" vertical="center"/>
    </xf>
    <xf numFmtId="173" fontId="3" fillId="34" borderId="12" xfId="65" applyNumberFormat="1" applyFont="1" applyFill="1" applyBorder="1" applyAlignment="1">
      <alignment horizontal="right" vertical="center"/>
    </xf>
    <xf numFmtId="175" fontId="3" fillId="34" borderId="10" xfId="39" applyNumberFormat="1" applyFont="1" applyFill="1" applyBorder="1" applyAlignment="1">
      <alignment horizontal="right" vertical="center"/>
      <protection/>
    </xf>
    <xf numFmtId="0" fontId="14" fillId="34" borderId="0" xfId="0" applyFont="1" applyFill="1" applyAlignment="1">
      <alignment horizontal="center"/>
    </xf>
    <xf numFmtId="0" fontId="16" fillId="34" borderId="0" xfId="0" applyFont="1" applyFill="1" applyAlignment="1">
      <alignment/>
    </xf>
    <xf numFmtId="17" fontId="4" fillId="33" borderId="12" xfId="37" applyNumberFormat="1" applyFont="1" applyFill="1" applyBorder="1" applyAlignment="1">
      <alignment horizontal="left" vertical="center" wrapText="1"/>
      <protection/>
    </xf>
    <xf numFmtId="172" fontId="4" fillId="34" borderId="13" xfId="51" applyNumberFormat="1" applyFont="1" applyFill="1" applyBorder="1" applyAlignment="1" applyProtection="1">
      <alignment horizontal="right" vertical="center"/>
      <protection/>
    </xf>
    <xf numFmtId="178" fontId="4" fillId="34" borderId="13" xfId="65" applyNumberFormat="1" applyFont="1" applyFill="1" applyBorder="1" applyAlignment="1" applyProtection="1">
      <alignment horizontal="right" vertical="center"/>
      <protection/>
    </xf>
    <xf numFmtId="178" fontId="4" fillId="34" borderId="0" xfId="65" applyNumberFormat="1" applyFont="1" applyFill="1" applyBorder="1" applyAlignment="1" applyProtection="1">
      <alignment horizontal="right" vertical="center"/>
      <protection/>
    </xf>
    <xf numFmtId="17" fontId="6" fillId="34" borderId="0" xfId="37" applyNumberFormat="1" applyFont="1" applyFill="1" applyBorder="1" applyAlignment="1">
      <alignment horizontal="left" vertical="center" wrapText="1"/>
      <protection/>
    </xf>
    <xf numFmtId="172" fontId="4" fillId="34" borderId="0" xfId="51" applyNumberFormat="1" applyFont="1" applyFill="1" applyBorder="1" applyAlignment="1" applyProtection="1">
      <alignment horizontal="right" vertical="center"/>
      <protection/>
    </xf>
    <xf numFmtId="172" fontId="4" fillId="33" borderId="13" xfId="51" applyNumberFormat="1" applyFont="1" applyFill="1" applyBorder="1" applyAlignment="1" applyProtection="1">
      <alignment horizontal="right" vertical="center"/>
      <protection/>
    </xf>
    <xf numFmtId="178" fontId="4" fillId="33" borderId="13" xfId="65" applyNumberFormat="1" applyFont="1" applyFill="1" applyBorder="1" applyAlignment="1" applyProtection="1">
      <alignment horizontal="right" vertical="center"/>
      <protection/>
    </xf>
    <xf numFmtId="175" fontId="3" fillId="34" borderId="0" xfId="54" applyNumberFormat="1" applyFont="1" applyFill="1" applyBorder="1" applyAlignment="1">
      <alignment horizontal="left" indent="4"/>
    </xf>
    <xf numFmtId="175" fontId="6" fillId="34" borderId="0" xfId="54" applyNumberFormat="1" applyFont="1" applyFill="1" applyBorder="1" applyAlignment="1">
      <alignment horizontal="left" indent="4"/>
    </xf>
    <xf numFmtId="0" fontId="3" fillId="34" borderId="0" xfId="37" applyFont="1" applyFill="1" applyBorder="1">
      <alignment/>
      <protection/>
    </xf>
    <xf numFmtId="175" fontId="3" fillId="34" borderId="0" xfId="37" applyNumberFormat="1" applyFont="1" applyFill="1" applyBorder="1" applyAlignment="1">
      <alignment vertical="center"/>
      <protection/>
    </xf>
    <xf numFmtId="193" fontId="8" fillId="34" borderId="13" xfId="39" applyNumberFormat="1" applyFont="1" applyFill="1" applyBorder="1" applyAlignment="1">
      <alignment vertical="center"/>
      <protection/>
    </xf>
    <xf numFmtId="0" fontId="6" fillId="0" borderId="0" xfId="37" applyFont="1" applyFill="1" applyBorder="1" applyAlignment="1">
      <alignment/>
      <protection/>
    </xf>
    <xf numFmtId="0" fontId="3" fillId="0" borderId="0" xfId="37" applyFont="1" applyFill="1" applyBorder="1" applyAlignment="1">
      <alignment/>
      <protection/>
    </xf>
    <xf numFmtId="173" fontId="4" fillId="33" borderId="13" xfId="65" applyNumberFormat="1" applyFont="1" applyFill="1" applyBorder="1" applyAlignment="1" applyProtection="1">
      <alignment horizontal="right"/>
      <protection/>
    </xf>
    <xf numFmtId="178" fontId="4" fillId="34" borderId="0" xfId="65" applyNumberFormat="1" applyFont="1" applyFill="1" applyBorder="1" applyAlignment="1" applyProtection="1">
      <alignment horizontal="right"/>
      <protection/>
    </xf>
    <xf numFmtId="0" fontId="10" fillId="33" borderId="17" xfId="0" applyFont="1" applyFill="1" applyBorder="1" applyAlignment="1">
      <alignment horizontal="center" wrapText="1"/>
    </xf>
    <xf numFmtId="0" fontId="10" fillId="33" borderId="18" xfId="0" applyFont="1" applyFill="1" applyBorder="1" applyAlignment="1">
      <alignment horizontal="center" wrapText="1"/>
    </xf>
    <xf numFmtId="0" fontId="10" fillId="33" borderId="19" xfId="0" applyFont="1" applyFill="1" applyBorder="1" applyAlignment="1">
      <alignment horizontal="center" wrapText="1"/>
    </xf>
    <xf numFmtId="0" fontId="5" fillId="34" borderId="0" xfId="0" applyFont="1" applyFill="1" applyAlignment="1">
      <alignment/>
    </xf>
    <xf numFmtId="191" fontId="10" fillId="34" borderId="20" xfId="0" applyNumberFormat="1" applyFont="1" applyFill="1" applyBorder="1" applyAlignment="1">
      <alignment horizontal="right"/>
    </xf>
    <xf numFmtId="191" fontId="10" fillId="34" borderId="0" xfId="0" applyNumberFormat="1" applyFont="1" applyFill="1" applyBorder="1" applyAlignment="1">
      <alignment horizontal="right" wrapText="1"/>
    </xf>
    <xf numFmtId="191" fontId="11" fillId="33" borderId="17" xfId="0" applyNumberFormat="1" applyFont="1" applyFill="1" applyBorder="1" applyAlignment="1">
      <alignment horizontal="right" wrapText="1"/>
    </xf>
    <xf numFmtId="191" fontId="11" fillId="33" borderId="18" xfId="0" applyNumberFormat="1" applyFont="1" applyFill="1" applyBorder="1" applyAlignment="1">
      <alignment horizontal="right" wrapText="1"/>
    </xf>
    <xf numFmtId="0" fontId="3" fillId="33" borderId="10" xfId="37" applyFont="1" applyFill="1" applyBorder="1">
      <alignment/>
      <protection/>
    </xf>
    <xf numFmtId="17" fontId="6" fillId="33" borderId="11" xfId="37" applyNumberFormat="1" applyFont="1" applyFill="1" applyBorder="1" applyAlignment="1">
      <alignment horizontal="centerContinuous" vertical="center" wrapText="1"/>
      <protection/>
    </xf>
    <xf numFmtId="17" fontId="6" fillId="33" borderId="11" xfId="37" applyNumberFormat="1" applyFont="1" applyFill="1" applyBorder="1" applyAlignment="1">
      <alignment horizontal="centerContinuous" vertical="center"/>
      <protection/>
    </xf>
    <xf numFmtId="0" fontId="3" fillId="33" borderId="0" xfId="37" applyFont="1" applyFill="1" applyBorder="1">
      <alignment/>
      <protection/>
    </xf>
    <xf numFmtId="17" fontId="6" fillId="33" borderId="0" xfId="37" applyNumberFormat="1" applyFont="1" applyFill="1" applyBorder="1" applyAlignment="1">
      <alignment horizontal="centerContinuous" vertical="center" wrapText="1"/>
      <protection/>
    </xf>
    <xf numFmtId="17" fontId="6" fillId="33" borderId="0" xfId="37" applyNumberFormat="1" applyFont="1" applyFill="1" applyBorder="1" applyAlignment="1">
      <alignment horizontal="centerContinuous" vertical="center"/>
      <protection/>
    </xf>
    <xf numFmtId="0" fontId="6" fillId="33" borderId="12" xfId="37" applyNumberFormat="1" applyFont="1" applyFill="1" applyBorder="1" applyAlignment="1">
      <alignment horizontal="justify" vertical="center"/>
      <protection/>
    </xf>
    <xf numFmtId="0" fontId="3" fillId="34" borderId="0" xfId="62" applyFont="1" applyFill="1" applyBorder="1" applyAlignment="1">
      <alignment vertical="center"/>
      <protection/>
    </xf>
    <xf numFmtId="0" fontId="6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172" fontId="3" fillId="34" borderId="0" xfId="56" applyNumberFormat="1" applyFont="1" applyFill="1" applyBorder="1" applyAlignment="1">
      <alignment/>
    </xf>
    <xf numFmtId="173" fontId="3" fillId="34" borderId="0" xfId="65" applyNumberFormat="1" applyFont="1" applyFill="1" applyBorder="1" applyAlignment="1">
      <alignment horizontal="right"/>
    </xf>
    <xf numFmtId="0" fontId="1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/>
    </xf>
    <xf numFmtId="172" fontId="6" fillId="34" borderId="0" xfId="56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173" fontId="6" fillId="33" borderId="13" xfId="65" applyNumberFormat="1" applyFont="1" applyFill="1" applyBorder="1" applyAlignment="1">
      <alignment horizontal="right"/>
    </xf>
    <xf numFmtId="17" fontId="3" fillId="34" borderId="0" xfId="37" applyNumberFormat="1" applyFont="1" applyFill="1" applyBorder="1">
      <alignment/>
      <protection/>
    </xf>
    <xf numFmtId="3" fontId="3" fillId="34" borderId="0" xfId="37" applyNumberFormat="1" applyFont="1" applyFill="1" applyBorder="1" applyAlignment="1">
      <alignment horizontal="right"/>
      <protection/>
    </xf>
    <xf numFmtId="172" fontId="3" fillId="34" borderId="0" xfId="57" applyNumberFormat="1" applyFont="1" applyFill="1" applyBorder="1" applyAlignment="1">
      <alignment/>
    </xf>
    <xf numFmtId="176" fontId="3" fillId="34" borderId="12" xfId="65" applyNumberFormat="1" applyFont="1" applyFill="1" applyBorder="1" applyAlignment="1">
      <alignment horizontal="right"/>
    </xf>
    <xf numFmtId="192" fontId="3" fillId="34" borderId="12" xfId="51" applyNumberFormat="1" applyFont="1" applyFill="1" applyBorder="1" applyAlignment="1">
      <alignment horizontal="right"/>
    </xf>
    <xf numFmtId="0" fontId="16" fillId="34" borderId="0" xfId="0" applyFont="1" applyFill="1" applyBorder="1" applyAlignment="1">
      <alignment horizontal="center"/>
    </xf>
    <xf numFmtId="172" fontId="3" fillId="34" borderId="0" xfId="51" applyNumberFormat="1" applyFont="1" applyFill="1" applyBorder="1" applyAlignment="1">
      <alignment/>
    </xf>
    <xf numFmtId="175" fontId="3" fillId="34" borderId="0" xfId="51" applyNumberFormat="1" applyFont="1" applyFill="1" applyBorder="1" applyAlignment="1">
      <alignment/>
    </xf>
    <xf numFmtId="173" fontId="3" fillId="34" borderId="0" xfId="66" applyNumberFormat="1" applyFont="1" applyFill="1" applyBorder="1" applyAlignment="1">
      <alignment horizontal="right"/>
    </xf>
    <xf numFmtId="0" fontId="3" fillId="34" borderId="0" xfId="63" applyFont="1" applyFill="1">
      <alignment/>
      <protection/>
    </xf>
    <xf numFmtId="172" fontId="6" fillId="34" borderId="0" xfId="51" applyNumberFormat="1" applyFont="1" applyFill="1" applyBorder="1" applyAlignment="1">
      <alignment/>
    </xf>
    <xf numFmtId="175" fontId="6" fillId="34" borderId="0" xfId="51" applyNumberFormat="1" applyFont="1" applyFill="1" applyBorder="1" applyAlignment="1">
      <alignment/>
    </xf>
    <xf numFmtId="173" fontId="6" fillId="34" borderId="0" xfId="66" applyNumberFormat="1" applyFont="1" applyFill="1" applyBorder="1" applyAlignment="1">
      <alignment horizontal="right"/>
    </xf>
    <xf numFmtId="175" fontId="6" fillId="33" borderId="13" xfId="0" applyNumberFormat="1" applyFont="1" applyFill="1" applyBorder="1" applyAlignment="1">
      <alignment/>
    </xf>
    <xf numFmtId="0" fontId="6" fillId="34" borderId="0" xfId="37" applyFont="1" applyFill="1" applyAlignment="1">
      <alignment vertical="center"/>
      <protection/>
    </xf>
    <xf numFmtId="0" fontId="3" fillId="34" borderId="0" xfId="37" applyFont="1" applyFill="1" applyBorder="1" applyAlignment="1">
      <alignment horizontal="left" vertical="center" indent="1"/>
      <protection/>
    </xf>
    <xf numFmtId="0" fontId="3" fillId="34" borderId="0" xfId="37" applyFont="1" applyFill="1" applyBorder="1" applyAlignment="1">
      <alignment horizontal="left" vertical="center" indent="2"/>
      <protection/>
    </xf>
    <xf numFmtId="0" fontId="6" fillId="34" borderId="0" xfId="37" applyFont="1" applyFill="1" applyBorder="1" applyAlignment="1">
      <alignment horizontal="left" vertical="center"/>
      <protection/>
    </xf>
    <xf numFmtId="0" fontId="6" fillId="34" borderId="0" xfId="63" applyFont="1" applyFill="1">
      <alignment/>
      <protection/>
    </xf>
    <xf numFmtId="0" fontId="3" fillId="34" borderId="0" xfId="38" applyFont="1" applyFill="1" applyBorder="1" applyAlignment="1">
      <alignment horizontal="left" indent="4"/>
      <protection/>
    </xf>
    <xf numFmtId="0" fontId="6" fillId="34" borderId="13" xfId="37" applyFont="1" applyFill="1" applyBorder="1" applyAlignment="1">
      <alignment horizontal="left" vertical="center" wrapText="1" indent="1"/>
      <protection/>
    </xf>
    <xf numFmtId="172" fontId="6" fillId="34" borderId="13" xfId="51" applyNumberFormat="1" applyFont="1" applyFill="1" applyBorder="1" applyAlignment="1">
      <alignment/>
    </xf>
    <xf numFmtId="175" fontId="6" fillId="34" borderId="13" xfId="51" applyNumberFormat="1" applyFont="1" applyFill="1" applyBorder="1" applyAlignment="1">
      <alignment/>
    </xf>
    <xf numFmtId="173" fontId="6" fillId="34" borderId="13" xfId="66" applyNumberFormat="1" applyFont="1" applyFill="1" applyBorder="1" applyAlignment="1">
      <alignment horizontal="right"/>
    </xf>
    <xf numFmtId="172" fontId="3" fillId="0" borderId="0" xfId="56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3" fontId="3" fillId="34" borderId="10" xfId="37" applyNumberFormat="1" applyFont="1" applyFill="1" applyBorder="1" applyAlignment="1">
      <alignment horizontal="right"/>
      <protection/>
    </xf>
    <xf numFmtId="173" fontId="3" fillId="34" borderId="10" xfId="67" applyNumberFormat="1" applyFont="1" applyFill="1" applyBorder="1" applyAlignment="1">
      <alignment horizontal="right" vertical="center"/>
    </xf>
    <xf numFmtId="173" fontId="3" fillId="34" borderId="0" xfId="67" applyNumberFormat="1" applyFont="1" applyFill="1" applyBorder="1" applyAlignment="1">
      <alignment horizontal="right" vertical="center"/>
    </xf>
    <xf numFmtId="0" fontId="3" fillId="34" borderId="12" xfId="0" applyFont="1" applyFill="1" applyBorder="1" applyAlignment="1">
      <alignment/>
    </xf>
    <xf numFmtId="176" fontId="3" fillId="34" borderId="12" xfId="65" applyNumberFormat="1" applyFont="1" applyFill="1" applyBorder="1" applyAlignment="1">
      <alignment/>
    </xf>
    <xf numFmtId="175" fontId="6" fillId="35" borderId="0" xfId="54" applyNumberFormat="1" applyFont="1" applyFill="1" applyBorder="1" applyAlignment="1">
      <alignment horizontal="justify"/>
    </xf>
    <xf numFmtId="193" fontId="3" fillId="34" borderId="0" xfId="39" applyNumberFormat="1" applyFont="1" applyFill="1" applyBorder="1" applyAlignment="1">
      <alignment horizontal="right" vertical="center"/>
      <protection/>
    </xf>
    <xf numFmtId="193" fontId="3" fillId="34" borderId="10" xfId="39" applyNumberFormat="1" applyFont="1" applyFill="1" applyBorder="1" applyAlignment="1">
      <alignment horizontal="right" vertical="center"/>
      <protection/>
    </xf>
    <xf numFmtId="193" fontId="8" fillId="34" borderId="12" xfId="39" applyNumberFormat="1" applyFont="1" applyFill="1" applyBorder="1" applyAlignment="1">
      <alignment horizontal="right" vertical="center"/>
      <protection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/>
    </xf>
    <xf numFmtId="0" fontId="4" fillId="33" borderId="12" xfId="0" applyNumberFormat="1" applyFont="1" applyFill="1" applyBorder="1" applyAlignment="1">
      <alignment horizontal="center"/>
    </xf>
    <xf numFmtId="16" fontId="4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172" fontId="4" fillId="33" borderId="13" xfId="0" applyNumberFormat="1" applyFont="1" applyFill="1" applyBorder="1" applyAlignment="1">
      <alignment/>
    </xf>
    <xf numFmtId="173" fontId="4" fillId="33" borderId="13" xfId="65" applyNumberFormat="1" applyFont="1" applyFill="1" applyBorder="1" applyAlignment="1">
      <alignment horizontal="right"/>
    </xf>
    <xf numFmtId="0" fontId="9" fillId="34" borderId="0" xfId="0" applyFont="1" applyFill="1" applyBorder="1" applyAlignment="1">
      <alignment/>
    </xf>
    <xf numFmtId="0" fontId="4" fillId="33" borderId="13" xfId="37" applyFont="1" applyFill="1" applyBorder="1" applyAlignment="1">
      <alignment horizontal="left"/>
      <protection/>
    </xf>
    <xf numFmtId="0" fontId="4" fillId="33" borderId="13" xfId="37" applyNumberFormat="1" applyFont="1" applyFill="1" applyBorder="1" applyAlignment="1">
      <alignment horizontal="right"/>
      <protection/>
    </xf>
    <xf numFmtId="16" fontId="4" fillId="33" borderId="13" xfId="37" applyNumberFormat="1" applyFont="1" applyFill="1" applyBorder="1" applyAlignment="1">
      <alignment horizontal="right"/>
      <protection/>
    </xf>
    <xf numFmtId="0" fontId="4" fillId="33" borderId="13" xfId="37" applyFont="1" applyFill="1" applyBorder="1" applyAlignment="1">
      <alignment horizontal="right"/>
      <protection/>
    </xf>
    <xf numFmtId="0" fontId="9" fillId="0" borderId="0" xfId="0" applyFont="1" applyBorder="1" applyAlignment="1">
      <alignment/>
    </xf>
    <xf numFmtId="0" fontId="11" fillId="33" borderId="21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10" fillId="34" borderId="21" xfId="0" applyFont="1" applyFill="1" applyBorder="1" applyAlignment="1">
      <alignment/>
    </xf>
    <xf numFmtId="191" fontId="10" fillId="34" borderId="23" xfId="0" applyNumberFormat="1" applyFont="1" applyFill="1" applyBorder="1" applyAlignment="1">
      <alignment horizontal="right"/>
    </xf>
    <xf numFmtId="0" fontId="10" fillId="34" borderId="24" xfId="0" applyFont="1" applyFill="1" applyBorder="1" applyAlignment="1">
      <alignment/>
    </xf>
    <xf numFmtId="191" fontId="10" fillId="34" borderId="20" xfId="0" applyNumberFormat="1" applyFont="1" applyFill="1" applyBorder="1" applyAlignment="1">
      <alignment horizontal="right" wrapText="1"/>
    </xf>
    <xf numFmtId="191" fontId="11" fillId="33" borderId="19" xfId="0" applyNumberFormat="1" applyFont="1" applyFill="1" applyBorder="1" applyAlignment="1">
      <alignment horizontal="right" wrapText="1"/>
    </xf>
    <xf numFmtId="0" fontId="4" fillId="33" borderId="12" xfId="37" applyFont="1" applyFill="1" applyBorder="1" applyAlignment="1">
      <alignment horizontal="center" vertical="center"/>
      <protection/>
    </xf>
    <xf numFmtId="174" fontId="11" fillId="34" borderId="16" xfId="0" applyNumberFormat="1" applyFont="1" applyFill="1" applyBorder="1" applyAlignment="1">
      <alignment horizontal="right"/>
    </xf>
    <xf numFmtId="174" fontId="10" fillId="34" borderId="0" xfId="0" applyNumberFormat="1" applyFont="1" applyFill="1" applyBorder="1" applyAlignment="1">
      <alignment horizontal="right"/>
    </xf>
    <xf numFmtId="174" fontId="10" fillId="34" borderId="17" xfId="0" applyNumberFormat="1" applyFont="1" applyFill="1" applyBorder="1" applyAlignment="1">
      <alignment horizontal="right"/>
    </xf>
    <xf numFmtId="174" fontId="11" fillId="33" borderId="17" xfId="0" applyNumberFormat="1" applyFont="1" applyFill="1" applyBorder="1" applyAlignment="1">
      <alignment horizontal="right"/>
    </xf>
    <xf numFmtId="16" fontId="4" fillId="33" borderId="12" xfId="37" applyNumberFormat="1" applyFont="1" applyFill="1" applyBorder="1" applyAlignment="1">
      <alignment horizontal="center" vertical="center" wrapText="1"/>
      <protection/>
    </xf>
    <xf numFmtId="0" fontId="4" fillId="33" borderId="12" xfId="37" applyNumberFormat="1" applyFont="1" applyFill="1" applyBorder="1" applyAlignment="1">
      <alignment horizontal="center" vertical="center" wrapText="1"/>
      <protection/>
    </xf>
    <xf numFmtId="0" fontId="19" fillId="34" borderId="0" xfId="0" applyFont="1" applyFill="1" applyAlignment="1">
      <alignment/>
    </xf>
    <xf numFmtId="172" fontId="11" fillId="33" borderId="17" xfId="0" applyNumberFormat="1" applyFont="1" applyFill="1" applyBorder="1" applyAlignment="1">
      <alignment horizontal="right"/>
    </xf>
    <xf numFmtId="0" fontId="4" fillId="33" borderId="13" xfId="37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/>
    </xf>
    <xf numFmtId="0" fontId="6" fillId="34" borderId="0" xfId="37" applyFont="1" applyFill="1" applyBorder="1">
      <alignment/>
      <protection/>
    </xf>
    <xf numFmtId="0" fontId="4" fillId="33" borderId="25" xfId="37" applyFont="1" applyFill="1" applyBorder="1" applyAlignment="1">
      <alignment horizontal="left" vertical="center"/>
      <protection/>
    </xf>
    <xf numFmtId="0" fontId="4" fillId="33" borderId="13" xfId="37" applyFont="1" applyFill="1" applyBorder="1" applyAlignment="1">
      <alignment horizontal="left" vertical="center"/>
      <protection/>
    </xf>
    <xf numFmtId="0" fontId="4" fillId="33" borderId="13" xfId="37" applyFont="1" applyFill="1" applyBorder="1" applyAlignment="1">
      <alignment horizontal="center" vertical="center"/>
      <protection/>
    </xf>
    <xf numFmtId="0" fontId="4" fillId="33" borderId="26" xfId="37" applyFont="1" applyFill="1" applyBorder="1" applyAlignment="1">
      <alignment horizontal="center" vertical="center"/>
      <protection/>
    </xf>
    <xf numFmtId="0" fontId="3" fillId="34" borderId="27" xfId="37" applyFont="1" applyFill="1" applyBorder="1">
      <alignment/>
      <protection/>
    </xf>
    <xf numFmtId="182" fontId="3" fillId="34" borderId="0" xfId="37" applyNumberFormat="1" applyFont="1" applyFill="1" applyBorder="1" applyAlignment="1">
      <alignment vertical="center"/>
      <protection/>
    </xf>
    <xf numFmtId="173" fontId="3" fillId="34" borderId="28" xfId="65" applyNumberFormat="1" applyFont="1" applyFill="1" applyBorder="1" applyAlignment="1">
      <alignment horizontal="right" vertical="center"/>
    </xf>
    <xf numFmtId="0" fontId="3" fillId="34" borderId="29" xfId="37" applyFont="1" applyFill="1" applyBorder="1">
      <alignment/>
      <protection/>
    </xf>
    <xf numFmtId="0" fontId="3" fillId="34" borderId="12" xfId="37" applyFont="1" applyFill="1" applyBorder="1">
      <alignment/>
      <protection/>
    </xf>
    <xf numFmtId="182" fontId="3" fillId="34" borderId="12" xfId="37" applyNumberFormat="1" applyFont="1" applyFill="1" applyBorder="1" applyAlignment="1">
      <alignment vertical="center"/>
      <protection/>
    </xf>
    <xf numFmtId="173" fontId="3" fillId="34" borderId="30" xfId="65" applyNumberFormat="1" applyFont="1" applyFill="1" applyBorder="1" applyAlignment="1">
      <alignment horizontal="right" vertical="center"/>
    </xf>
    <xf numFmtId="0" fontId="3" fillId="34" borderId="0" xfId="37" applyFont="1" applyFill="1">
      <alignment/>
      <protection/>
    </xf>
    <xf numFmtId="10" fontId="3" fillId="34" borderId="0" xfId="37" applyNumberFormat="1" applyFont="1" applyFill="1">
      <alignment/>
      <protection/>
    </xf>
    <xf numFmtId="0" fontId="3" fillId="34" borderId="0" xfId="37" applyFont="1" applyFill="1" applyAlignment="1">
      <alignment horizontal="left"/>
      <protection/>
    </xf>
    <xf numFmtId="0" fontId="20" fillId="34" borderId="0" xfId="0" applyFont="1" applyFill="1" applyAlignment="1">
      <alignment/>
    </xf>
    <xf numFmtId="173" fontId="6" fillId="34" borderId="0" xfId="65" applyNumberFormat="1" applyFont="1" applyFill="1" applyBorder="1" applyAlignment="1">
      <alignment horizontal="right"/>
    </xf>
    <xf numFmtId="172" fontId="11" fillId="34" borderId="16" xfId="0" applyNumberFormat="1" applyFont="1" applyFill="1" applyBorder="1" applyAlignment="1">
      <alignment horizontal="right"/>
    </xf>
    <xf numFmtId="172" fontId="10" fillId="34" borderId="0" xfId="0" applyNumberFormat="1" applyFont="1" applyFill="1" applyBorder="1" applyAlignment="1">
      <alignment horizontal="right"/>
    </xf>
    <xf numFmtId="172" fontId="10" fillId="34" borderId="17" xfId="0" applyNumberFormat="1" applyFont="1" applyFill="1" applyBorder="1" applyAlignment="1">
      <alignment horizontal="right"/>
    </xf>
    <xf numFmtId="44" fontId="10" fillId="34" borderId="0" xfId="0" applyNumberFormat="1" applyFont="1" applyFill="1" applyAlignment="1">
      <alignment horizontal="right"/>
    </xf>
    <xf numFmtId="183" fontId="3" fillId="34" borderId="0" xfId="37" applyNumberFormat="1" applyFont="1" applyFill="1" applyBorder="1" applyAlignment="1">
      <alignment vertical="center"/>
      <protection/>
    </xf>
    <xf numFmtId="183" fontId="3" fillId="34" borderId="12" xfId="37" applyNumberFormat="1" applyFont="1" applyFill="1" applyBorder="1" applyAlignment="1">
      <alignment vertical="center"/>
      <protection/>
    </xf>
    <xf numFmtId="0" fontId="3" fillId="0" borderId="0" xfId="0" applyFont="1" applyAlignment="1">
      <alignment/>
    </xf>
    <xf numFmtId="172" fontId="3" fillId="34" borderId="0" xfId="63" applyNumberFormat="1" applyFont="1" applyFill="1">
      <alignment/>
      <protection/>
    </xf>
    <xf numFmtId="0" fontId="21" fillId="34" borderId="10" xfId="37" applyFont="1" applyFill="1" applyBorder="1">
      <alignment/>
      <protection/>
    </xf>
    <xf numFmtId="0" fontId="21" fillId="34" borderId="0" xfId="37" applyFont="1" applyFill="1" applyBorder="1">
      <alignment/>
      <protection/>
    </xf>
    <xf numFmtId="0" fontId="14" fillId="35" borderId="0" xfId="0" applyFont="1" applyFill="1" applyAlignment="1">
      <alignment horizontal="center" wrapText="1"/>
    </xf>
    <xf numFmtId="0" fontId="15" fillId="35" borderId="0" xfId="0" applyFont="1" applyFill="1" applyAlignment="1">
      <alignment/>
    </xf>
    <xf numFmtId="0" fontId="16" fillId="35" borderId="0" xfId="0" applyFont="1" applyFill="1" applyAlignment="1">
      <alignment/>
    </xf>
    <xf numFmtId="175" fontId="3" fillId="35" borderId="0" xfId="54" applyNumberFormat="1" applyFont="1" applyFill="1" applyBorder="1" applyAlignment="1">
      <alignment/>
    </xf>
    <xf numFmtId="173" fontId="3" fillId="35" borderId="0" xfId="65" applyNumberFormat="1" applyFont="1" applyFill="1" applyBorder="1" applyAlignment="1">
      <alignment/>
    </xf>
    <xf numFmtId="173" fontId="6" fillId="35" borderId="13" xfId="37" applyNumberFormat="1" applyFont="1" applyFill="1" applyBorder="1" applyAlignment="1">
      <alignment vertical="center"/>
      <protection/>
    </xf>
    <xf numFmtId="173" fontId="6" fillId="35" borderId="0" xfId="37" applyNumberFormat="1" applyFont="1" applyFill="1" applyBorder="1" applyAlignment="1">
      <alignment vertical="center"/>
      <protection/>
    </xf>
    <xf numFmtId="173" fontId="4" fillId="33" borderId="13" xfId="37" applyNumberFormat="1" applyFont="1" applyFill="1" applyBorder="1" applyAlignment="1">
      <alignment vertical="center"/>
      <protection/>
    </xf>
    <xf numFmtId="173" fontId="3" fillId="34" borderId="0" xfId="65" applyNumberFormat="1" applyFont="1" applyFill="1" applyBorder="1" applyAlignment="1">
      <alignment/>
    </xf>
    <xf numFmtId="175" fontId="6" fillId="35" borderId="0" xfId="54" applyNumberFormat="1" applyFont="1" applyFill="1" applyBorder="1" applyAlignment="1">
      <alignment/>
    </xf>
    <xf numFmtId="173" fontId="6" fillId="35" borderId="0" xfId="65" applyNumberFormat="1" applyFont="1" applyFill="1" applyBorder="1" applyAlignment="1">
      <alignment/>
    </xf>
    <xf numFmtId="0" fontId="17" fillId="35" borderId="0" xfId="0" applyFont="1" applyFill="1" applyAlignment="1">
      <alignment/>
    </xf>
    <xf numFmtId="175" fontId="6" fillId="35" borderId="0" xfId="54" applyNumberFormat="1" applyFont="1" applyFill="1" applyBorder="1" applyAlignment="1">
      <alignment horizontal="left" indent="4"/>
    </xf>
    <xf numFmtId="174" fontId="6" fillId="35" borderId="13" xfId="37" applyNumberFormat="1" applyFont="1" applyFill="1" applyBorder="1" applyAlignment="1">
      <alignment vertical="center"/>
      <protection/>
    </xf>
    <xf numFmtId="17" fontId="4" fillId="33" borderId="12" xfId="37" applyNumberFormat="1" applyFont="1" applyFill="1" applyBorder="1" applyAlignment="1">
      <alignment horizontal="right" vertical="center" wrapText="1"/>
      <protection/>
    </xf>
    <xf numFmtId="0" fontId="16" fillId="0" borderId="0" xfId="0" applyNumberFormat="1" applyFont="1" applyAlignment="1">
      <alignment/>
    </xf>
    <xf numFmtId="173" fontId="3" fillId="34" borderId="0" xfId="54" applyNumberFormat="1" applyFont="1" applyFill="1" applyBorder="1" applyAlignment="1">
      <alignment/>
    </xf>
    <xf numFmtId="173" fontId="6" fillId="34" borderId="0" xfId="54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9" fillId="34" borderId="0" xfId="37" applyFont="1" applyFill="1" applyBorder="1">
      <alignment/>
      <protection/>
    </xf>
    <xf numFmtId="0" fontId="15" fillId="0" borderId="0" xfId="0" applyFont="1" applyAlignment="1">
      <alignment/>
    </xf>
    <xf numFmtId="172" fontId="6" fillId="0" borderId="0" xfId="51" applyNumberFormat="1" applyFont="1" applyFill="1" applyBorder="1" applyAlignment="1">
      <alignment/>
    </xf>
    <xf numFmtId="172" fontId="6" fillId="0" borderId="0" xfId="37" applyNumberFormat="1" applyFont="1" applyFill="1" applyBorder="1" applyAlignment="1">
      <alignment/>
      <protection/>
    </xf>
    <xf numFmtId="172" fontId="3" fillId="0" borderId="0" xfId="51" applyNumberFormat="1" applyFont="1" applyFill="1" applyBorder="1" applyAlignment="1">
      <alignment/>
    </xf>
    <xf numFmtId="172" fontId="3" fillId="0" borderId="0" xfId="37" applyNumberFormat="1" applyFont="1" applyFill="1" applyBorder="1" applyAlignment="1">
      <alignment/>
      <protection/>
    </xf>
    <xf numFmtId="172" fontId="4" fillId="33" borderId="13" xfId="51" applyNumberFormat="1" applyFont="1" applyFill="1" applyBorder="1" applyAlignment="1">
      <alignment/>
    </xf>
    <xf numFmtId="0" fontId="14" fillId="35" borderId="0" xfId="0" applyFont="1" applyFill="1" applyAlignment="1">
      <alignment horizontal="right" wrapText="1"/>
    </xf>
    <xf numFmtId="0" fontId="4" fillId="33" borderId="12" xfId="37" applyFont="1" applyFill="1" applyBorder="1" applyAlignment="1">
      <alignment horizontal="right" vertical="center"/>
      <protection/>
    </xf>
    <xf numFmtId="175" fontId="3" fillId="35" borderId="0" xfId="54" applyNumberFormat="1" applyFont="1" applyFill="1" applyBorder="1" applyAlignment="1">
      <alignment horizontal="right"/>
    </xf>
    <xf numFmtId="175" fontId="3" fillId="35" borderId="0" xfId="54" applyNumberFormat="1" applyFont="1" applyFill="1" applyBorder="1" applyAlignment="1">
      <alignment horizontal="center"/>
    </xf>
    <xf numFmtId="175" fontId="6" fillId="35" borderId="13" xfId="37" applyNumberFormat="1" applyFont="1" applyFill="1" applyBorder="1" applyAlignment="1">
      <alignment horizontal="right" vertical="center"/>
      <protection/>
    </xf>
    <xf numFmtId="175" fontId="6" fillId="35" borderId="13" xfId="37" applyNumberFormat="1" applyFont="1" applyFill="1" applyBorder="1" applyAlignment="1">
      <alignment horizontal="center" vertical="center"/>
      <protection/>
    </xf>
    <xf numFmtId="175" fontId="6" fillId="35" borderId="0" xfId="37" applyNumberFormat="1" applyFont="1" applyFill="1" applyBorder="1" applyAlignment="1">
      <alignment horizontal="right" vertical="center"/>
      <protection/>
    </xf>
    <xf numFmtId="175" fontId="6" fillId="35" borderId="0" xfId="37" applyNumberFormat="1" applyFont="1" applyFill="1" applyBorder="1" applyAlignment="1">
      <alignment horizontal="center" vertical="center"/>
      <protection/>
    </xf>
    <xf numFmtId="175" fontId="4" fillId="33" borderId="13" xfId="37" applyNumberFormat="1" applyFont="1" applyFill="1" applyBorder="1" applyAlignment="1">
      <alignment horizontal="right" vertical="center"/>
      <protection/>
    </xf>
    <xf numFmtId="175" fontId="4" fillId="33" borderId="13" xfId="37" applyNumberFormat="1" applyFont="1" applyFill="1" applyBorder="1" applyAlignment="1">
      <alignment horizontal="center" vertical="center"/>
      <protection/>
    </xf>
    <xf numFmtId="175" fontId="3" fillId="34" borderId="0" xfId="54" applyNumberFormat="1" applyFont="1" applyFill="1" applyBorder="1" applyAlignment="1">
      <alignment horizontal="center"/>
    </xf>
    <xf numFmtId="175" fontId="3" fillId="0" borderId="0" xfId="54" applyNumberFormat="1" applyFont="1" applyFill="1" applyBorder="1" applyAlignment="1">
      <alignment horizontal="right"/>
    </xf>
    <xf numFmtId="175" fontId="6" fillId="35" borderId="0" xfId="54" applyNumberFormat="1" applyFont="1" applyFill="1" applyBorder="1" applyAlignment="1">
      <alignment horizontal="center"/>
    </xf>
    <xf numFmtId="174" fontId="6" fillId="35" borderId="13" xfId="37" applyNumberFormat="1" applyFont="1" applyFill="1" applyBorder="1" applyAlignment="1">
      <alignment horizontal="right" vertical="center"/>
      <protection/>
    </xf>
    <xf numFmtId="174" fontId="6" fillId="35" borderId="13" xfId="37" applyNumberFormat="1" applyFont="1" applyFill="1" applyBorder="1" applyAlignment="1">
      <alignment horizontal="center" vertical="center"/>
      <protection/>
    </xf>
    <xf numFmtId="193" fontId="3" fillId="0" borderId="0" xfId="39" applyNumberFormat="1" applyFont="1" applyFill="1" applyBorder="1" applyAlignment="1">
      <alignment horizontal="right" vertical="center"/>
      <protection/>
    </xf>
    <xf numFmtId="175" fontId="3" fillId="0" borderId="0" xfId="39" applyNumberFormat="1" applyFont="1" applyFill="1" applyBorder="1" applyAlignment="1">
      <alignment horizontal="right" vertical="center"/>
      <protection/>
    </xf>
    <xf numFmtId="173" fontId="3" fillId="0" borderId="0" xfId="65" applyNumberFormat="1" applyFont="1" applyFill="1" applyBorder="1" applyAlignment="1">
      <alignment horizontal="right" vertical="center"/>
    </xf>
    <xf numFmtId="173" fontId="3" fillId="0" borderId="12" xfId="65" applyNumberFormat="1" applyFont="1" applyFill="1" applyBorder="1" applyAlignment="1">
      <alignment horizontal="right" vertical="center"/>
    </xf>
    <xf numFmtId="193" fontId="8" fillId="0" borderId="13" xfId="39" applyNumberFormat="1" applyFont="1" applyFill="1" applyBorder="1" applyAlignment="1">
      <alignment vertical="center"/>
      <protection/>
    </xf>
    <xf numFmtId="175" fontId="8" fillId="0" borderId="13" xfId="39" applyNumberFormat="1" applyFont="1" applyFill="1" applyBorder="1" applyAlignment="1">
      <alignment vertical="center"/>
      <protection/>
    </xf>
    <xf numFmtId="173" fontId="8" fillId="0" borderId="12" xfId="65" applyNumberFormat="1" applyFont="1" applyFill="1" applyBorder="1" applyAlignment="1">
      <alignment horizontal="right" vertical="center"/>
    </xf>
    <xf numFmtId="175" fontId="3" fillId="36" borderId="0" xfId="39" applyNumberFormat="1" applyFont="1" applyFill="1" applyBorder="1" applyAlignment="1">
      <alignment horizontal="right" vertical="center"/>
      <protection/>
    </xf>
    <xf numFmtId="193" fontId="3" fillId="36" borderId="0" xfId="39" applyNumberFormat="1" applyFont="1" applyFill="1" applyBorder="1" applyAlignment="1">
      <alignment horizontal="right" vertical="center"/>
      <protection/>
    </xf>
    <xf numFmtId="172" fontId="67" fillId="34" borderId="0" xfId="51" applyNumberFormat="1" applyFont="1" applyFill="1" applyAlignment="1">
      <alignment/>
    </xf>
    <xf numFmtId="172" fontId="49" fillId="34" borderId="0" xfId="51" applyNumberFormat="1" applyFont="1" applyFill="1" applyAlignment="1">
      <alignment/>
    </xf>
    <xf numFmtId="0" fontId="68" fillId="34" borderId="0" xfId="0" applyFont="1" applyFill="1" applyAlignment="1">
      <alignment/>
    </xf>
    <xf numFmtId="172" fontId="68" fillId="34" borderId="0" xfId="51" applyNumberFormat="1" applyFont="1" applyFill="1" applyAlignment="1">
      <alignment/>
    </xf>
    <xf numFmtId="172" fontId="67" fillId="36" borderId="0" xfId="51" applyNumberFormat="1" applyFont="1" applyFill="1" applyAlignment="1">
      <alignment/>
    </xf>
    <xf numFmtId="0" fontId="49" fillId="36" borderId="0" xfId="0" applyFont="1" applyFill="1" applyAlignment="1">
      <alignment/>
    </xf>
    <xf numFmtId="0" fontId="49" fillId="34" borderId="0" xfId="0" applyFont="1" applyFill="1" applyAlignment="1">
      <alignment/>
    </xf>
    <xf numFmtId="17" fontId="4" fillId="33" borderId="12" xfId="37" applyNumberFormat="1" applyFont="1" applyFill="1" applyBorder="1" applyAlignment="1">
      <alignment horizontal="center" vertical="center" wrapText="1"/>
      <protection/>
    </xf>
    <xf numFmtId="43" fontId="11" fillId="33" borderId="17" xfId="0" applyNumberFormat="1" applyFont="1" applyFill="1" applyBorder="1" applyAlignment="1">
      <alignment horizontal="right"/>
    </xf>
    <xf numFmtId="44" fontId="0" fillId="0" borderId="0" xfId="0" applyNumberFormat="1" applyAlignment="1">
      <alignment/>
    </xf>
    <xf numFmtId="174" fontId="3" fillId="34" borderId="0" xfId="51" applyNumberFormat="1" applyFont="1" applyFill="1" applyBorder="1" applyAlignment="1">
      <alignment vertical="center"/>
    </xf>
    <xf numFmtId="174" fontId="3" fillId="0" borderId="0" xfId="51" applyNumberFormat="1" applyFont="1" applyFill="1" applyBorder="1" applyAlignment="1">
      <alignment vertical="center"/>
    </xf>
    <xf numFmtId="197" fontId="3" fillId="34" borderId="28" xfId="65" applyNumberFormat="1" applyFont="1" applyFill="1" applyBorder="1" applyAlignment="1">
      <alignment horizontal="right" vertical="center"/>
    </xf>
    <xf numFmtId="174" fontId="3" fillId="34" borderId="0" xfId="37" applyNumberFormat="1" applyFont="1" applyFill="1" applyBorder="1" applyAlignment="1">
      <alignment vertical="center"/>
      <protection/>
    </xf>
    <xf numFmtId="174" fontId="3" fillId="34" borderId="12" xfId="51" applyNumberFormat="1" applyFont="1" applyFill="1" applyBorder="1" applyAlignment="1">
      <alignment vertical="center"/>
    </xf>
    <xf numFmtId="172" fontId="3" fillId="0" borderId="0" xfId="51" applyNumberFormat="1" applyFont="1" applyFill="1" applyBorder="1" applyAlignment="1">
      <alignment horizontal="right"/>
    </xf>
    <xf numFmtId="0" fontId="3" fillId="0" borderId="0" xfId="37" applyFont="1" applyFill="1" applyBorder="1" applyAlignment="1">
      <alignment horizontal="left" indent="1"/>
      <protection/>
    </xf>
    <xf numFmtId="0" fontId="6" fillId="0" borderId="0" xfId="37" applyFont="1" applyFill="1" applyBorder="1" applyAlignment="1">
      <alignment horizontal="left"/>
      <protection/>
    </xf>
    <xf numFmtId="0" fontId="3" fillId="0" borderId="0" xfId="37" applyFont="1" applyFill="1" applyBorder="1" applyAlignment="1">
      <alignment horizontal="left"/>
      <protection/>
    </xf>
    <xf numFmtId="172" fontId="4" fillId="33" borderId="13" xfId="51" applyNumberFormat="1" applyFont="1" applyFill="1" applyBorder="1" applyAlignment="1">
      <alignment vertical="center"/>
    </xf>
    <xf numFmtId="173" fontId="4" fillId="33" borderId="13" xfId="65" applyNumberFormat="1" applyFont="1" applyFill="1" applyBorder="1" applyAlignment="1" applyProtection="1">
      <alignment horizontal="right" vertical="center"/>
      <protection/>
    </xf>
    <xf numFmtId="0" fontId="3" fillId="0" borderId="31" xfId="37" applyFont="1" applyFill="1" applyBorder="1" applyAlignment="1">
      <alignment/>
      <protection/>
    </xf>
    <xf numFmtId="172" fontId="3" fillId="0" borderId="31" xfId="51" applyNumberFormat="1" applyFont="1" applyFill="1" applyBorder="1" applyAlignment="1">
      <alignment horizontal="right"/>
    </xf>
    <xf numFmtId="172" fontId="3" fillId="0" borderId="31" xfId="37" applyNumberFormat="1" applyFont="1" applyFill="1" applyBorder="1" applyAlignment="1">
      <alignment/>
      <protection/>
    </xf>
    <xf numFmtId="172" fontId="3" fillId="0" borderId="31" xfId="51" applyNumberFormat="1" applyFont="1" applyFill="1" applyBorder="1" applyAlignment="1">
      <alignment/>
    </xf>
    <xf numFmtId="175" fontId="3" fillId="0" borderId="0" xfId="37" applyNumberFormat="1" applyFont="1" applyFill="1" applyBorder="1" applyAlignment="1">
      <alignment horizontal="right" vertical="center"/>
      <protection/>
    </xf>
    <xf numFmtId="175" fontId="3" fillId="0" borderId="0" xfId="37" applyNumberFormat="1" applyFont="1" applyFill="1" applyBorder="1" applyAlignment="1">
      <alignment vertical="center"/>
      <protection/>
    </xf>
    <xf numFmtId="0" fontId="3" fillId="34" borderId="0" xfId="37" applyFont="1" applyFill="1" applyBorder="1" applyAlignment="1">
      <alignment horizontal="left" vertical="center"/>
      <protection/>
    </xf>
    <xf numFmtId="198" fontId="6" fillId="34" borderId="13" xfId="51" applyNumberFormat="1" applyFont="1" applyFill="1" applyBorder="1" applyAlignment="1">
      <alignment horizontal="center"/>
    </xf>
    <xf numFmtId="172" fontId="6" fillId="34" borderId="13" xfId="51" applyNumberFormat="1" applyFont="1" applyFill="1" applyBorder="1" applyAlignment="1">
      <alignment horizontal="center"/>
    </xf>
    <xf numFmtId="172" fontId="6" fillId="34" borderId="13" xfId="66" applyNumberFormat="1" applyFont="1" applyFill="1" applyBorder="1" applyAlignment="1">
      <alignment horizontal="center"/>
    </xf>
    <xf numFmtId="172" fontId="3" fillId="34" borderId="0" xfId="63" applyNumberFormat="1" applyFont="1" applyFill="1" applyAlignment="1">
      <alignment horizontal="center"/>
      <protection/>
    </xf>
    <xf numFmtId="0" fontId="4" fillId="33" borderId="10" xfId="0" applyFont="1" applyFill="1" applyBorder="1" applyAlignment="1">
      <alignment horizontal="centerContinuous"/>
    </xf>
    <xf numFmtId="0" fontId="4" fillId="33" borderId="0" xfId="0" applyNumberFormat="1" applyFont="1" applyFill="1" applyBorder="1" applyAlignment="1">
      <alignment horizontal="center"/>
    </xf>
    <xf numFmtId="9" fontId="3" fillId="34" borderId="0" xfId="65" applyFont="1" applyFill="1" applyBorder="1" applyAlignment="1">
      <alignment horizontal="right"/>
    </xf>
    <xf numFmtId="9" fontId="3" fillId="34" borderId="0" xfId="65" applyNumberFormat="1" applyFont="1" applyFill="1" applyBorder="1" applyAlignment="1">
      <alignment horizontal="right"/>
    </xf>
    <xf numFmtId="9" fontId="3" fillId="0" borderId="0" xfId="65" applyFont="1" applyFill="1" applyBorder="1" applyAlignment="1">
      <alignment horizontal="right"/>
    </xf>
    <xf numFmtId="9" fontId="4" fillId="33" borderId="13" xfId="65" applyNumberFormat="1" applyFont="1" applyFill="1" applyBorder="1" applyAlignment="1">
      <alignment/>
    </xf>
    <xf numFmtId="0" fontId="0" fillId="36" borderId="0" xfId="0" applyFill="1" applyAlignment="1">
      <alignment/>
    </xf>
    <xf numFmtId="172" fontId="61" fillId="36" borderId="0" xfId="51" applyNumberFormat="1" applyFont="1" applyFill="1" applyAlignment="1">
      <alignment/>
    </xf>
    <xf numFmtId="0" fontId="3" fillId="0" borderId="0" xfId="37" applyFont="1" applyBorder="1" applyAlignment="1">
      <alignment vertical="center"/>
      <protection/>
    </xf>
    <xf numFmtId="17" fontId="4" fillId="33" borderId="32" xfId="37" applyNumberFormat="1" applyFont="1" applyFill="1" applyBorder="1" applyAlignment="1">
      <alignment horizontal="left" vertical="center"/>
      <protection/>
    </xf>
    <xf numFmtId="17" fontId="4" fillId="33" borderId="25" xfId="37" applyNumberFormat="1" applyFont="1" applyFill="1" applyBorder="1" applyAlignment="1">
      <alignment horizontal="center" vertical="center" wrapText="1"/>
      <protection/>
    </xf>
    <xf numFmtId="17" fontId="4" fillId="33" borderId="13" xfId="37" applyNumberFormat="1" applyFont="1" applyFill="1" applyBorder="1" applyAlignment="1">
      <alignment horizontal="center" vertical="center" wrapText="1"/>
      <protection/>
    </xf>
    <xf numFmtId="17" fontId="4" fillId="33" borderId="26" xfId="37" applyNumberFormat="1" applyFont="1" applyFill="1" applyBorder="1" applyAlignment="1">
      <alignment horizontal="center" vertical="center" wrapText="1"/>
      <protection/>
    </xf>
    <xf numFmtId="0" fontId="3" fillId="34" borderId="27" xfId="62" applyFont="1" applyFill="1" applyBorder="1" applyAlignment="1">
      <alignment vertical="center"/>
      <protection/>
    </xf>
    <xf numFmtId="172" fontId="3" fillId="34" borderId="33" xfId="58" applyNumberFormat="1" applyFont="1" applyFill="1" applyBorder="1" applyAlignment="1">
      <alignment vertical="center"/>
    </xf>
    <xf numFmtId="172" fontId="3" fillId="34" borderId="10" xfId="58" applyNumberFormat="1" applyFont="1" applyFill="1" applyBorder="1" applyAlignment="1">
      <alignment vertical="center"/>
    </xf>
    <xf numFmtId="172" fontId="3" fillId="34" borderId="0" xfId="58" applyNumberFormat="1" applyFont="1" applyFill="1" applyBorder="1" applyAlignment="1">
      <alignment vertical="center"/>
    </xf>
    <xf numFmtId="172" fontId="3" fillId="34" borderId="27" xfId="58" applyNumberFormat="1" applyFont="1" applyFill="1" applyBorder="1" applyAlignment="1">
      <alignment vertical="center"/>
    </xf>
    <xf numFmtId="172" fontId="3" fillId="34" borderId="34" xfId="58" applyNumberFormat="1" applyFont="1" applyFill="1" applyBorder="1" applyAlignment="1">
      <alignment vertical="center"/>
    </xf>
    <xf numFmtId="0" fontId="3" fillId="36" borderId="27" xfId="62" applyFont="1" applyFill="1" applyBorder="1" applyAlignment="1">
      <alignment vertical="center"/>
      <protection/>
    </xf>
    <xf numFmtId="172" fontId="3" fillId="34" borderId="28" xfId="58" applyNumberFormat="1" applyFont="1" applyFill="1" applyBorder="1" applyAlignment="1">
      <alignment vertical="center"/>
    </xf>
    <xf numFmtId="172" fontId="3" fillId="34" borderId="27" xfId="58" applyNumberFormat="1" applyFont="1" applyFill="1" applyBorder="1" applyAlignment="1">
      <alignment horizontal="right" vertical="center"/>
    </xf>
    <xf numFmtId="172" fontId="3" fillId="34" borderId="0" xfId="58" applyNumberFormat="1" applyFont="1" applyFill="1" applyBorder="1" applyAlignment="1">
      <alignment horizontal="right" vertical="center"/>
    </xf>
    <xf numFmtId="172" fontId="3" fillId="34" borderId="28" xfId="58" applyNumberFormat="1" applyFont="1" applyFill="1" applyBorder="1" applyAlignment="1">
      <alignment horizontal="right" vertical="center"/>
    </xf>
    <xf numFmtId="172" fontId="3" fillId="0" borderId="29" xfId="58" applyNumberFormat="1" applyFont="1" applyFill="1" applyBorder="1" applyAlignment="1">
      <alignment vertical="center"/>
    </xf>
    <xf numFmtId="172" fontId="3" fillId="34" borderId="12" xfId="58" applyNumberFormat="1" applyFont="1" applyFill="1" applyBorder="1" applyAlignment="1">
      <alignment vertical="center"/>
    </xf>
    <xf numFmtId="3" fontId="4" fillId="33" borderId="25" xfId="62" applyNumberFormat="1" applyFont="1" applyFill="1" applyBorder="1" applyAlignment="1">
      <alignment vertical="center"/>
      <protection/>
    </xf>
    <xf numFmtId="172" fontId="4" fillId="33" borderId="25" xfId="58" applyNumberFormat="1" applyFont="1" applyFill="1" applyBorder="1" applyAlignment="1">
      <alignment vertical="center"/>
    </xf>
    <xf numFmtId="172" fontId="4" fillId="33" borderId="13" xfId="58" applyNumberFormat="1" applyFont="1" applyFill="1" applyBorder="1" applyAlignment="1">
      <alignment vertical="center"/>
    </xf>
    <xf numFmtId="172" fontId="4" fillId="33" borderId="26" xfId="58" applyNumberFormat="1" applyFont="1" applyFill="1" applyBorder="1" applyAlignment="1">
      <alignment vertical="center"/>
    </xf>
    <xf numFmtId="172" fontId="3" fillId="0" borderId="27" xfId="58" applyNumberFormat="1" applyFont="1" applyFill="1" applyBorder="1" applyAlignment="1">
      <alignment vertical="center"/>
    </xf>
    <xf numFmtId="172" fontId="3" fillId="0" borderId="0" xfId="58" applyNumberFormat="1" applyFont="1" applyFill="1" applyBorder="1" applyAlignment="1">
      <alignment vertical="center"/>
    </xf>
    <xf numFmtId="172" fontId="3" fillId="0" borderId="28" xfId="58" applyNumberFormat="1" applyFont="1" applyFill="1" applyBorder="1" applyAlignment="1">
      <alignment vertical="center"/>
    </xf>
    <xf numFmtId="172" fontId="3" fillId="0" borderId="27" xfId="58" applyNumberFormat="1" applyFont="1" applyFill="1" applyBorder="1" applyAlignment="1">
      <alignment horizontal="center" vertical="center"/>
    </xf>
    <xf numFmtId="172" fontId="3" fillId="0" borderId="0" xfId="58" applyNumberFormat="1" applyFont="1" applyFill="1" applyBorder="1" applyAlignment="1">
      <alignment horizontal="center" vertical="center"/>
    </xf>
    <xf numFmtId="172" fontId="3" fillId="0" borderId="28" xfId="58" applyNumberFormat="1" applyFont="1" applyFill="1" applyBorder="1" applyAlignment="1">
      <alignment horizontal="center" vertical="center"/>
    </xf>
    <xf numFmtId="175" fontId="6" fillId="35" borderId="13" xfId="58" applyNumberFormat="1" applyFont="1" applyFill="1" applyBorder="1" applyAlignment="1">
      <alignment horizontal="right" vertical="center"/>
    </xf>
    <xf numFmtId="175" fontId="6" fillId="35" borderId="0" xfId="58" applyNumberFormat="1" applyFont="1" applyFill="1" applyBorder="1" applyAlignment="1">
      <alignment horizontal="right" vertical="center"/>
    </xf>
    <xf numFmtId="175" fontId="4" fillId="33" borderId="13" xfId="58" applyNumberFormat="1" applyFont="1" applyFill="1" applyBorder="1" applyAlignment="1">
      <alignment horizontal="right" vertical="center"/>
    </xf>
    <xf numFmtId="172" fontId="7" fillId="33" borderId="10" xfId="58" applyNumberFormat="1" applyFont="1" applyFill="1" applyBorder="1" applyAlignment="1">
      <alignment horizontal="center" vertical="center"/>
    </xf>
    <xf numFmtId="0" fontId="4" fillId="33" borderId="12" xfId="58" applyNumberFormat="1" applyFont="1" applyFill="1" applyBorder="1" applyAlignment="1">
      <alignment horizontal="right" vertical="center"/>
    </xf>
    <xf numFmtId="172" fontId="4" fillId="33" borderId="12" xfId="58" applyNumberFormat="1" applyFont="1" applyFill="1" applyBorder="1" applyAlignment="1">
      <alignment horizontal="center" vertical="center"/>
    </xf>
    <xf numFmtId="172" fontId="7" fillId="33" borderId="0" xfId="58" applyNumberFormat="1" applyFont="1" applyFill="1" applyBorder="1" applyAlignment="1">
      <alignment horizontal="center" vertical="center"/>
    </xf>
    <xf numFmtId="173" fontId="6" fillId="0" borderId="0" xfId="58" applyNumberFormat="1" applyFont="1" applyFill="1" applyBorder="1" applyAlignment="1">
      <alignment/>
    </xf>
    <xf numFmtId="173" fontId="3" fillId="0" borderId="0" xfId="58" applyNumberFormat="1" applyFont="1" applyFill="1" applyBorder="1" applyAlignment="1">
      <alignment/>
    </xf>
    <xf numFmtId="197" fontId="3" fillId="0" borderId="0" xfId="58" applyNumberFormat="1" applyFont="1" applyFill="1" applyBorder="1" applyAlignment="1">
      <alignment/>
    </xf>
    <xf numFmtId="173" fontId="3" fillId="0" borderId="31" xfId="58" applyNumberFormat="1" applyFont="1" applyFill="1" applyBorder="1" applyAlignment="1">
      <alignment/>
    </xf>
    <xf numFmtId="172" fontId="6" fillId="34" borderId="0" xfId="58" applyNumberFormat="1" applyFont="1" applyFill="1" applyBorder="1" applyAlignment="1">
      <alignment vertical="center"/>
    </xf>
    <xf numFmtId="175" fontId="6" fillId="34" borderId="0" xfId="58" applyNumberFormat="1" applyFont="1" applyFill="1" applyBorder="1" applyAlignment="1">
      <alignment vertical="center"/>
    </xf>
    <xf numFmtId="175" fontId="3" fillId="34" borderId="0" xfId="58" applyNumberFormat="1" applyFont="1" applyFill="1" applyBorder="1" applyAlignment="1">
      <alignment vertical="center"/>
    </xf>
    <xf numFmtId="192" fontId="3" fillId="34" borderId="12" xfId="58" applyNumberFormat="1" applyFont="1" applyFill="1" applyBorder="1" applyAlignment="1">
      <alignment vertical="center"/>
    </xf>
    <xf numFmtId="172" fontId="3" fillId="34" borderId="30" xfId="58" applyNumberFormat="1" applyFont="1" applyFill="1" applyBorder="1" applyAlignment="1">
      <alignment vertical="center"/>
    </xf>
    <xf numFmtId="0" fontId="6" fillId="33" borderId="13" xfId="37" applyFont="1" applyFill="1" applyBorder="1" applyAlignment="1">
      <alignment vertical="center" wrapText="1"/>
      <protection/>
    </xf>
    <xf numFmtId="0" fontId="4" fillId="33" borderId="11" xfId="37" applyFont="1" applyFill="1" applyBorder="1" applyAlignment="1">
      <alignment horizontal="center"/>
      <protection/>
    </xf>
    <xf numFmtId="0" fontId="4" fillId="33" borderId="10" xfId="37" applyFont="1" applyFill="1" applyBorder="1" applyAlignment="1">
      <alignment horizontal="center" vertical="center" wrapText="1"/>
      <protection/>
    </xf>
    <xf numFmtId="0" fontId="4" fillId="33" borderId="0" xfId="37" applyFont="1" applyFill="1" applyBorder="1" applyAlignment="1">
      <alignment horizontal="center" vertical="center" wrapText="1"/>
      <protection/>
    </xf>
    <xf numFmtId="0" fontId="4" fillId="33" borderId="12" xfId="37" applyFont="1" applyFill="1" applyBorder="1" applyAlignment="1">
      <alignment horizontal="center" vertical="center" wrapText="1"/>
      <protection/>
    </xf>
    <xf numFmtId="0" fontId="4" fillId="33" borderId="14" xfId="39" applyFont="1" applyFill="1" applyBorder="1" applyAlignment="1">
      <alignment horizontal="center" vertical="center"/>
      <protection/>
    </xf>
    <xf numFmtId="172" fontId="7" fillId="33" borderId="10" xfId="58" applyNumberFormat="1" applyFont="1" applyFill="1" applyBorder="1" applyAlignment="1">
      <alignment horizontal="center" vertical="center"/>
    </xf>
    <xf numFmtId="0" fontId="7" fillId="33" borderId="10" xfId="39" applyFont="1" applyFill="1" applyBorder="1" applyAlignment="1">
      <alignment horizontal="center" vertical="center"/>
      <protection/>
    </xf>
    <xf numFmtId="0" fontId="5" fillId="33" borderId="11" xfId="37" applyFont="1" applyFill="1" applyBorder="1" applyAlignment="1">
      <alignment horizontal="center"/>
      <protection/>
    </xf>
    <xf numFmtId="0" fontId="6" fillId="33" borderId="11" xfId="37" applyFont="1" applyFill="1" applyBorder="1" applyAlignment="1">
      <alignment horizontal="center"/>
      <protection/>
    </xf>
    <xf numFmtId="0" fontId="11" fillId="33" borderId="35" xfId="0" applyFont="1" applyFill="1" applyBorder="1" applyAlignment="1">
      <alignment horizontal="center" wrapText="1"/>
    </xf>
    <xf numFmtId="0" fontId="11" fillId="33" borderId="36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0" fontId="11" fillId="33" borderId="18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wrapText="1"/>
    </xf>
    <xf numFmtId="0" fontId="11" fillId="33" borderId="17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/>
    </xf>
    <xf numFmtId="0" fontId="4" fillId="33" borderId="25" xfId="37" applyNumberFormat="1" applyFont="1" applyFill="1" applyBorder="1" applyAlignment="1">
      <alignment horizontal="center" vertical="center"/>
      <protection/>
    </xf>
    <xf numFmtId="0" fontId="4" fillId="33" borderId="13" xfId="37" applyNumberFormat="1" applyFont="1" applyFill="1" applyBorder="1" applyAlignment="1">
      <alignment horizontal="center" vertical="center"/>
      <protection/>
    </xf>
    <xf numFmtId="0" fontId="4" fillId="33" borderId="26" xfId="37" applyNumberFormat="1" applyFont="1" applyFill="1" applyBorder="1" applyAlignment="1">
      <alignment horizontal="center" vertical="center"/>
      <protection/>
    </xf>
    <xf numFmtId="17" fontId="6" fillId="33" borderId="0" xfId="37" applyNumberFormat="1" applyFont="1" applyFill="1" applyBorder="1" applyAlignment="1">
      <alignment horizontal="center" vertical="center" wrapText="1"/>
      <protection/>
    </xf>
    <xf numFmtId="0" fontId="42" fillId="34" borderId="0" xfId="0" applyFont="1" applyFill="1" applyAlignment="1">
      <alignment/>
    </xf>
    <xf numFmtId="0" fontId="43" fillId="34" borderId="37" xfId="0" applyFont="1" applyFill="1" applyBorder="1" applyAlignment="1">
      <alignment horizontal="right" vertical="center" wrapText="1" indent="4"/>
    </xf>
    <xf numFmtId="0" fontId="43" fillId="34" borderId="38" xfId="0" applyFont="1" applyFill="1" applyBorder="1" applyAlignment="1">
      <alignment horizontal="right" vertical="center" wrapText="1" indent="4"/>
    </xf>
    <xf numFmtId="0" fontId="43" fillId="37" borderId="37" xfId="0" applyFont="1" applyFill="1" applyBorder="1" applyAlignment="1">
      <alignment horizontal="center" vertical="center" wrapText="1"/>
    </xf>
    <xf numFmtId="0" fontId="43" fillId="37" borderId="38" xfId="0" applyFont="1" applyFill="1" applyBorder="1" applyAlignment="1">
      <alignment horizontal="center" vertical="center" wrapText="1"/>
    </xf>
    <xf numFmtId="0" fontId="43" fillId="34" borderId="39" xfId="0" applyFont="1" applyFill="1" applyBorder="1" applyAlignment="1">
      <alignment horizontal="left" vertical="center" wrapText="1" indent="4"/>
    </xf>
    <xf numFmtId="0" fontId="43" fillId="34" borderId="40" xfId="0" applyFont="1" applyFill="1" applyBorder="1" applyAlignment="1">
      <alignment horizontal="left" vertical="center" wrapText="1" indent="4"/>
    </xf>
    <xf numFmtId="14" fontId="43" fillId="37" borderId="41" xfId="0" applyNumberFormat="1" applyFont="1" applyFill="1" applyBorder="1" applyAlignment="1">
      <alignment horizontal="center"/>
    </xf>
    <xf numFmtId="14" fontId="43" fillId="38" borderId="41" xfId="0" applyNumberFormat="1" applyFont="1" applyFill="1" applyBorder="1" applyAlignment="1">
      <alignment horizontal="center"/>
    </xf>
    <xf numFmtId="0" fontId="43" fillId="34" borderId="42" xfId="0" applyFont="1" applyFill="1" applyBorder="1" applyAlignment="1">
      <alignment horizontal="left" vertical="center" wrapText="1" indent="4"/>
    </xf>
    <xf numFmtId="0" fontId="43" fillId="34" borderId="43" xfId="0" applyFont="1" applyFill="1" applyBorder="1" applyAlignment="1">
      <alignment horizontal="left" vertical="center" wrapText="1" indent="4"/>
    </xf>
    <xf numFmtId="0" fontId="43" fillId="37" borderId="44" xfId="0" applyFont="1" applyFill="1" applyBorder="1" applyAlignment="1">
      <alignment horizontal="center"/>
    </xf>
    <xf numFmtId="0" fontId="43" fillId="38" borderId="44" xfId="0" applyFont="1" applyFill="1" applyBorder="1" applyAlignment="1">
      <alignment horizontal="center"/>
    </xf>
    <xf numFmtId="0" fontId="43" fillId="34" borderId="40" xfId="0" applyFont="1" applyFill="1" applyBorder="1" applyAlignment="1">
      <alignment/>
    </xf>
    <xf numFmtId="175" fontId="42" fillId="37" borderId="45" xfId="52" applyNumberFormat="1" applyFont="1" applyFill="1" applyBorder="1" applyAlignment="1">
      <alignment vertical="center"/>
    </xf>
    <xf numFmtId="175" fontId="42" fillId="34" borderId="45" xfId="52" applyNumberFormat="1" applyFont="1" applyFill="1" applyBorder="1" applyAlignment="1">
      <alignment vertical="center"/>
    </xf>
    <xf numFmtId="0" fontId="43" fillId="34" borderId="0" xfId="0" applyFont="1" applyFill="1" applyBorder="1" applyAlignment="1">
      <alignment/>
    </xf>
    <xf numFmtId="0" fontId="42" fillId="34" borderId="37" xfId="0" applyFont="1" applyFill="1" applyBorder="1" applyAlignment="1">
      <alignment vertical="center"/>
    </xf>
    <xf numFmtId="0" fontId="42" fillId="34" borderId="38" xfId="0" applyFont="1" applyFill="1" applyBorder="1" applyAlignment="1">
      <alignment vertical="center"/>
    </xf>
    <xf numFmtId="175" fontId="42" fillId="39" borderId="45" xfId="52" applyNumberFormat="1" applyFont="1" applyFill="1" applyBorder="1" applyAlignment="1">
      <alignment vertical="center"/>
    </xf>
    <xf numFmtId="175" fontId="42" fillId="34" borderId="0" xfId="0" applyNumberFormat="1" applyFont="1" applyFill="1" applyAlignment="1">
      <alignment/>
    </xf>
    <xf numFmtId="0" fontId="42" fillId="34" borderId="38" xfId="0" applyFont="1" applyFill="1" applyBorder="1" applyAlignment="1">
      <alignment vertical="center" wrapText="1"/>
    </xf>
    <xf numFmtId="0" fontId="43" fillId="34" borderId="45" xfId="0" applyFont="1" applyFill="1" applyBorder="1" applyAlignment="1">
      <alignment vertical="center"/>
    </xf>
    <xf numFmtId="0" fontId="42" fillId="34" borderId="38" xfId="0" applyFont="1" applyFill="1" applyBorder="1" applyAlignment="1">
      <alignment/>
    </xf>
    <xf numFmtId="175" fontId="43" fillId="37" borderId="45" xfId="52" applyNumberFormat="1" applyFont="1" applyFill="1" applyBorder="1" applyAlignment="1">
      <alignment vertical="center"/>
    </xf>
    <xf numFmtId="175" fontId="43" fillId="39" borderId="45" xfId="52" applyNumberFormat="1" applyFont="1" applyFill="1" applyBorder="1" applyAlignment="1">
      <alignment vertical="center"/>
    </xf>
    <xf numFmtId="0" fontId="43" fillId="34" borderId="39" xfId="0" applyFont="1" applyFill="1" applyBorder="1" applyAlignment="1">
      <alignment horizontal="left" vertical="center" indent="4"/>
    </xf>
    <xf numFmtId="0" fontId="43" fillId="34" borderId="40" xfId="0" applyFont="1" applyFill="1" applyBorder="1" applyAlignment="1">
      <alignment horizontal="left" vertical="center" indent="4"/>
    </xf>
    <xf numFmtId="0" fontId="43" fillId="34" borderId="42" xfId="0" applyFont="1" applyFill="1" applyBorder="1" applyAlignment="1">
      <alignment horizontal="left" vertical="center" indent="4"/>
    </xf>
    <xf numFmtId="0" fontId="43" fillId="34" borderId="43" xfId="0" applyFont="1" applyFill="1" applyBorder="1" applyAlignment="1">
      <alignment horizontal="left" vertical="center" indent="4"/>
    </xf>
    <xf numFmtId="0" fontId="43" fillId="34" borderId="0" xfId="0" applyFont="1" applyFill="1" applyAlignment="1">
      <alignment/>
    </xf>
    <xf numFmtId="0" fontId="43" fillId="34" borderId="46" xfId="0" applyFont="1" applyFill="1" applyBorder="1" applyAlignment="1">
      <alignment wrapText="1"/>
    </xf>
    <xf numFmtId="0" fontId="43" fillId="34" borderId="43" xfId="0" applyFont="1" applyFill="1" applyBorder="1" applyAlignment="1">
      <alignment wrapText="1"/>
    </xf>
    <xf numFmtId="0" fontId="43" fillId="34" borderId="37" xfId="0" applyFont="1" applyFill="1" applyBorder="1" applyAlignment="1">
      <alignment vertical="center"/>
    </xf>
    <xf numFmtId="175" fontId="43" fillId="34" borderId="45" xfId="52" applyNumberFormat="1" applyFont="1" applyFill="1" applyBorder="1" applyAlignment="1">
      <alignment vertical="center"/>
    </xf>
    <xf numFmtId="0" fontId="44" fillId="37" borderId="44" xfId="0" applyFont="1" applyFill="1" applyBorder="1" applyAlignment="1">
      <alignment horizontal="center"/>
    </xf>
    <xf numFmtId="0" fontId="44" fillId="33" borderId="44" xfId="0" applyFont="1" applyFill="1" applyBorder="1" applyAlignment="1">
      <alignment horizontal="center"/>
    </xf>
    <xf numFmtId="0" fontId="43" fillId="34" borderId="47" xfId="0" applyFont="1" applyFill="1" applyBorder="1" applyAlignment="1">
      <alignment vertical="center" wrapText="1"/>
    </xf>
    <xf numFmtId="175" fontId="43" fillId="34" borderId="45" xfId="53" applyNumberFormat="1" applyFont="1" applyFill="1" applyBorder="1" applyAlignment="1">
      <alignment vertical="center"/>
    </xf>
    <xf numFmtId="180" fontId="42" fillId="34" borderId="0" xfId="51" applyNumberFormat="1" applyFont="1" applyFill="1" applyAlignment="1">
      <alignment/>
    </xf>
    <xf numFmtId="0" fontId="42" fillId="34" borderId="37" xfId="0" applyFont="1" applyFill="1" applyBorder="1" applyAlignment="1">
      <alignment vertical="center" wrapText="1"/>
    </xf>
    <xf numFmtId="0" fontId="42" fillId="34" borderId="38" xfId="0" applyFont="1" applyFill="1" applyBorder="1" applyAlignment="1">
      <alignment horizontal="left" vertical="center" wrapText="1" indent="2"/>
    </xf>
    <xf numFmtId="0" fontId="42" fillId="34" borderId="38" xfId="0" applyFont="1" applyFill="1" applyBorder="1" applyAlignment="1">
      <alignment horizontal="left" vertical="center" wrapText="1" indent="3"/>
    </xf>
    <xf numFmtId="175" fontId="42" fillId="37" borderId="45" xfId="53" applyNumberFormat="1" applyFont="1" applyFill="1" applyBorder="1" applyAlignment="1">
      <alignment vertical="center"/>
    </xf>
    <xf numFmtId="175" fontId="42" fillId="39" borderId="45" xfId="53" applyNumberFormat="1" applyFont="1" applyFill="1" applyBorder="1" applyAlignment="1">
      <alignment vertical="center"/>
    </xf>
    <xf numFmtId="0" fontId="43" fillId="34" borderId="38" xfId="0" applyFont="1" applyFill="1" applyBorder="1" applyAlignment="1">
      <alignment vertical="center" wrapText="1"/>
    </xf>
    <xf numFmtId="175" fontId="43" fillId="37" borderId="45" xfId="53" applyNumberFormat="1" applyFont="1" applyFill="1" applyBorder="1" applyAlignment="1">
      <alignment vertical="center"/>
    </xf>
    <xf numFmtId="0" fontId="45" fillId="34" borderId="37" xfId="0" applyFont="1" applyFill="1" applyBorder="1" applyAlignment="1">
      <alignment vertical="center"/>
    </xf>
    <xf numFmtId="175" fontId="42" fillId="34" borderId="45" xfId="53" applyNumberFormat="1" applyFont="1" applyFill="1" applyBorder="1" applyAlignment="1">
      <alignment vertical="center"/>
    </xf>
    <xf numFmtId="0" fontId="46" fillId="34" borderId="37" xfId="0" applyFont="1" applyFill="1" applyBorder="1" applyAlignment="1">
      <alignment horizontal="left" vertical="center"/>
    </xf>
    <xf numFmtId="0" fontId="46" fillId="34" borderId="37" xfId="0" applyFont="1" applyFill="1" applyBorder="1" applyAlignment="1">
      <alignment vertical="center"/>
    </xf>
    <xf numFmtId="0" fontId="43" fillId="37" borderId="37" xfId="0" applyFont="1" applyFill="1" applyBorder="1" applyAlignment="1">
      <alignment horizontal="center" wrapText="1"/>
    </xf>
    <xf numFmtId="0" fontId="43" fillId="37" borderId="38" xfId="0" applyFont="1" applyFill="1" applyBorder="1" applyAlignment="1">
      <alignment horizontal="center" wrapText="1"/>
    </xf>
    <xf numFmtId="0" fontId="42" fillId="0" borderId="40" xfId="0" applyFont="1" applyBorder="1" applyAlignment="1">
      <alignment horizontal="left" vertical="center" wrapText="1" indent="4"/>
    </xf>
    <xf numFmtId="0" fontId="42" fillId="0" borderId="42" xfId="0" applyFont="1" applyBorder="1" applyAlignment="1">
      <alignment horizontal="left" vertical="center" wrapText="1" indent="4"/>
    </xf>
    <xf numFmtId="0" fontId="42" fillId="0" borderId="43" xfId="0" applyFont="1" applyBorder="1" applyAlignment="1">
      <alignment horizontal="left" vertical="center" wrapText="1" indent="4"/>
    </xf>
    <xf numFmtId="43" fontId="43" fillId="38" borderId="44" xfId="51" applyNumberFormat="1" applyFont="1" applyFill="1" applyBorder="1" applyAlignment="1">
      <alignment horizontal="center"/>
    </xf>
    <xf numFmtId="180" fontId="42" fillId="34" borderId="45" xfId="51" applyNumberFormat="1" applyFont="1" applyFill="1" applyBorder="1" applyAlignment="1">
      <alignment vertical="center"/>
    </xf>
    <xf numFmtId="180" fontId="42" fillId="39" borderId="45" xfId="51" applyNumberFormat="1" applyFont="1" applyFill="1" applyBorder="1" applyAlignment="1">
      <alignment vertical="center"/>
    </xf>
    <xf numFmtId="43" fontId="42" fillId="34" borderId="0" xfId="51" applyNumberFormat="1" applyFont="1" applyFill="1" applyAlignment="1">
      <alignment/>
    </xf>
    <xf numFmtId="0" fontId="42" fillId="0" borderId="40" xfId="0" applyFont="1" applyBorder="1" applyAlignment="1">
      <alignment horizontal="left" vertical="center" indent="4"/>
    </xf>
    <xf numFmtId="0" fontId="42" fillId="0" borderId="42" xfId="0" applyFont="1" applyBorder="1" applyAlignment="1">
      <alignment horizontal="left" vertical="center" indent="4"/>
    </xf>
    <xf numFmtId="0" fontId="42" fillId="0" borderId="43" xfId="0" applyFont="1" applyBorder="1" applyAlignment="1">
      <alignment horizontal="left" vertical="center" indent="4"/>
    </xf>
    <xf numFmtId="0" fontId="42" fillId="0" borderId="46" xfId="0" applyFont="1" applyBorder="1" applyAlignment="1">
      <alignment wrapText="1"/>
    </xf>
    <xf numFmtId="43" fontId="42" fillId="34" borderId="45" xfId="51" applyNumberFormat="1" applyFont="1" applyFill="1" applyBorder="1" applyAlignment="1">
      <alignment vertical="center"/>
    </xf>
    <xf numFmtId="14" fontId="43" fillId="37" borderId="40" xfId="0" applyNumberFormat="1" applyFont="1" applyFill="1" applyBorder="1" applyAlignment="1">
      <alignment horizontal="center"/>
    </xf>
    <xf numFmtId="43" fontId="44" fillId="33" borderId="44" xfId="51" applyNumberFormat="1" applyFont="1" applyFill="1" applyBorder="1" applyAlignment="1">
      <alignment horizontal="center"/>
    </xf>
    <xf numFmtId="0" fontId="44" fillId="37" borderId="43" xfId="0" applyFont="1" applyFill="1" applyBorder="1" applyAlignment="1">
      <alignment horizontal="center"/>
    </xf>
    <xf numFmtId="0" fontId="42" fillId="34" borderId="39" xfId="0" applyFont="1" applyFill="1" applyBorder="1" applyAlignment="1">
      <alignment vertical="center" wrapText="1"/>
    </xf>
    <xf numFmtId="0" fontId="42" fillId="34" borderId="48" xfId="0" applyFont="1" applyFill="1" applyBorder="1" applyAlignment="1">
      <alignment vertical="center" wrapText="1"/>
    </xf>
    <xf numFmtId="0" fontId="42" fillId="34" borderId="42" xfId="0" applyFont="1" applyFill="1" applyBorder="1" applyAlignment="1">
      <alignment vertical="center" wrapText="1"/>
    </xf>
    <xf numFmtId="0" fontId="42" fillId="34" borderId="46" xfId="0" applyFont="1" applyFill="1" applyBorder="1" applyAlignment="1">
      <alignment vertical="center" wrapText="1"/>
    </xf>
    <xf numFmtId="0" fontId="45" fillId="34" borderId="37" xfId="0" applyFont="1" applyFill="1" applyBorder="1" applyAlignment="1">
      <alignment horizontal="left" vertical="center"/>
    </xf>
    <xf numFmtId="0" fontId="47" fillId="37" borderId="37" xfId="0" applyFont="1" applyFill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48" fillId="37" borderId="47" xfId="0" applyFont="1" applyFill="1" applyBorder="1" applyAlignment="1">
      <alignment horizontal="left" wrapText="1"/>
    </xf>
    <xf numFmtId="0" fontId="0" fillId="37" borderId="47" xfId="0" applyFill="1" applyBorder="1" applyAlignment="1">
      <alignment horizontal="left" wrapText="1"/>
    </xf>
    <xf numFmtId="0" fontId="0" fillId="37" borderId="38" xfId="0" applyFill="1" applyBorder="1" applyAlignment="1">
      <alignment horizontal="left" wrapText="1"/>
    </xf>
    <xf numFmtId="0" fontId="47" fillId="37" borderId="37" xfId="0" applyFont="1" applyFill="1" applyBorder="1" applyAlignment="1">
      <alignment horizontal="right" wrapText="1"/>
    </xf>
    <xf numFmtId="0" fontId="47" fillId="37" borderId="47" xfId="0" applyFont="1" applyFill="1" applyBorder="1" applyAlignment="1">
      <alignment horizontal="right" wrapText="1"/>
    </xf>
    <xf numFmtId="0" fontId="47" fillId="37" borderId="47" xfId="0" applyFont="1" applyFill="1" applyBorder="1" applyAlignment="1">
      <alignment horizontal="left" wrapText="1"/>
    </xf>
    <xf numFmtId="0" fontId="47" fillId="37" borderId="38" xfId="0" applyFont="1" applyFill="1" applyBorder="1" applyAlignment="1">
      <alignment horizontal="left" wrapText="1"/>
    </xf>
    <xf numFmtId="0" fontId="47" fillId="37" borderId="47" xfId="0" applyFont="1" applyFill="1" applyBorder="1" applyAlignment="1">
      <alignment horizontal="center" wrapText="1"/>
    </xf>
    <xf numFmtId="0" fontId="47" fillId="37" borderId="38" xfId="0" applyFont="1" applyFill="1" applyBorder="1" applyAlignment="1">
      <alignment horizontal="center" wrapText="1"/>
    </xf>
    <xf numFmtId="180" fontId="43" fillId="34" borderId="45" xfId="51" applyNumberFormat="1" applyFont="1" applyFill="1" applyBorder="1" applyAlignment="1">
      <alignment vertic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seño" xfId="37"/>
    <cellStyle name="Diseño_Copia de Tablas Press 2Q09_IFRS (PARTE 2)_blf" xfId="38"/>
    <cellStyle name="Diseño_Tablas Press 1Q09_IFRS (PARTE 2)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[0] 2" xfId="53"/>
    <cellStyle name="Millares [0] 3" xfId="54"/>
    <cellStyle name="Millares 2" xfId="55"/>
    <cellStyle name="Millares_EERR Gx 09-2009" xfId="56"/>
    <cellStyle name="Millares_genera_Fisico Gx Dx" xfId="57"/>
    <cellStyle name="Millares_Income St. Table 1.2 2Q02 v2cpt 2" xfId="58"/>
    <cellStyle name="Currency" xfId="59"/>
    <cellStyle name="Currency [0]" xfId="60"/>
    <cellStyle name="Neutral" xfId="61"/>
    <cellStyle name="Normal_operacional" xfId="62"/>
    <cellStyle name="Normal_Tablas Press 4Q05" xfId="63"/>
    <cellStyle name="Notas" xfId="64"/>
    <cellStyle name="Percent" xfId="65"/>
    <cellStyle name="Porcentual 2" xfId="66"/>
    <cellStyle name="Porcentual 4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ta%20Segmentos%20Grupo%20Enersis%2009-2012%20V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gmentos LN resumen"/>
      <sheetName val="Segmentos pais"/>
      <sheetName val="Segmentos LN Generacion"/>
      <sheetName val="Segmentos LN Distribucion"/>
    </sheetNames>
    <sheetDataSet>
      <sheetData sheetId="0">
        <row r="4">
          <cell r="D4">
            <v>41182</v>
          </cell>
          <cell r="E4">
            <v>40908</v>
          </cell>
        </row>
        <row r="74">
          <cell r="E74">
            <v>40816</v>
          </cell>
        </row>
      </sheetData>
      <sheetData sheetId="1">
        <row r="4">
          <cell r="D4">
            <v>41182</v>
          </cell>
          <cell r="E4">
            <v>40908</v>
          </cell>
        </row>
        <row r="73">
          <cell r="E73">
            <v>40816</v>
          </cell>
        </row>
      </sheetData>
      <sheetData sheetId="2">
        <row r="4">
          <cell r="E4">
            <v>40908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4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2.57421875" style="0" customWidth="1"/>
    <col min="2" max="5" width="13.8515625" style="0" customWidth="1"/>
    <col min="6" max="6" width="1.421875" style="0" customWidth="1"/>
    <col min="7" max="7" width="13.7109375" style="0" customWidth="1"/>
    <col min="8" max="8" width="11.8515625" style="0" bestFit="1" customWidth="1"/>
    <col min="9" max="9" width="8.00390625" style="0" bestFit="1" customWidth="1"/>
    <col min="10" max="10" width="1.1484375" style="0" customWidth="1"/>
    <col min="11" max="11" width="12.28125" style="0" bestFit="1" customWidth="1"/>
  </cols>
  <sheetData>
    <row r="1" spans="1:7" ht="15">
      <c r="A1" s="59" t="s">
        <v>37</v>
      </c>
      <c r="B1" s="240"/>
      <c r="C1" s="240"/>
      <c r="D1" s="214"/>
      <c r="E1" s="214"/>
      <c r="F1" s="215"/>
      <c r="G1" s="216"/>
    </row>
    <row r="2" spans="1:7" ht="15">
      <c r="A2" s="1" t="s">
        <v>38</v>
      </c>
      <c r="B2" s="349" t="s">
        <v>39</v>
      </c>
      <c r="C2" s="349"/>
      <c r="D2" s="349"/>
      <c r="E2" s="349"/>
      <c r="F2" s="215"/>
      <c r="G2" s="60" t="s">
        <v>40</v>
      </c>
    </row>
    <row r="3" spans="1:7" ht="15">
      <c r="A3" s="3"/>
      <c r="B3" s="241" t="s">
        <v>36</v>
      </c>
      <c r="C3" s="241" t="s">
        <v>262</v>
      </c>
      <c r="D3" s="176" t="s">
        <v>263</v>
      </c>
      <c r="E3" s="176" t="s">
        <v>0</v>
      </c>
      <c r="F3" s="215"/>
      <c r="G3" s="176" t="s">
        <v>262</v>
      </c>
    </row>
    <row r="4" spans="1:7" ht="15">
      <c r="A4" s="61" t="s">
        <v>41</v>
      </c>
      <c r="B4" s="242">
        <v>4645607.829999999</v>
      </c>
      <c r="C4" s="242">
        <v>4713328.305000001</v>
      </c>
      <c r="D4" s="243">
        <v>67720.47500000149</v>
      </c>
      <c r="E4" s="218">
        <v>0.014577312050036196</v>
      </c>
      <c r="F4" s="215"/>
      <c r="G4" s="217">
        <v>9628862.727272728</v>
      </c>
    </row>
    <row r="5" spans="1:7" ht="15">
      <c r="A5" s="62" t="s">
        <v>42</v>
      </c>
      <c r="B5" s="242">
        <v>4323338.174</v>
      </c>
      <c r="C5" s="242">
        <v>4368868.519</v>
      </c>
      <c r="D5" s="243">
        <v>45530.34500000067</v>
      </c>
      <c r="E5" s="218">
        <v>0.010531293913997826</v>
      </c>
      <c r="F5" s="215"/>
      <c r="G5" s="217">
        <v>8925165.513789581</v>
      </c>
    </row>
    <row r="6" spans="1:7" ht="15">
      <c r="A6" s="62" t="s">
        <v>43</v>
      </c>
      <c r="B6" s="242">
        <v>20769.731</v>
      </c>
      <c r="C6" s="242">
        <v>21220.586</v>
      </c>
      <c r="D6" s="243">
        <v>450.85499999999956</v>
      </c>
      <c r="E6" s="218">
        <v>0.02170731050873984</v>
      </c>
      <c r="F6" s="215"/>
      <c r="G6" s="217">
        <v>43351.554647599594</v>
      </c>
    </row>
    <row r="7" spans="1:7" ht="15">
      <c r="A7" s="62" t="s">
        <v>44</v>
      </c>
      <c r="B7" s="242">
        <v>301499.925</v>
      </c>
      <c r="C7" s="242">
        <v>323239.2</v>
      </c>
      <c r="D7" s="243">
        <v>21739.275000000023</v>
      </c>
      <c r="E7" s="218">
        <v>0.0721037492795397</v>
      </c>
      <c r="F7" s="215"/>
      <c r="G7" s="217">
        <v>660345.6588355465</v>
      </c>
    </row>
    <row r="8" spans="1:7" ht="15">
      <c r="A8" s="61" t="s">
        <v>45</v>
      </c>
      <c r="B8" s="242">
        <v>203191.646</v>
      </c>
      <c r="C8" s="242">
        <v>182982.245</v>
      </c>
      <c r="D8" s="243">
        <v>-20209.401000000013</v>
      </c>
      <c r="E8" s="218">
        <v>-0.09945980259444334</v>
      </c>
      <c r="F8" s="215"/>
      <c r="G8" s="217">
        <v>373814.5965270684</v>
      </c>
    </row>
    <row r="9" spans="1:7" ht="15">
      <c r="A9" s="63" t="s">
        <v>46</v>
      </c>
      <c r="B9" s="244">
        <v>4848799.475999999</v>
      </c>
      <c r="C9" s="244">
        <v>4896310.550000001</v>
      </c>
      <c r="D9" s="245">
        <v>47511.074000001885</v>
      </c>
      <c r="E9" s="219">
        <v>0.009798523167469897</v>
      </c>
      <c r="F9" s="215"/>
      <c r="G9" s="332">
        <v>10002677.323799798</v>
      </c>
    </row>
    <row r="10" spans="1:7" ht="15">
      <c r="A10" s="64"/>
      <c r="B10" s="246"/>
      <c r="C10" s="246"/>
      <c r="D10" s="247"/>
      <c r="E10" s="220"/>
      <c r="F10" s="215"/>
      <c r="G10" s="333"/>
    </row>
    <row r="11" spans="1:7" ht="15">
      <c r="A11" s="61" t="s">
        <v>47</v>
      </c>
      <c r="B11" s="242">
        <v>-1309275.96</v>
      </c>
      <c r="C11" s="242">
        <v>-1372852.611</v>
      </c>
      <c r="D11" s="243">
        <v>-63576.65100000007</v>
      </c>
      <c r="E11" s="218">
        <v>-0.04855863312421934</v>
      </c>
      <c r="F11" s="215"/>
      <c r="G11" s="217">
        <v>-2804601.8610827373</v>
      </c>
    </row>
    <row r="12" spans="1:7" ht="15">
      <c r="A12" s="61" t="s">
        <v>48</v>
      </c>
      <c r="B12" s="242">
        <v>-595644.374</v>
      </c>
      <c r="C12" s="242">
        <v>-602100.613</v>
      </c>
      <c r="D12" s="243">
        <v>-6456.23900000006</v>
      </c>
      <c r="E12" s="218">
        <v>-0.010839083321888406</v>
      </c>
      <c r="F12" s="215"/>
      <c r="G12" s="217">
        <v>-1230031.895812053</v>
      </c>
    </row>
    <row r="13" spans="1:7" ht="15">
      <c r="A13" s="61" t="s">
        <v>49</v>
      </c>
      <c r="B13" s="242">
        <v>-303241.45</v>
      </c>
      <c r="C13" s="242">
        <v>-359822.431</v>
      </c>
      <c r="D13" s="243">
        <v>-56580.98099999997</v>
      </c>
      <c r="E13" s="218">
        <v>-0.18658722611964812</v>
      </c>
      <c r="F13" s="215"/>
      <c r="G13" s="217">
        <v>-735081.5750766088</v>
      </c>
    </row>
    <row r="14" spans="1:7" ht="15">
      <c r="A14" s="61" t="s">
        <v>50</v>
      </c>
      <c r="B14" s="242">
        <v>-475038.081</v>
      </c>
      <c r="C14" s="242">
        <v>-441105.784</v>
      </c>
      <c r="D14" s="243">
        <v>33932.29700000002</v>
      </c>
      <c r="E14" s="218">
        <v>0.07143068810098199</v>
      </c>
      <c r="F14" s="215"/>
      <c r="G14" s="217">
        <v>-901135.4116445353</v>
      </c>
    </row>
    <row r="15" spans="1:7" ht="15">
      <c r="A15" s="63" t="s">
        <v>51</v>
      </c>
      <c r="B15" s="244">
        <v>-2683199.865</v>
      </c>
      <c r="C15" s="244">
        <v>-2775881.439</v>
      </c>
      <c r="D15" s="245">
        <v>-92681.57399999956</v>
      </c>
      <c r="E15" s="219">
        <v>-0.03454143510103357</v>
      </c>
      <c r="F15" s="215"/>
      <c r="G15" s="332">
        <v>-5670850.743615935</v>
      </c>
    </row>
    <row r="16" spans="1:7" ht="15">
      <c r="A16" s="63"/>
      <c r="B16" s="244"/>
      <c r="C16" s="244"/>
      <c r="D16" s="245"/>
      <c r="E16" s="219"/>
      <c r="F16" s="215"/>
      <c r="G16" s="332"/>
    </row>
    <row r="17" spans="1:7" ht="15">
      <c r="A17" s="4" t="s">
        <v>52</v>
      </c>
      <c r="B17" s="248">
        <v>2165599.6109999986</v>
      </c>
      <c r="C17" s="248">
        <v>2120429.111000001</v>
      </c>
      <c r="D17" s="249">
        <v>-45170.49999999767</v>
      </c>
      <c r="E17" s="221">
        <v>-0.02085819547184879</v>
      </c>
      <c r="F17" s="215"/>
      <c r="G17" s="334">
        <v>4331826.580183863</v>
      </c>
    </row>
    <row r="18" spans="1:7" ht="15">
      <c r="A18" s="61"/>
      <c r="B18" s="242"/>
      <c r="C18" s="242"/>
      <c r="D18" s="243"/>
      <c r="E18" s="218"/>
      <c r="F18" s="215"/>
      <c r="G18" s="217"/>
    </row>
    <row r="19" spans="1:7" ht="15">
      <c r="A19" s="61" t="s">
        <v>53</v>
      </c>
      <c r="B19" s="242">
        <v>35664.973</v>
      </c>
      <c r="C19" s="242">
        <v>36027.42</v>
      </c>
      <c r="D19" s="243">
        <v>362.4470000000001</v>
      </c>
      <c r="E19" s="218">
        <v>0.010162547999125084</v>
      </c>
      <c r="F19" s="215"/>
      <c r="G19" s="217">
        <v>73600.44943820225</v>
      </c>
    </row>
    <row r="20" spans="1:7" ht="15">
      <c r="A20" s="61" t="s">
        <v>54</v>
      </c>
      <c r="B20" s="242">
        <v>-269352.057</v>
      </c>
      <c r="C20" s="242">
        <v>-302481.117</v>
      </c>
      <c r="D20" s="243">
        <v>-33129.060000000056</v>
      </c>
      <c r="E20" s="218">
        <v>-0.12299538518096433</v>
      </c>
      <c r="F20" s="215"/>
      <c r="G20" s="217">
        <v>-617938.9519918284</v>
      </c>
    </row>
    <row r="21" spans="1:7" ht="15">
      <c r="A21" s="61" t="s">
        <v>55</v>
      </c>
      <c r="B21" s="242">
        <v>-420265.522</v>
      </c>
      <c r="C21" s="242">
        <v>-372851.904</v>
      </c>
      <c r="D21" s="243">
        <v>47413.61800000002</v>
      </c>
      <c r="E21" s="218">
        <v>0.11281824351034919</v>
      </c>
      <c r="F21" s="215"/>
      <c r="G21" s="217">
        <v>-761699.4974463738</v>
      </c>
    </row>
    <row r="22" spans="1:7" ht="15">
      <c r="A22" s="4" t="s">
        <v>56</v>
      </c>
      <c r="B22" s="248">
        <v>1511647.0049999987</v>
      </c>
      <c r="C22" s="248">
        <v>1481123.510000001</v>
      </c>
      <c r="D22" s="249">
        <v>-30523.494999997783</v>
      </c>
      <c r="E22" s="221">
        <v>-0.020192210813130815</v>
      </c>
      <c r="F22" s="215"/>
      <c r="G22" s="334">
        <v>3025788.580183863</v>
      </c>
    </row>
    <row r="23" spans="1:7" ht="15">
      <c r="A23" s="61" t="s">
        <v>57</v>
      </c>
      <c r="B23" s="242">
        <v>-313264.863</v>
      </c>
      <c r="C23" s="242">
        <v>-331391.644</v>
      </c>
      <c r="D23" s="243">
        <v>-18126.78099999996</v>
      </c>
      <c r="E23" s="218">
        <v>-0.05786407331613172</v>
      </c>
      <c r="F23" s="215"/>
      <c r="G23" s="217">
        <v>-677000.2941777324</v>
      </c>
    </row>
    <row r="24" spans="1:7" ht="15">
      <c r="A24" s="61" t="s">
        <v>58</v>
      </c>
      <c r="B24" s="242">
        <v>1048.188</v>
      </c>
      <c r="C24" s="242">
        <v>-22722.131</v>
      </c>
      <c r="D24" s="243">
        <v>-23770.319000000003</v>
      </c>
      <c r="E24" s="218">
        <v>-22.677533991993805</v>
      </c>
      <c r="F24" s="215"/>
      <c r="G24" s="217">
        <v>-46419.06230847804</v>
      </c>
    </row>
    <row r="25" spans="1:7" ht="15">
      <c r="A25" s="4" t="s">
        <v>59</v>
      </c>
      <c r="B25" s="248">
        <v>1199430.3299999987</v>
      </c>
      <c r="C25" s="248">
        <v>1127009.7350000008</v>
      </c>
      <c r="D25" s="249">
        <v>-72420.59499999788</v>
      </c>
      <c r="E25" s="221">
        <v>-0.06037915932974444</v>
      </c>
      <c r="F25" s="215"/>
      <c r="G25" s="334">
        <v>2302369.223697652</v>
      </c>
    </row>
    <row r="26" spans="1:7" ht="15">
      <c r="A26" s="61"/>
      <c r="B26" s="242"/>
      <c r="C26" s="242"/>
      <c r="D26" s="243"/>
      <c r="E26" s="218"/>
      <c r="F26" s="215"/>
      <c r="G26" s="217"/>
    </row>
    <row r="27" spans="1:7" ht="15">
      <c r="A27" s="63" t="s">
        <v>60</v>
      </c>
      <c r="B27" s="244">
        <v>-194141.058</v>
      </c>
      <c r="C27" s="244">
        <v>-237603.035</v>
      </c>
      <c r="D27" s="245">
        <v>-43461.97700000001</v>
      </c>
      <c r="E27" s="219">
        <v>-0.22386803413835324</v>
      </c>
      <c r="F27" s="215"/>
      <c r="G27" s="332">
        <v>-485399.45863125636</v>
      </c>
    </row>
    <row r="28" spans="1:7" ht="15">
      <c r="A28" s="65" t="s">
        <v>61</v>
      </c>
      <c r="B28" s="242">
        <v>134088.523</v>
      </c>
      <c r="C28" s="242">
        <v>122016.539</v>
      </c>
      <c r="D28" s="250">
        <v>-12071.983999999982</v>
      </c>
      <c r="E28" s="222">
        <v>-0.09002995729917902</v>
      </c>
      <c r="F28" s="215"/>
      <c r="G28" s="66">
        <v>249267.69969356485</v>
      </c>
    </row>
    <row r="29" spans="1:7" ht="15" customHeight="1">
      <c r="A29" s="65" t="s">
        <v>62</v>
      </c>
      <c r="B29" s="242">
        <v>-320468.062</v>
      </c>
      <c r="C29" s="242">
        <v>-338726.474</v>
      </c>
      <c r="D29" s="250">
        <v>-18258.41200000001</v>
      </c>
      <c r="E29" s="222">
        <v>-0.05697420169127497</v>
      </c>
      <c r="F29" s="215"/>
      <c r="G29" s="66">
        <v>-691984.6251276813</v>
      </c>
    </row>
    <row r="30" spans="1:7" ht="15">
      <c r="A30" s="65" t="s">
        <v>63</v>
      </c>
      <c r="B30" s="242">
        <v>-17038.304</v>
      </c>
      <c r="C30" s="242">
        <v>-6876.024</v>
      </c>
      <c r="D30" s="250">
        <v>10162.279999999999</v>
      </c>
      <c r="E30" s="222">
        <v>0.5964372979845881</v>
      </c>
      <c r="F30" s="215"/>
      <c r="G30" s="66">
        <v>-14047.035750766088</v>
      </c>
    </row>
    <row r="31" spans="1:7" ht="15">
      <c r="A31" s="61" t="s">
        <v>64</v>
      </c>
      <c r="B31" s="242">
        <v>9276.785</v>
      </c>
      <c r="C31" s="242">
        <v>-14017.076</v>
      </c>
      <c r="D31" s="243">
        <v>-23293.860999999997</v>
      </c>
      <c r="E31" s="218">
        <v>-2.5109842472365154</v>
      </c>
      <c r="F31" s="215"/>
      <c r="G31" s="217">
        <v>-28635.49744637385</v>
      </c>
    </row>
    <row r="32" spans="1:7" ht="15">
      <c r="A32" s="62" t="s">
        <v>65</v>
      </c>
      <c r="B32" s="242">
        <v>68059.973</v>
      </c>
      <c r="C32" s="242">
        <v>46089.205</v>
      </c>
      <c r="D32" s="243">
        <v>-21970.767999999996</v>
      </c>
      <c r="E32" s="218">
        <v>-0.32281482098148934</v>
      </c>
      <c r="F32" s="215"/>
      <c r="G32" s="217">
        <v>94155.67926455567</v>
      </c>
    </row>
    <row r="33" spans="1:7" ht="15">
      <c r="A33" s="62" t="s">
        <v>66</v>
      </c>
      <c r="B33" s="242">
        <v>-58783.188</v>
      </c>
      <c r="C33" s="242">
        <v>-60106.281</v>
      </c>
      <c r="D33" s="243">
        <v>-1323.0930000000008</v>
      </c>
      <c r="E33" s="218">
        <v>-0.022508017088151134</v>
      </c>
      <c r="F33" s="215"/>
      <c r="G33" s="217">
        <v>-122791.17671092952</v>
      </c>
    </row>
    <row r="34" spans="1:7" ht="26.25">
      <c r="A34" s="148" t="s">
        <v>67</v>
      </c>
      <c r="B34" s="242">
        <v>5847.995</v>
      </c>
      <c r="C34" s="251">
        <v>7754.143</v>
      </c>
      <c r="D34" s="252">
        <v>1906.1480000000001</v>
      </c>
      <c r="E34" s="224">
        <v>0.3259489790945444</v>
      </c>
      <c r="F34" s="225"/>
      <c r="G34" s="223">
        <v>15840.945863125638</v>
      </c>
    </row>
    <row r="35" spans="1:7" ht="15">
      <c r="A35" s="67" t="s">
        <v>68</v>
      </c>
      <c r="B35" s="242">
        <v>375.764</v>
      </c>
      <c r="C35" s="251">
        <v>746.125</v>
      </c>
      <c r="D35" s="252">
        <v>370.361</v>
      </c>
      <c r="E35" s="224">
        <v>0.9856212942165827</v>
      </c>
      <c r="F35" s="225"/>
      <c r="G35" s="223">
        <v>1524.2594484167519</v>
      </c>
    </row>
    <row r="36" spans="1:7" ht="15">
      <c r="A36" s="67" t="s">
        <v>69</v>
      </c>
      <c r="B36" s="242">
        <v>-7171.803</v>
      </c>
      <c r="C36" s="242">
        <v>3453.017</v>
      </c>
      <c r="D36" s="252">
        <v>10624.82</v>
      </c>
      <c r="E36" s="224">
        <v>1.4814712562517403</v>
      </c>
      <c r="F36" s="225"/>
      <c r="G36" s="223">
        <v>7054.171603677221</v>
      </c>
    </row>
    <row r="37" spans="1:7" ht="15">
      <c r="A37" s="61"/>
      <c r="B37" s="242"/>
      <c r="C37" s="242"/>
      <c r="D37" s="243"/>
      <c r="E37" s="218"/>
      <c r="F37" s="215"/>
      <c r="G37" s="217"/>
    </row>
    <row r="38" spans="1:7" ht="15">
      <c r="A38" s="4" t="s">
        <v>70</v>
      </c>
      <c r="B38" s="248">
        <v>1004341.2279999987</v>
      </c>
      <c r="C38" s="248">
        <v>901359.9850000008</v>
      </c>
      <c r="D38" s="249">
        <v>-102981.24299999792</v>
      </c>
      <c r="E38" s="221">
        <v>-0.1025361103666632</v>
      </c>
      <c r="F38" s="215"/>
      <c r="G38" s="334">
        <v>1841389.1419816157</v>
      </c>
    </row>
    <row r="39" spans="1:7" ht="15">
      <c r="A39" s="65" t="s">
        <v>71</v>
      </c>
      <c r="B39" s="242">
        <v>-316549.872</v>
      </c>
      <c r="C39" s="242">
        <v>-266950.568</v>
      </c>
      <c r="D39" s="250">
        <v>49599.303999999946</v>
      </c>
      <c r="E39" s="222">
        <v>0.1566871712397974</v>
      </c>
      <c r="F39" s="215"/>
      <c r="G39" s="66">
        <v>-545353.5607763024</v>
      </c>
    </row>
    <row r="40" spans="1:7" ht="15">
      <c r="A40" s="4" t="s">
        <v>72</v>
      </c>
      <c r="B40" s="248">
        <v>687791.3559999987</v>
      </c>
      <c r="C40" s="248">
        <v>634409.4170000008</v>
      </c>
      <c r="D40" s="249">
        <v>-53381.93899999792</v>
      </c>
      <c r="E40" s="221">
        <v>-0.0776135648322949</v>
      </c>
      <c r="F40" s="215"/>
      <c r="G40" s="334">
        <v>1296035.5812053133</v>
      </c>
    </row>
    <row r="41" spans="1:7" ht="15">
      <c r="A41" s="226" t="s">
        <v>73</v>
      </c>
      <c r="B41" s="242">
        <v>319025.58</v>
      </c>
      <c r="C41" s="242">
        <v>264557.423</v>
      </c>
      <c r="D41" s="252">
        <v>-54468.15700000001</v>
      </c>
      <c r="E41" s="224">
        <v>-0.17073288292430971</v>
      </c>
      <c r="F41" s="215"/>
      <c r="G41" s="223">
        <v>540464.6026557712</v>
      </c>
    </row>
    <row r="42" spans="1:7" ht="15">
      <c r="A42" s="62" t="s">
        <v>74</v>
      </c>
      <c r="B42" s="242">
        <v>368765.776</v>
      </c>
      <c r="C42" s="242">
        <v>369851.993</v>
      </c>
      <c r="D42" s="243">
        <v>1086.2170000000042</v>
      </c>
      <c r="E42" s="218">
        <v>0.0029455472028402227</v>
      </c>
      <c r="F42" s="215"/>
      <c r="G42" s="217">
        <v>755570.9765066394</v>
      </c>
    </row>
    <row r="43" spans="1:7" ht="15">
      <c r="A43" s="61"/>
      <c r="B43" s="242"/>
      <c r="C43" s="242"/>
      <c r="D43" s="243"/>
      <c r="E43" s="218"/>
      <c r="F43" s="215"/>
      <c r="G43" s="217"/>
    </row>
    <row r="44" spans="1:7" ht="15">
      <c r="A44" s="63" t="s">
        <v>75</v>
      </c>
      <c r="B44" s="253">
        <v>9.770725353471688</v>
      </c>
      <c r="C44" s="253">
        <v>8.102541245611821</v>
      </c>
      <c r="D44" s="254">
        <v>-1.668184107859867</v>
      </c>
      <c r="E44" s="219">
        <v>-0.17073288292430977</v>
      </c>
      <c r="F44" s="215"/>
      <c r="G44" s="227">
        <v>0.8276344479685209</v>
      </c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10"/>
  <sheetViews>
    <sheetView showGridLines="0" zoomScale="76" zoomScaleNormal="76" zoomScalePageLayoutView="0" workbookViewId="0" topLeftCell="A1">
      <selection activeCell="A1" sqref="A1"/>
    </sheetView>
  </sheetViews>
  <sheetFormatPr defaultColWidth="11.421875" defaultRowHeight="15"/>
  <cols>
    <col min="1" max="1" width="17.140625" style="0" customWidth="1"/>
    <col min="2" max="6" width="11.57421875" style="0" bestFit="1" customWidth="1"/>
    <col min="7" max="7" width="12.00390625" style="0" bestFit="1" customWidth="1"/>
    <col min="8" max="10" width="11.57421875" style="0" bestFit="1" customWidth="1"/>
    <col min="11" max="11" width="12.00390625" style="0" bestFit="1" customWidth="1"/>
    <col min="12" max="13" width="8.28125" style="0" customWidth="1"/>
    <col min="14" max="14" width="2.00390625" style="0" customWidth="1"/>
    <col min="15" max="15" width="12.140625" style="0" customWidth="1"/>
    <col min="16" max="16" width="2.00390625" style="0" customWidth="1"/>
  </cols>
  <sheetData>
    <row r="1" spans="1:11" ht="15.75" customHeight="1" thickBot="1">
      <c r="A1" s="202" t="s">
        <v>193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.75" customHeight="1">
      <c r="A2" s="169" t="s">
        <v>194</v>
      </c>
      <c r="B2" s="358" t="s">
        <v>195</v>
      </c>
      <c r="C2" s="362"/>
      <c r="D2" s="358" t="s">
        <v>196</v>
      </c>
      <c r="E2" s="359"/>
      <c r="F2" s="358" t="s">
        <v>197</v>
      </c>
      <c r="G2" s="359"/>
      <c r="H2" s="358" t="s">
        <v>35</v>
      </c>
      <c r="I2" s="359"/>
      <c r="J2" s="358" t="s">
        <v>198</v>
      </c>
      <c r="K2" s="359"/>
    </row>
    <row r="3" spans="1:11" ht="16.5" thickBot="1">
      <c r="A3" s="170" t="s">
        <v>40</v>
      </c>
      <c r="B3" s="360"/>
      <c r="C3" s="363"/>
      <c r="D3" s="360"/>
      <c r="E3" s="361"/>
      <c r="F3" s="360"/>
      <c r="G3" s="361"/>
      <c r="H3" s="360"/>
      <c r="I3" s="361"/>
      <c r="J3" s="360"/>
      <c r="K3" s="361"/>
    </row>
    <row r="4" spans="1:11" ht="16.5" thickBot="1">
      <c r="A4" s="170"/>
      <c r="B4" s="92" t="s">
        <v>36</v>
      </c>
      <c r="C4" s="92" t="s">
        <v>262</v>
      </c>
      <c r="D4" s="94" t="s">
        <v>36</v>
      </c>
      <c r="E4" s="93" t="s">
        <v>262</v>
      </c>
      <c r="F4" s="92" t="s">
        <v>36</v>
      </c>
      <c r="G4" s="93" t="s">
        <v>262</v>
      </c>
      <c r="H4" s="92" t="s">
        <v>36</v>
      </c>
      <c r="I4" s="93" t="s">
        <v>262</v>
      </c>
      <c r="J4" s="94" t="s">
        <v>36</v>
      </c>
      <c r="K4" s="93" t="s">
        <v>262</v>
      </c>
    </row>
    <row r="5" spans="1:11" ht="15.75">
      <c r="A5" s="171" t="s">
        <v>2</v>
      </c>
      <c r="B5" s="97">
        <v>101.77489</v>
      </c>
      <c r="C5" s="97">
        <v>0</v>
      </c>
      <c r="D5" s="174">
        <v>0</v>
      </c>
      <c r="E5" s="97">
        <v>0</v>
      </c>
      <c r="F5" s="174">
        <v>0</v>
      </c>
      <c r="G5" s="97">
        <v>0</v>
      </c>
      <c r="H5" s="174">
        <v>0</v>
      </c>
      <c r="I5" s="97">
        <v>0</v>
      </c>
      <c r="J5" s="96">
        <v>101.77489</v>
      </c>
      <c r="K5" s="172">
        <v>0</v>
      </c>
    </row>
    <row r="6" spans="1:11" ht="15.75">
      <c r="A6" s="173" t="s">
        <v>91</v>
      </c>
      <c r="B6" s="97">
        <v>0</v>
      </c>
      <c r="C6" s="97">
        <v>0</v>
      </c>
      <c r="D6" s="174">
        <v>61600.672739999995</v>
      </c>
      <c r="E6" s="97">
        <v>10339.079179999999</v>
      </c>
      <c r="F6" s="174">
        <v>0</v>
      </c>
      <c r="G6" s="97">
        <v>0</v>
      </c>
      <c r="H6" s="174">
        <v>0</v>
      </c>
      <c r="I6" s="97">
        <v>0</v>
      </c>
      <c r="J6" s="96">
        <v>61600.672739999995</v>
      </c>
      <c r="K6" s="172">
        <v>10339.079179999999</v>
      </c>
    </row>
    <row r="7" spans="1:11" ht="15.75">
      <c r="A7" s="173" t="s">
        <v>89</v>
      </c>
      <c r="B7" s="97">
        <v>0</v>
      </c>
      <c r="C7" s="97">
        <v>0</v>
      </c>
      <c r="D7" s="174">
        <v>172779.91823999994</v>
      </c>
      <c r="E7" s="97">
        <v>0</v>
      </c>
      <c r="F7" s="174">
        <v>0</v>
      </c>
      <c r="G7" s="97">
        <v>0</v>
      </c>
      <c r="H7" s="174">
        <v>0</v>
      </c>
      <c r="I7" s="97">
        <v>0</v>
      </c>
      <c r="J7" s="96">
        <v>172779.91823999994</v>
      </c>
      <c r="K7" s="172">
        <v>0</v>
      </c>
    </row>
    <row r="8" spans="1:11" ht="15.75">
      <c r="A8" s="173" t="s">
        <v>3</v>
      </c>
      <c r="B8" s="97">
        <v>0</v>
      </c>
      <c r="C8" s="97">
        <v>0</v>
      </c>
      <c r="D8" s="174">
        <v>27664.447229999998</v>
      </c>
      <c r="E8" s="97">
        <v>27754.49182</v>
      </c>
      <c r="F8" s="174">
        <v>0</v>
      </c>
      <c r="G8" s="97">
        <v>0</v>
      </c>
      <c r="H8" s="174">
        <v>0</v>
      </c>
      <c r="I8" s="97">
        <v>0</v>
      </c>
      <c r="J8" s="96">
        <v>27664.447229999998</v>
      </c>
      <c r="K8" s="172">
        <v>27754.49182</v>
      </c>
    </row>
    <row r="9" spans="1:11" ht="15.75">
      <c r="A9" s="173" t="s">
        <v>35</v>
      </c>
      <c r="B9" s="97">
        <v>0</v>
      </c>
      <c r="C9" s="97">
        <v>0</v>
      </c>
      <c r="D9" s="174">
        <v>0</v>
      </c>
      <c r="E9" s="97">
        <v>0</v>
      </c>
      <c r="F9" s="174">
        <v>0</v>
      </c>
      <c r="G9" s="97">
        <v>0</v>
      </c>
      <c r="H9" s="174">
        <v>0</v>
      </c>
      <c r="I9" s="97">
        <v>0</v>
      </c>
      <c r="J9" s="96">
        <v>0</v>
      </c>
      <c r="K9" s="172">
        <v>0</v>
      </c>
    </row>
    <row r="10" spans="1:11" ht="15.75" customHeight="1" thickBot="1">
      <c r="A10" s="170" t="s">
        <v>199</v>
      </c>
      <c r="B10" s="98">
        <v>101.77489</v>
      </c>
      <c r="C10" s="99">
        <v>0</v>
      </c>
      <c r="D10" s="98">
        <v>262045.0382099999</v>
      </c>
      <c r="E10" s="99">
        <v>38093.570999999996</v>
      </c>
      <c r="F10" s="98">
        <v>0</v>
      </c>
      <c r="G10" s="98">
        <v>0</v>
      </c>
      <c r="H10" s="175">
        <v>0</v>
      </c>
      <c r="I10" s="99">
        <v>0</v>
      </c>
      <c r="J10" s="175">
        <v>262146.8130999999</v>
      </c>
      <c r="K10" s="99">
        <v>38093.570999999996</v>
      </c>
    </row>
  </sheetData>
  <sheetProtection/>
  <mergeCells count="5">
    <mergeCell ref="J2:K3"/>
    <mergeCell ref="B2:C3"/>
    <mergeCell ref="D2:E3"/>
    <mergeCell ref="F2:G3"/>
    <mergeCell ref="H2:I3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J2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57421875" style="0" customWidth="1"/>
    <col min="2" max="2" width="8.8515625" style="0" customWidth="1"/>
    <col min="3" max="3" width="8.421875" style="0" customWidth="1"/>
    <col min="4" max="4" width="2.00390625" style="0" customWidth="1"/>
    <col min="5" max="5" width="12.00390625" style="0" bestFit="1" customWidth="1"/>
    <col min="6" max="6" width="2.140625" style="0" customWidth="1"/>
    <col min="7" max="7" width="9.421875" style="0" customWidth="1"/>
    <col min="8" max="8" width="8.8515625" style="0" customWidth="1"/>
    <col min="9" max="9" width="2.421875" style="0" customWidth="1"/>
    <col min="10" max="10" width="12.421875" style="0" customWidth="1"/>
  </cols>
  <sheetData>
    <row r="1" spans="1:10" ht="16.5">
      <c r="A1" s="202" t="s">
        <v>200</v>
      </c>
      <c r="B1" s="5"/>
      <c r="C1" s="5"/>
      <c r="D1" s="5"/>
      <c r="E1" s="5"/>
      <c r="F1" s="5"/>
      <c r="G1" s="5"/>
      <c r="H1" s="5"/>
      <c r="I1" s="5"/>
      <c r="J1" s="5"/>
    </row>
    <row r="2" spans="1:10" ht="15" customHeight="1">
      <c r="A2" s="100"/>
      <c r="B2" s="101" t="s">
        <v>201</v>
      </c>
      <c r="C2" s="101"/>
      <c r="D2" s="101"/>
      <c r="E2" s="101"/>
      <c r="F2" s="29"/>
      <c r="G2" s="102" t="s">
        <v>202</v>
      </c>
      <c r="H2" s="102"/>
      <c r="I2" s="102"/>
      <c r="J2" s="102"/>
    </row>
    <row r="3" spans="1:10" ht="15">
      <c r="A3" s="103"/>
      <c r="B3" s="104"/>
      <c r="C3" s="104"/>
      <c r="D3" s="104"/>
      <c r="E3" s="104"/>
      <c r="F3" s="30"/>
      <c r="G3" s="105"/>
      <c r="H3" s="105"/>
      <c r="I3" s="105"/>
      <c r="J3" s="105"/>
    </row>
    <row r="4" spans="1:10" ht="25.5">
      <c r="A4" s="103"/>
      <c r="B4" s="104" t="s">
        <v>80</v>
      </c>
      <c r="C4" s="104"/>
      <c r="D4" s="30"/>
      <c r="E4" s="30" t="s">
        <v>155</v>
      </c>
      <c r="F4" s="30"/>
      <c r="G4" s="104" t="s">
        <v>80</v>
      </c>
      <c r="H4" s="104"/>
      <c r="I4" s="30"/>
      <c r="J4" s="30" t="s">
        <v>155</v>
      </c>
    </row>
    <row r="5" spans="1:10" ht="15">
      <c r="A5" s="31"/>
      <c r="B5" s="106" t="s">
        <v>36</v>
      </c>
      <c r="C5" s="106" t="s">
        <v>262</v>
      </c>
      <c r="D5" s="32"/>
      <c r="E5" s="32" t="s">
        <v>262</v>
      </c>
      <c r="F5" s="32"/>
      <c r="G5" s="106" t="s">
        <v>36</v>
      </c>
      <c r="H5" s="106" t="s">
        <v>262</v>
      </c>
      <c r="I5" s="32"/>
      <c r="J5" s="32" t="s">
        <v>262</v>
      </c>
    </row>
    <row r="6" spans="1:10" ht="15">
      <c r="A6" s="107" t="s">
        <v>24</v>
      </c>
      <c r="B6" s="289">
        <v>195400</v>
      </c>
      <c r="C6" s="289">
        <v>173558</v>
      </c>
      <c r="D6" s="289"/>
      <c r="E6" s="290">
        <v>354561.797752809</v>
      </c>
      <c r="F6" s="290"/>
      <c r="G6" s="289">
        <v>124390</v>
      </c>
      <c r="H6" s="289">
        <v>136959</v>
      </c>
      <c r="I6" s="290"/>
      <c r="J6" s="290">
        <v>279793.6670071501</v>
      </c>
    </row>
    <row r="7" spans="1:10" ht="15">
      <c r="A7" s="107" t="s">
        <v>17</v>
      </c>
      <c r="B7" s="289">
        <v>1799</v>
      </c>
      <c r="C7" s="289">
        <v>4261</v>
      </c>
      <c r="D7" s="289"/>
      <c r="E7" s="290">
        <v>8704.800817160367</v>
      </c>
      <c r="F7" s="290"/>
      <c r="G7" s="289">
        <v>5538</v>
      </c>
      <c r="H7" s="289">
        <v>4627</v>
      </c>
      <c r="I7" s="290"/>
      <c r="J7" s="290">
        <v>9452.50255362615</v>
      </c>
    </row>
    <row r="8" spans="1:10" ht="15">
      <c r="A8" s="107" t="s">
        <v>25</v>
      </c>
      <c r="B8" s="289">
        <v>5521</v>
      </c>
      <c r="C8" s="289">
        <v>2681</v>
      </c>
      <c r="D8" s="289"/>
      <c r="E8" s="290">
        <v>5477.017364657814</v>
      </c>
      <c r="F8" s="290"/>
      <c r="G8" s="289">
        <v>6072</v>
      </c>
      <c r="H8" s="289">
        <v>5133</v>
      </c>
      <c r="I8" s="290"/>
      <c r="J8" s="290">
        <v>10486.210418794688</v>
      </c>
    </row>
    <row r="9" spans="1:10" ht="15">
      <c r="A9" s="107" t="s">
        <v>18</v>
      </c>
      <c r="B9" s="289">
        <v>1450</v>
      </c>
      <c r="C9" s="289">
        <v>2498</v>
      </c>
      <c r="D9" s="289"/>
      <c r="E9" s="290">
        <v>5103.166496424923</v>
      </c>
      <c r="F9" s="290"/>
      <c r="G9" s="289">
        <v>7876</v>
      </c>
      <c r="H9" s="289">
        <v>10913</v>
      </c>
      <c r="I9" s="290"/>
      <c r="J9" s="290">
        <v>22294.17773237998</v>
      </c>
    </row>
    <row r="10" spans="1:10" ht="15">
      <c r="A10" s="107" t="s">
        <v>26</v>
      </c>
      <c r="B10" s="289">
        <v>18445</v>
      </c>
      <c r="C10" s="289">
        <v>35167</v>
      </c>
      <c r="D10" s="289"/>
      <c r="E10" s="290">
        <v>71842.69662921349</v>
      </c>
      <c r="F10" s="290"/>
      <c r="G10" s="289">
        <v>16151</v>
      </c>
      <c r="H10" s="289">
        <v>17510</v>
      </c>
      <c r="I10" s="290"/>
      <c r="J10" s="290">
        <v>35771.195097037795</v>
      </c>
    </row>
    <row r="11" spans="1:10" ht="15">
      <c r="A11" s="107" t="s">
        <v>8</v>
      </c>
      <c r="B11" s="289">
        <v>57399</v>
      </c>
      <c r="C11" s="289">
        <v>68867</v>
      </c>
      <c r="D11" s="289"/>
      <c r="E11" s="290">
        <v>140688.45760980592</v>
      </c>
      <c r="F11" s="290"/>
      <c r="G11" s="289">
        <v>9729</v>
      </c>
      <c r="H11" s="289">
        <v>10498</v>
      </c>
      <c r="I11" s="290"/>
      <c r="J11" s="290">
        <v>21446.373850868233</v>
      </c>
    </row>
    <row r="12" spans="1:10" ht="15">
      <c r="A12" s="107" t="s">
        <v>12</v>
      </c>
      <c r="B12" s="289">
        <v>24056</v>
      </c>
      <c r="C12" s="289">
        <v>35613</v>
      </c>
      <c r="D12" s="289"/>
      <c r="E12" s="290">
        <v>72753.8304392237</v>
      </c>
      <c r="F12" s="290"/>
      <c r="G12" s="289">
        <v>14596</v>
      </c>
      <c r="H12" s="289">
        <v>16805</v>
      </c>
      <c r="I12" s="290"/>
      <c r="J12" s="290">
        <v>34330.949948927475</v>
      </c>
    </row>
    <row r="13" spans="1:10" ht="15">
      <c r="A13" s="107" t="s">
        <v>27</v>
      </c>
      <c r="B13" s="289">
        <v>89003</v>
      </c>
      <c r="C13" s="289">
        <v>83683</v>
      </c>
      <c r="D13" s="289"/>
      <c r="E13" s="290">
        <v>170956.07763023494</v>
      </c>
      <c r="F13" s="290"/>
      <c r="G13" s="289">
        <v>42547</v>
      </c>
      <c r="H13" s="289">
        <v>44894</v>
      </c>
      <c r="I13" s="290"/>
      <c r="J13" s="290">
        <v>91713.99387129724</v>
      </c>
    </row>
    <row r="14" spans="1:10" ht="15">
      <c r="A14" s="107" t="s">
        <v>28</v>
      </c>
      <c r="B14" s="289">
        <v>41739</v>
      </c>
      <c r="C14" s="289">
        <v>58246</v>
      </c>
      <c r="D14" s="289"/>
      <c r="E14" s="290">
        <v>118990.80694586312</v>
      </c>
      <c r="F14" s="290"/>
      <c r="G14" s="289">
        <v>30212</v>
      </c>
      <c r="H14" s="289">
        <v>24236</v>
      </c>
      <c r="I14" s="290"/>
      <c r="J14" s="290">
        <v>49511.74668028601</v>
      </c>
    </row>
    <row r="15" spans="1:10" ht="15">
      <c r="A15" s="107" t="s">
        <v>20</v>
      </c>
      <c r="B15" s="289">
        <v>48078</v>
      </c>
      <c r="C15" s="289">
        <v>50990</v>
      </c>
      <c r="D15" s="289"/>
      <c r="E15" s="290">
        <v>104167.51787538304</v>
      </c>
      <c r="F15" s="290"/>
      <c r="G15" s="289">
        <v>44550</v>
      </c>
      <c r="H15" s="289">
        <v>47918</v>
      </c>
      <c r="I15" s="290"/>
      <c r="J15" s="290">
        <v>97891.7262512768</v>
      </c>
    </row>
    <row r="16" spans="1:10" ht="15">
      <c r="A16" s="107" t="s">
        <v>301</v>
      </c>
      <c r="B16" s="289">
        <v>46</v>
      </c>
      <c r="C16" s="289">
        <v>0</v>
      </c>
      <c r="D16" s="289"/>
      <c r="E16" s="290">
        <v>0</v>
      </c>
      <c r="F16" s="290"/>
      <c r="G16" s="289">
        <v>294</v>
      </c>
      <c r="H16" s="289">
        <v>0</v>
      </c>
      <c r="I16" s="290"/>
      <c r="J16" s="290">
        <v>0</v>
      </c>
    </row>
    <row r="17" spans="1:10" ht="15">
      <c r="A17" s="107" t="s">
        <v>29</v>
      </c>
      <c r="B17" s="289">
        <v>1922</v>
      </c>
      <c r="C17" s="289">
        <v>175</v>
      </c>
      <c r="D17" s="289"/>
      <c r="E17" s="290">
        <v>357.5076608784474</v>
      </c>
      <c r="F17" s="290"/>
      <c r="G17" s="289">
        <v>198</v>
      </c>
      <c r="H17" s="289">
        <v>185</v>
      </c>
      <c r="I17" s="290"/>
      <c r="J17" s="290">
        <v>377.9366700715015</v>
      </c>
    </row>
    <row r="18" spans="1:10" ht="15">
      <c r="A18" s="107" t="s">
        <v>302</v>
      </c>
      <c r="B18" s="289">
        <v>488</v>
      </c>
      <c r="C18" s="289"/>
      <c r="D18" s="289"/>
      <c r="E18" s="290">
        <v>0</v>
      </c>
      <c r="F18" s="290"/>
      <c r="G18" s="289">
        <v>478</v>
      </c>
      <c r="H18" s="289">
        <v>0</v>
      </c>
      <c r="I18" s="290"/>
      <c r="J18" s="290">
        <v>0</v>
      </c>
    </row>
    <row r="19" spans="1:10" ht="15">
      <c r="A19" s="107" t="s">
        <v>203</v>
      </c>
      <c r="B19" s="289">
        <v>777</v>
      </c>
      <c r="C19" s="289">
        <v>1224</v>
      </c>
      <c r="D19" s="289"/>
      <c r="E19" s="290">
        <v>2500.510725229826</v>
      </c>
      <c r="F19" s="290"/>
      <c r="G19" s="289">
        <v>886</v>
      </c>
      <c r="H19" s="289">
        <v>975</v>
      </c>
      <c r="I19" s="290"/>
      <c r="J19" s="290">
        <v>1991.8283963227784</v>
      </c>
    </row>
    <row r="20" spans="1:10" ht="15">
      <c r="A20" s="33" t="s">
        <v>23</v>
      </c>
      <c r="B20" s="34">
        <v>486123</v>
      </c>
      <c r="C20" s="34">
        <v>516963</v>
      </c>
      <c r="D20" s="34"/>
      <c r="E20" s="34">
        <v>1056104.1879468844</v>
      </c>
      <c r="F20" s="34"/>
      <c r="G20" s="34">
        <v>303517</v>
      </c>
      <c r="H20" s="34">
        <v>320653</v>
      </c>
      <c r="I20" s="34"/>
      <c r="J20" s="34">
        <v>655062.3084780388</v>
      </c>
    </row>
    <row r="21" spans="1:10" ht="15">
      <c r="A21" s="107" t="s">
        <v>204</v>
      </c>
      <c r="B21" s="5"/>
      <c r="C21" s="5"/>
      <c r="D21" s="5"/>
      <c r="E21" s="5"/>
      <c r="F21" s="5"/>
      <c r="G21" s="5"/>
      <c r="H21" s="5"/>
      <c r="I21" s="5"/>
      <c r="J21" s="5"/>
    </row>
  </sheetData>
  <sheetProtection/>
  <printOptions/>
  <pageMargins left="0.7" right="0.7" top="0.75" bottom="0.75" header="0.3" footer="0.3"/>
  <pageSetup horizontalDpi="600" verticalDpi="600" orientation="portrait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>
      <c r="A1" s="59" t="s">
        <v>205</v>
      </c>
      <c r="B1" s="108"/>
      <c r="C1" s="108"/>
      <c r="D1" s="108"/>
      <c r="E1" s="108"/>
      <c r="F1" s="108"/>
      <c r="G1" s="108"/>
    </row>
    <row r="2" spans="1:7" ht="15">
      <c r="A2" s="152" t="s">
        <v>30</v>
      </c>
      <c r="B2" s="153" t="s">
        <v>80</v>
      </c>
      <c r="C2" s="153"/>
      <c r="D2" s="153"/>
      <c r="E2" s="154"/>
      <c r="F2" s="155"/>
      <c r="G2" s="154" t="s">
        <v>155</v>
      </c>
    </row>
    <row r="3" spans="1:7" ht="15">
      <c r="A3" s="156"/>
      <c r="B3" s="157" t="s">
        <v>36</v>
      </c>
      <c r="C3" s="157" t="s">
        <v>262</v>
      </c>
      <c r="D3" s="158" t="s">
        <v>263</v>
      </c>
      <c r="E3" s="159" t="s">
        <v>81</v>
      </c>
      <c r="F3" s="155"/>
      <c r="G3" s="157" t="s">
        <v>262</v>
      </c>
    </row>
    <row r="4" spans="1:7" ht="15">
      <c r="A4" s="109" t="s">
        <v>83</v>
      </c>
      <c r="B4" s="110">
        <v>306738.491</v>
      </c>
      <c r="C4" s="110">
        <v>248231.6166504358</v>
      </c>
      <c r="D4" s="110">
        <v>-58506.87434956417</v>
      </c>
      <c r="E4" s="111">
        <v>-0.19073861307338885</v>
      </c>
      <c r="F4" s="112"/>
      <c r="G4" s="110">
        <v>507112.59785584436</v>
      </c>
    </row>
    <row r="5" spans="1:7" ht="15">
      <c r="A5" s="109" t="s">
        <v>206</v>
      </c>
      <c r="B5" s="110">
        <v>-271306.76</v>
      </c>
      <c r="C5" s="110">
        <v>-229009.37960427025</v>
      </c>
      <c r="D5" s="110">
        <v>42297.380395729764</v>
      </c>
      <c r="E5" s="111">
        <v>0.15590241981338673</v>
      </c>
      <c r="F5" s="112"/>
      <c r="G5" s="110">
        <v>-467843.47212312615</v>
      </c>
    </row>
    <row r="6" spans="1:7" ht="15">
      <c r="A6" s="113" t="s">
        <v>52</v>
      </c>
      <c r="B6" s="114">
        <v>35431.73099999997</v>
      </c>
      <c r="C6" s="114">
        <v>19222.237046165566</v>
      </c>
      <c r="D6" s="114">
        <v>-16209.493953834404</v>
      </c>
      <c r="E6" s="203">
        <v>-0.45748523982174105</v>
      </c>
      <c r="F6" s="112"/>
      <c r="G6" s="114">
        <v>39269.12573271822</v>
      </c>
    </row>
    <row r="7" spans="1:7" ht="15">
      <c r="A7" s="109" t="s">
        <v>207</v>
      </c>
      <c r="B7" s="110">
        <v>-15636.514000000001</v>
      </c>
      <c r="C7" s="110">
        <v>-21878.153289559978</v>
      </c>
      <c r="D7" s="110">
        <v>-6241.6392895599765</v>
      </c>
      <c r="E7" s="111">
        <v>-0.3991707671901791</v>
      </c>
      <c r="F7" s="112"/>
      <c r="G7" s="110">
        <v>-44694.89946794684</v>
      </c>
    </row>
    <row r="8" spans="1:7" ht="15">
      <c r="A8" s="115" t="s">
        <v>56</v>
      </c>
      <c r="B8" s="39">
        <v>19795.216999999968</v>
      </c>
      <c r="C8" s="39">
        <v>-2655.916243394411</v>
      </c>
      <c r="D8" s="39">
        <v>-22451.13324339438</v>
      </c>
      <c r="E8" s="116">
        <v>-1.1341695947760722</v>
      </c>
      <c r="F8" s="112"/>
      <c r="G8" s="39">
        <v>-5425.773735228623</v>
      </c>
    </row>
    <row r="9" spans="1:7" ht="15">
      <c r="A9" s="109" t="s">
        <v>208</v>
      </c>
      <c r="B9" s="110">
        <v>-9864.766</v>
      </c>
      <c r="C9" s="110">
        <v>-15623.506097649399</v>
      </c>
      <c r="D9" s="110">
        <v>-5758.740097649399</v>
      </c>
      <c r="E9" s="111">
        <v>-0.5837685453105932</v>
      </c>
      <c r="F9" s="112"/>
      <c r="G9" s="110">
        <v>-31917.274969661696</v>
      </c>
    </row>
    <row r="10" spans="1:7" ht="15">
      <c r="A10" s="160" t="s">
        <v>59</v>
      </c>
      <c r="B10" s="161">
        <v>9930.450999999968</v>
      </c>
      <c r="C10" s="161">
        <v>-18279.42234104381</v>
      </c>
      <c r="D10" s="161">
        <v>-28209.873341043778</v>
      </c>
      <c r="E10" s="162">
        <v>-2.840744427523369</v>
      </c>
      <c r="F10" s="163"/>
      <c r="G10" s="161">
        <v>-37343.048704890316</v>
      </c>
    </row>
    <row r="11" spans="1:7" ht="15">
      <c r="A11" s="42" t="s">
        <v>209</v>
      </c>
      <c r="B11" s="42"/>
      <c r="C11" s="42"/>
      <c r="D11" s="42"/>
      <c r="E11" s="42"/>
      <c r="F11" s="42"/>
      <c r="G11" s="42"/>
    </row>
    <row r="12" spans="1:7" ht="15">
      <c r="A12" s="210"/>
      <c r="B12" s="42"/>
      <c r="C12" s="42"/>
      <c r="D12" s="42"/>
      <c r="E12" s="42"/>
      <c r="F12" s="42"/>
      <c r="G12" s="42"/>
    </row>
    <row r="13" spans="1:7" ht="15">
      <c r="A13" s="59" t="s">
        <v>210</v>
      </c>
      <c r="B13" s="108"/>
      <c r="C13" s="108"/>
      <c r="D13" s="108"/>
      <c r="E13" s="108"/>
      <c r="F13" s="108"/>
      <c r="G13" s="108"/>
    </row>
    <row r="14" spans="1:7" ht="15">
      <c r="A14" s="164" t="s">
        <v>30</v>
      </c>
      <c r="B14" s="165" t="s">
        <v>36</v>
      </c>
      <c r="C14" s="165" t="s">
        <v>262</v>
      </c>
      <c r="D14" s="166" t="s">
        <v>263</v>
      </c>
      <c r="E14" s="167" t="s">
        <v>81</v>
      </c>
      <c r="F14" s="163"/>
      <c r="G14" s="163"/>
    </row>
    <row r="15" spans="1:7" ht="15">
      <c r="A15" s="117" t="s">
        <v>211</v>
      </c>
      <c r="B15" s="118">
        <v>7090.46162</v>
      </c>
      <c r="C15" s="118">
        <v>6573.015257000001</v>
      </c>
      <c r="D15" s="119">
        <v>-517.4463629999991</v>
      </c>
      <c r="E15" s="70">
        <v>-0.07297781029382387</v>
      </c>
      <c r="F15" s="42"/>
      <c r="G15" s="42"/>
    </row>
    <row r="16" spans="1:7" ht="15">
      <c r="A16" s="117" t="s">
        <v>212</v>
      </c>
      <c r="B16" s="118">
        <v>7157.735567910599</v>
      </c>
      <c r="C16" s="118">
        <v>6686.477072037844</v>
      </c>
      <c r="D16" s="119">
        <v>-471.2584958727548</v>
      </c>
      <c r="E16" s="70">
        <v>-0.0658390480343379</v>
      </c>
      <c r="F16" s="42"/>
      <c r="G16" s="42"/>
    </row>
    <row r="17" spans="1:7" ht="15">
      <c r="A17" s="41" t="s">
        <v>261</v>
      </c>
      <c r="B17" s="120">
        <v>0.0815520710400905</v>
      </c>
      <c r="C17" s="120">
        <v>0.07360921504926758</v>
      </c>
      <c r="D17" s="121">
        <v>-0.7942855990822922</v>
      </c>
      <c r="E17" s="71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213</v>
      </c>
      <c r="B1" s="108"/>
      <c r="C1" s="108"/>
      <c r="D1" s="108"/>
      <c r="E1" s="108"/>
      <c r="F1" s="108"/>
      <c r="G1" s="108"/>
    </row>
    <row r="2" spans="1:7" ht="15" customHeight="1">
      <c r="A2" s="152" t="s">
        <v>31</v>
      </c>
      <c r="B2" s="153" t="s">
        <v>80</v>
      </c>
      <c r="C2" s="153"/>
      <c r="D2" s="153"/>
      <c r="E2" s="154"/>
      <c r="F2" s="155"/>
      <c r="G2" s="154" t="s">
        <v>155</v>
      </c>
    </row>
    <row r="3" spans="1:7" ht="15" customHeight="1">
      <c r="A3" s="156"/>
      <c r="B3" s="157" t="s">
        <v>36</v>
      </c>
      <c r="C3" s="157" t="s">
        <v>262</v>
      </c>
      <c r="D3" s="158" t="s">
        <v>263</v>
      </c>
      <c r="E3" s="159" t="s">
        <v>81</v>
      </c>
      <c r="F3" s="155"/>
      <c r="G3" s="157" t="s">
        <v>262</v>
      </c>
    </row>
    <row r="4" spans="1:7" ht="15" customHeight="1">
      <c r="A4" s="109" t="s">
        <v>83</v>
      </c>
      <c r="B4" s="110">
        <v>34696.293</v>
      </c>
      <c r="C4" s="110">
        <v>40384.258671596435</v>
      </c>
      <c r="D4" s="110">
        <v>5687.9656715964375</v>
      </c>
      <c r="E4" s="111">
        <v>0.1639358323264228</v>
      </c>
      <c r="F4" s="112"/>
      <c r="G4" s="110">
        <v>82501.03916567199</v>
      </c>
    </row>
    <row r="5" spans="1:7" ht="15" customHeight="1">
      <c r="A5" s="109" t="s">
        <v>206</v>
      </c>
      <c r="B5" s="110">
        <v>-12643.348</v>
      </c>
      <c r="C5" s="110">
        <v>-10585.340328108736</v>
      </c>
      <c r="D5" s="110">
        <v>2058.007671891264</v>
      </c>
      <c r="E5" s="111">
        <v>0.16277394815766077</v>
      </c>
      <c r="F5" s="112"/>
      <c r="G5" s="110">
        <v>-21624.801487454002</v>
      </c>
    </row>
    <row r="6" spans="1:7" ht="15" customHeight="1">
      <c r="A6" s="113" t="s">
        <v>52</v>
      </c>
      <c r="B6" s="114">
        <v>22052.945</v>
      </c>
      <c r="C6" s="114">
        <v>29798.918343487698</v>
      </c>
      <c r="D6" s="114">
        <v>7745.973343487698</v>
      </c>
      <c r="E6" s="203">
        <v>0.35124439586131007</v>
      </c>
      <c r="F6" s="112"/>
      <c r="G6" s="114">
        <v>60876.23767821798</v>
      </c>
    </row>
    <row r="7" spans="1:7" ht="15" customHeight="1">
      <c r="A7" s="109" t="s">
        <v>207</v>
      </c>
      <c r="B7" s="110">
        <v>-3425.47</v>
      </c>
      <c r="C7" s="110">
        <v>-5510.30585205273</v>
      </c>
      <c r="D7" s="110">
        <v>-2084.8358520527304</v>
      </c>
      <c r="E7" s="111">
        <v>-0.6086276779690759</v>
      </c>
      <c r="F7" s="112"/>
      <c r="G7" s="110">
        <v>-11257.008890812524</v>
      </c>
    </row>
    <row r="8" spans="1:7" ht="15" customHeight="1">
      <c r="A8" s="115" t="s">
        <v>56</v>
      </c>
      <c r="B8" s="39">
        <v>18627.475</v>
      </c>
      <c r="C8" s="39">
        <v>24288.612491434968</v>
      </c>
      <c r="D8" s="39">
        <v>5661.137491434969</v>
      </c>
      <c r="E8" s="116">
        <v>0.30391330502040503</v>
      </c>
      <c r="F8" s="112"/>
      <c r="G8" s="39">
        <v>49619.228787405445</v>
      </c>
    </row>
    <row r="9" spans="1:7" ht="15" customHeight="1">
      <c r="A9" s="109" t="s">
        <v>208</v>
      </c>
      <c r="B9" s="110">
        <v>-2094.555</v>
      </c>
      <c r="C9" s="110">
        <v>-1987.21473578619</v>
      </c>
      <c r="D9" s="110">
        <v>107.34026421380986</v>
      </c>
      <c r="E9" s="111">
        <v>0.05124728842823887</v>
      </c>
      <c r="F9" s="112"/>
      <c r="G9" s="110">
        <v>-4059.6828105948725</v>
      </c>
    </row>
    <row r="10" spans="1:7" ht="15" customHeight="1">
      <c r="A10" s="160" t="s">
        <v>59</v>
      </c>
      <c r="B10" s="161">
        <v>16532.92</v>
      </c>
      <c r="C10" s="161">
        <v>22301.397755648777</v>
      </c>
      <c r="D10" s="161">
        <v>5768.477755648779</v>
      </c>
      <c r="E10" s="162">
        <v>0.34890858696762456</v>
      </c>
      <c r="F10" s="163"/>
      <c r="G10" s="161">
        <v>45559.54597681057</v>
      </c>
    </row>
    <row r="11" spans="1:7" ht="15" customHeight="1">
      <c r="A11" s="42" t="s">
        <v>209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9" t="s">
        <v>214</v>
      </c>
      <c r="B13" s="108"/>
      <c r="C13" s="108"/>
      <c r="D13" s="108"/>
      <c r="E13" s="108"/>
      <c r="F13" s="108"/>
      <c r="G13" s="108"/>
    </row>
    <row r="14" spans="1:7" ht="15">
      <c r="A14" s="164" t="s">
        <v>31</v>
      </c>
      <c r="B14" s="165" t="s">
        <v>36</v>
      </c>
      <c r="C14" s="165" t="s">
        <v>262</v>
      </c>
      <c r="D14" s="166" t="s">
        <v>263</v>
      </c>
      <c r="E14" s="167" t="s">
        <v>81</v>
      </c>
      <c r="F14" s="163"/>
      <c r="G14" s="163"/>
    </row>
    <row r="15" spans="1:7" ht="15">
      <c r="A15" s="117" t="s">
        <v>211</v>
      </c>
      <c r="B15" s="118">
        <v>1702.6215768533084</v>
      </c>
      <c r="C15" s="118">
        <v>2341.04746243721</v>
      </c>
      <c r="D15" s="119">
        <v>638.4258855839016</v>
      </c>
      <c r="E15" s="70">
        <v>0.37496640137957443</v>
      </c>
      <c r="F15" s="42"/>
      <c r="G15" s="42"/>
    </row>
    <row r="16" spans="1:7" ht="15">
      <c r="A16" s="117" t="s">
        <v>212</v>
      </c>
      <c r="B16" s="118">
        <v>2079.248997914502</v>
      </c>
      <c r="C16" s="118">
        <v>2603.1863041915894</v>
      </c>
      <c r="D16" s="119">
        <v>523.9373062770874</v>
      </c>
      <c r="E16" s="70">
        <v>0.2519839166942484</v>
      </c>
      <c r="F16" s="42"/>
      <c r="G16" s="42"/>
    </row>
    <row r="17" spans="1:7" ht="15">
      <c r="A17" s="41" t="s">
        <v>261</v>
      </c>
      <c r="B17" s="120">
        <v>0.023690042804621024</v>
      </c>
      <c r="C17" s="120">
        <v>0.02865761721966797</v>
      </c>
      <c r="D17" s="121">
        <v>0.4967574415046947</v>
      </c>
      <c r="E17" s="71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G1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851562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215</v>
      </c>
      <c r="B1" s="108"/>
      <c r="C1" s="108"/>
      <c r="D1" s="108"/>
      <c r="E1" s="108"/>
      <c r="F1" s="108"/>
      <c r="G1" s="108"/>
    </row>
    <row r="2" spans="1:7" ht="15" customHeight="1">
      <c r="A2" s="152" t="s">
        <v>8</v>
      </c>
      <c r="B2" s="153" t="s">
        <v>80</v>
      </c>
      <c r="C2" s="153"/>
      <c r="D2" s="153"/>
      <c r="E2" s="154"/>
      <c r="F2" s="155"/>
      <c r="G2" s="154" t="s">
        <v>155</v>
      </c>
    </row>
    <row r="3" spans="1:7" ht="15" customHeight="1">
      <c r="A3" s="156"/>
      <c r="B3" s="157" t="s">
        <v>36</v>
      </c>
      <c r="C3" s="157" t="s">
        <v>262</v>
      </c>
      <c r="D3" s="158" t="s">
        <v>263</v>
      </c>
      <c r="E3" s="159" t="s">
        <v>81</v>
      </c>
      <c r="F3" s="155"/>
      <c r="G3" s="157" t="s">
        <v>262</v>
      </c>
    </row>
    <row r="4" spans="1:7" ht="15" customHeight="1">
      <c r="A4" s="109" t="s">
        <v>83</v>
      </c>
      <c r="B4" s="110">
        <v>205924.443</v>
      </c>
      <c r="C4" s="110">
        <v>241861.71149889985</v>
      </c>
      <c r="D4" s="110">
        <v>35937.26849889985</v>
      </c>
      <c r="E4" s="111">
        <v>0.1745167692351114</v>
      </c>
      <c r="F4" s="112"/>
      <c r="G4" s="110">
        <v>494099.5127658833</v>
      </c>
    </row>
    <row r="5" spans="1:7" ht="15" customHeight="1">
      <c r="A5" s="109" t="s">
        <v>206</v>
      </c>
      <c r="B5" s="110">
        <v>-103824.508</v>
      </c>
      <c r="C5" s="110">
        <v>-133291.99920131033</v>
      </c>
      <c r="D5" s="110">
        <v>-29467.49120131033</v>
      </c>
      <c r="E5" s="111">
        <v>-0.2838201862830916</v>
      </c>
      <c r="F5" s="112"/>
      <c r="G5" s="110">
        <v>-272302.34770441335</v>
      </c>
    </row>
    <row r="6" spans="1:7" ht="15" customHeight="1">
      <c r="A6" s="113" t="s">
        <v>52</v>
      </c>
      <c r="B6" s="114">
        <v>102099.935</v>
      </c>
      <c r="C6" s="114">
        <v>108569.71229758952</v>
      </c>
      <c r="D6" s="114">
        <v>6469.7772975895205</v>
      </c>
      <c r="E6" s="203">
        <v>0.06336710496034616</v>
      </c>
      <c r="F6" s="112"/>
      <c r="G6" s="114">
        <v>221797.16506146992</v>
      </c>
    </row>
    <row r="7" spans="1:7" ht="15" customHeight="1">
      <c r="A7" s="109" t="s">
        <v>207</v>
      </c>
      <c r="B7" s="110">
        <v>-111280.443</v>
      </c>
      <c r="C7" s="110">
        <v>-132656.24038814032</v>
      </c>
      <c r="D7" s="110">
        <v>-21375.797388140316</v>
      </c>
      <c r="E7" s="111">
        <v>-0.19208943469195497</v>
      </c>
      <c r="F7" s="112"/>
      <c r="G7" s="110">
        <v>-271003.5554405318</v>
      </c>
    </row>
    <row r="8" spans="1:7" ht="15" customHeight="1">
      <c r="A8" s="115" t="s">
        <v>56</v>
      </c>
      <c r="B8" s="39">
        <v>-9180.508000000002</v>
      </c>
      <c r="C8" s="39">
        <v>-24086.528090550797</v>
      </c>
      <c r="D8" s="39">
        <v>-14906.020090550795</v>
      </c>
      <c r="E8" s="116">
        <v>-1.6236596156281105</v>
      </c>
      <c r="F8" s="112"/>
      <c r="G8" s="39">
        <v>-49206.39037906189</v>
      </c>
    </row>
    <row r="9" spans="1:7" ht="15" customHeight="1">
      <c r="A9" s="109" t="s">
        <v>208</v>
      </c>
      <c r="B9" s="110">
        <v>-11121.522</v>
      </c>
      <c r="C9" s="110">
        <v>-11915.767368313827</v>
      </c>
      <c r="D9" s="110">
        <v>-794.2453683138265</v>
      </c>
      <c r="E9" s="111">
        <v>-0.07141516856360365</v>
      </c>
      <c r="F9" s="112"/>
      <c r="G9" s="110">
        <v>-24342.732110957768</v>
      </c>
    </row>
    <row r="10" spans="1:7" ht="15" customHeight="1">
      <c r="A10" s="160" t="s">
        <v>59</v>
      </c>
      <c r="B10" s="161">
        <v>-20302.030000000002</v>
      </c>
      <c r="C10" s="161">
        <v>-36002.295458864624</v>
      </c>
      <c r="D10" s="161">
        <v>-15700.265458864622</v>
      </c>
      <c r="E10" s="162">
        <v>-0.7733347580938763</v>
      </c>
      <c r="F10" s="163"/>
      <c r="G10" s="161">
        <v>-73549.12249001965</v>
      </c>
    </row>
    <row r="11" spans="1:7" ht="15" customHeight="1">
      <c r="A11" s="42" t="s">
        <v>209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9" t="s">
        <v>216</v>
      </c>
      <c r="B13" s="108"/>
      <c r="C13" s="108"/>
      <c r="D13" s="108"/>
      <c r="E13" s="108"/>
      <c r="F13" s="108"/>
      <c r="G13" s="108"/>
    </row>
    <row r="14" spans="1:7" ht="15">
      <c r="A14" s="164" t="s">
        <v>8</v>
      </c>
      <c r="B14" s="165" t="s">
        <v>36</v>
      </c>
      <c r="C14" s="165" t="s">
        <v>262</v>
      </c>
      <c r="D14" s="166" t="s">
        <v>263</v>
      </c>
      <c r="E14" s="167" t="s">
        <v>81</v>
      </c>
      <c r="F14" s="168"/>
      <c r="G14" s="163"/>
    </row>
    <row r="15" spans="1:7" ht="15">
      <c r="A15" s="117" t="s">
        <v>217</v>
      </c>
      <c r="B15" s="143">
        <v>2366.86152</v>
      </c>
      <c r="C15" s="143">
        <v>2392.36925</v>
      </c>
      <c r="D15" s="119">
        <v>25.507730000000265</v>
      </c>
      <c r="E15" s="70">
        <v>0.010777026786087707</v>
      </c>
      <c r="F15" s="42"/>
      <c r="G15" s="42"/>
    </row>
    <row r="16" spans="1:7" ht="15">
      <c r="A16" s="117" t="s">
        <v>212</v>
      </c>
      <c r="B16" s="118">
        <v>13064</v>
      </c>
      <c r="C16" s="118">
        <v>13308</v>
      </c>
      <c r="D16" s="119">
        <v>244</v>
      </c>
      <c r="E16" s="70">
        <v>0.018677281077770974</v>
      </c>
      <c r="F16" s="42"/>
      <c r="G16" s="42"/>
    </row>
    <row r="17" spans="1:7" ht="15">
      <c r="A17" s="117" t="s">
        <v>218</v>
      </c>
      <c r="B17" s="119">
        <v>830.4777263157895</v>
      </c>
      <c r="C17" s="119">
        <v>834.4503836763167</v>
      </c>
      <c r="D17" s="119">
        <v>3.9726573605272506</v>
      </c>
      <c r="E17" s="70">
        <v>0.0047835808651376715</v>
      </c>
      <c r="F17" s="42"/>
      <c r="G17" s="42"/>
    </row>
    <row r="18" spans="1:7" ht="15">
      <c r="A18" s="41" t="s">
        <v>219</v>
      </c>
      <c r="B18" s="147">
        <v>0.1058432106467041</v>
      </c>
      <c r="C18" s="147">
        <v>0.10704067034539137</v>
      </c>
      <c r="D18" s="120">
        <v>0.0011974596986872726</v>
      </c>
      <c r="E18" s="71"/>
      <c r="F18" s="42"/>
      <c r="G18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G2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8.28125" style="0" customWidth="1"/>
    <col min="2" max="3" width="11.00390625" style="0" customWidth="1"/>
    <col min="4" max="4" width="13.00390625" style="0" customWidth="1"/>
    <col min="5" max="5" width="11.00390625" style="0" customWidth="1"/>
    <col min="6" max="6" width="2.00390625" style="0" customWidth="1"/>
    <col min="7" max="7" width="13.140625" style="0" customWidth="1"/>
  </cols>
  <sheetData>
    <row r="1" spans="1:7" ht="15">
      <c r="A1" s="59" t="s">
        <v>220</v>
      </c>
      <c r="B1" s="74"/>
      <c r="C1" s="74"/>
      <c r="D1" s="74"/>
      <c r="E1" s="74"/>
      <c r="F1" s="74"/>
      <c r="G1" s="74"/>
    </row>
    <row r="2" spans="1:7" ht="15">
      <c r="A2" s="35" t="s">
        <v>14</v>
      </c>
      <c r="B2" s="364" t="s">
        <v>39</v>
      </c>
      <c r="C2" s="364"/>
      <c r="D2" s="364"/>
      <c r="E2" s="36"/>
      <c r="F2" s="122"/>
      <c r="G2" s="37" t="s">
        <v>40</v>
      </c>
    </row>
    <row r="3" spans="1:7" ht="15">
      <c r="A3" s="43"/>
      <c r="B3" s="38" t="s">
        <v>36</v>
      </c>
      <c r="C3" s="38" t="s">
        <v>262</v>
      </c>
      <c r="D3" s="38" t="s">
        <v>263</v>
      </c>
      <c r="E3" s="38" t="s">
        <v>0</v>
      </c>
      <c r="F3" s="44"/>
      <c r="G3" s="38" t="s">
        <v>262</v>
      </c>
    </row>
    <row r="4" spans="1:7" ht="15">
      <c r="A4" s="74" t="s">
        <v>41</v>
      </c>
      <c r="B4" s="123">
        <v>1460357.07</v>
      </c>
      <c r="C4" s="123">
        <v>1464143.5414442997</v>
      </c>
      <c r="D4" s="124">
        <v>3786.4714442996774</v>
      </c>
      <c r="E4" s="125">
        <v>0.002592839465145108</v>
      </c>
      <c r="F4" s="126"/>
      <c r="G4" s="124">
        <v>2991100.186811644</v>
      </c>
    </row>
    <row r="5" spans="1:7" ht="15">
      <c r="A5" s="74" t="s">
        <v>45</v>
      </c>
      <c r="B5" s="123">
        <v>142014.213</v>
      </c>
      <c r="C5" s="123">
        <v>117579.82628059591</v>
      </c>
      <c r="D5" s="124">
        <v>-24434.38671940408</v>
      </c>
      <c r="E5" s="125">
        <v>-0.1720559245672409</v>
      </c>
      <c r="F5" s="126"/>
      <c r="G5" s="124">
        <v>240203.93520040024</v>
      </c>
    </row>
    <row r="6" spans="1:7" ht="15">
      <c r="A6" s="68" t="s">
        <v>221</v>
      </c>
      <c r="B6" s="123">
        <v>1602371.283</v>
      </c>
      <c r="C6" s="123">
        <v>1581723.3677248957</v>
      </c>
      <c r="D6" s="124">
        <v>-20647.915275104344</v>
      </c>
      <c r="E6" s="125">
        <v>-0.012885849549454478</v>
      </c>
      <c r="F6" s="126"/>
      <c r="G6" s="124">
        <v>3231304.1220120443</v>
      </c>
    </row>
    <row r="7" spans="1:7" ht="15">
      <c r="A7" s="42" t="s">
        <v>51</v>
      </c>
      <c r="B7" s="123">
        <v>-914674.121</v>
      </c>
      <c r="C7" s="123">
        <v>-936115.742568531</v>
      </c>
      <c r="D7" s="124">
        <v>-21441.621568530914</v>
      </c>
      <c r="E7" s="125">
        <v>-0.02344181504237717</v>
      </c>
      <c r="F7" s="126"/>
      <c r="G7" s="124">
        <v>-1912391.7110695217</v>
      </c>
    </row>
    <row r="8" spans="1:7" ht="15">
      <c r="A8" s="108" t="s">
        <v>52</v>
      </c>
      <c r="B8" s="127">
        <v>687697.162</v>
      </c>
      <c r="C8" s="127">
        <v>645607.6251563648</v>
      </c>
      <c r="D8" s="128">
        <v>-42089.53684363526</v>
      </c>
      <c r="E8" s="129">
        <v>-0.06120359246681791</v>
      </c>
      <c r="F8" s="126"/>
      <c r="G8" s="128">
        <v>1318912.4109425226</v>
      </c>
    </row>
    <row r="9" spans="1:7" ht="15">
      <c r="A9" s="42" t="s">
        <v>207</v>
      </c>
      <c r="B9" s="123">
        <v>-186769.386</v>
      </c>
      <c r="C9" s="123">
        <v>-180118.089963572</v>
      </c>
      <c r="D9" s="124">
        <v>6651.296036427986</v>
      </c>
      <c r="E9" s="125">
        <v>0.03561234621410592</v>
      </c>
      <c r="F9" s="126"/>
      <c r="G9" s="124">
        <v>-367963.41157011647</v>
      </c>
    </row>
    <row r="10" spans="1:7" ht="15">
      <c r="A10" s="115" t="s">
        <v>56</v>
      </c>
      <c r="B10" s="39">
        <v>500927.776</v>
      </c>
      <c r="C10" s="39">
        <v>465489.53519279277</v>
      </c>
      <c r="D10" s="130">
        <v>-35438.24080720724</v>
      </c>
      <c r="E10" s="40">
        <v>-0.07074521019814091</v>
      </c>
      <c r="F10" s="126"/>
      <c r="G10" s="130">
        <v>950948.999372406</v>
      </c>
    </row>
    <row r="11" spans="1:7" ht="15">
      <c r="A11" s="42" t="s">
        <v>208</v>
      </c>
      <c r="B11" s="123">
        <v>-92664.134</v>
      </c>
      <c r="C11" s="123">
        <v>-90205.98483112076</v>
      </c>
      <c r="D11" s="124">
        <v>2458.149168879245</v>
      </c>
      <c r="E11" s="125">
        <v>0.026527514614006372</v>
      </c>
      <c r="F11" s="126"/>
      <c r="G11" s="124">
        <v>-184281.8893383468</v>
      </c>
    </row>
    <row r="12" spans="1:7" ht="15">
      <c r="A12" s="42" t="s">
        <v>303</v>
      </c>
      <c r="B12" s="123">
        <v>12722.957</v>
      </c>
      <c r="C12" s="123">
        <v>-16493.08894070439</v>
      </c>
      <c r="D12" s="124">
        <v>-29216.04594070439</v>
      </c>
      <c r="E12" s="125">
        <v>-2.2963251342203224</v>
      </c>
      <c r="F12" s="126"/>
      <c r="G12" s="124">
        <v>-33693.74655915095</v>
      </c>
    </row>
    <row r="13" spans="1:7" ht="15">
      <c r="A13" s="115" t="s">
        <v>59</v>
      </c>
      <c r="B13" s="39">
        <v>420986.599</v>
      </c>
      <c r="C13" s="39">
        <v>358790.4614209676</v>
      </c>
      <c r="D13" s="130">
        <v>-62196.137579032395</v>
      </c>
      <c r="E13" s="40">
        <v>-0.14773899626917197</v>
      </c>
      <c r="F13" s="126"/>
      <c r="G13" s="130">
        <v>732973.3634749083</v>
      </c>
    </row>
    <row r="14" spans="1:7" ht="15">
      <c r="A14" s="131" t="s">
        <v>222</v>
      </c>
      <c r="B14" s="343">
        <v>-43680.527</v>
      </c>
      <c r="C14" s="343">
        <v>-66324.85851686248</v>
      </c>
      <c r="D14" s="128">
        <v>-22644.331516862483</v>
      </c>
      <c r="E14" s="129">
        <v>-0.5184079284772019</v>
      </c>
      <c r="F14" s="126"/>
      <c r="G14" s="344">
        <v>-135495.11443689986</v>
      </c>
    </row>
    <row r="15" spans="1:7" ht="15">
      <c r="A15" s="132" t="s">
        <v>61</v>
      </c>
      <c r="B15" s="123">
        <v>99981.252</v>
      </c>
      <c r="C15" s="123">
        <v>79940.20037220042</v>
      </c>
      <c r="D15" s="124">
        <v>-20041.051627799578</v>
      </c>
      <c r="E15" s="125">
        <v>-0.20044809628708768</v>
      </c>
      <c r="F15" s="126"/>
      <c r="G15" s="345">
        <v>163309.9088298272</v>
      </c>
    </row>
    <row r="16" spans="1:7" ht="15">
      <c r="A16" s="132" t="s">
        <v>223</v>
      </c>
      <c r="B16" s="123">
        <v>-149171.324</v>
      </c>
      <c r="C16" s="123">
        <v>-144768.74528719817</v>
      </c>
      <c r="D16" s="124">
        <v>4402.578712801827</v>
      </c>
      <c r="E16" s="125">
        <v>0.029513572681045774</v>
      </c>
      <c r="F16" s="126"/>
      <c r="G16" s="345">
        <v>-295748.2028339084</v>
      </c>
    </row>
    <row r="17" spans="1:7" ht="15">
      <c r="A17" s="132" t="s">
        <v>224</v>
      </c>
      <c r="B17" s="123">
        <v>0</v>
      </c>
      <c r="C17" s="123">
        <v>0</v>
      </c>
      <c r="D17" s="124">
        <v>0</v>
      </c>
      <c r="E17" s="125" t="s">
        <v>34</v>
      </c>
      <c r="F17" s="126"/>
      <c r="G17" s="345">
        <v>0</v>
      </c>
    </row>
    <row r="18" spans="1:7" ht="15">
      <c r="A18" s="132" t="s">
        <v>64</v>
      </c>
      <c r="B18" s="312">
        <v>5509.545</v>
      </c>
      <c r="C18" s="312">
        <v>-1496.3136018647297</v>
      </c>
      <c r="D18" s="124">
        <v>-7005.858601864729</v>
      </c>
      <c r="E18" s="125">
        <v>-1.2715856938939112</v>
      </c>
      <c r="F18" s="126"/>
      <c r="G18" s="345">
        <v>-3056.820432818651</v>
      </c>
    </row>
    <row r="19" spans="1:7" ht="15">
      <c r="A19" s="133" t="s">
        <v>225</v>
      </c>
      <c r="B19" s="123">
        <v>16085.122</v>
      </c>
      <c r="C19" s="123">
        <v>3110.9823580732304</v>
      </c>
      <c r="D19" s="124">
        <v>-12974.13964192677</v>
      </c>
      <c r="E19" s="125">
        <v>-0.806592554406909</v>
      </c>
      <c r="F19" s="126"/>
      <c r="G19" s="345">
        <v>6355.428719250726</v>
      </c>
    </row>
    <row r="20" spans="1:7" ht="15">
      <c r="A20" s="133" t="s">
        <v>226</v>
      </c>
      <c r="B20" s="123">
        <v>-10575.577</v>
      </c>
      <c r="C20" s="123">
        <v>-4607.29595993796</v>
      </c>
      <c r="D20" s="124">
        <v>5968.281040062039</v>
      </c>
      <c r="E20" s="125">
        <v>0.5643456654953237</v>
      </c>
      <c r="F20" s="126"/>
      <c r="G20" s="345">
        <v>-9412.249152069377</v>
      </c>
    </row>
    <row r="21" spans="1:7" ht="15">
      <c r="A21" s="134" t="s">
        <v>227</v>
      </c>
      <c r="B21" s="123">
        <v>0</v>
      </c>
      <c r="C21" s="123">
        <v>-0.0001964760875037956</v>
      </c>
      <c r="D21" s="128">
        <v>-0.0001964760875037956</v>
      </c>
      <c r="E21" s="129" t="s">
        <v>34</v>
      </c>
      <c r="F21" s="135"/>
      <c r="G21" s="344">
        <v>-0.00040138117978303495</v>
      </c>
    </row>
    <row r="22" spans="1:7" ht="15">
      <c r="A22" s="134" t="s">
        <v>228</v>
      </c>
      <c r="B22" s="123">
        <v>0</v>
      </c>
      <c r="C22" s="123">
        <v>4.76837158203125E-10</v>
      </c>
      <c r="D22" s="128">
        <v>4.76837158203125E-10</v>
      </c>
      <c r="E22" s="129" t="s">
        <v>34</v>
      </c>
      <c r="F22" s="135"/>
      <c r="G22" s="344">
        <v>9.74131068852145E-10</v>
      </c>
    </row>
    <row r="23" spans="1:7" ht="15">
      <c r="A23" s="134" t="s">
        <v>229</v>
      </c>
      <c r="B23" s="123">
        <v>0</v>
      </c>
      <c r="C23" s="123">
        <v>2032.32175743165</v>
      </c>
      <c r="D23" s="128">
        <v>2032.32175743165</v>
      </c>
      <c r="E23" s="129" t="s">
        <v>34</v>
      </c>
      <c r="F23" s="135"/>
      <c r="G23" s="344">
        <v>4151.831986581512</v>
      </c>
    </row>
    <row r="24" spans="1:7" ht="15">
      <c r="A24" s="45" t="s">
        <v>230</v>
      </c>
      <c r="B24" s="39">
        <v>377306.072</v>
      </c>
      <c r="C24" s="39">
        <v>294497.92446506117</v>
      </c>
      <c r="D24" s="130">
        <v>-82808.14753493882</v>
      </c>
      <c r="E24" s="40">
        <v>-0.21947207765831775</v>
      </c>
      <c r="F24" s="126"/>
      <c r="G24" s="130">
        <v>601630.0806232098</v>
      </c>
    </row>
    <row r="25" spans="1:7" ht="15">
      <c r="A25" s="136" t="s">
        <v>71</v>
      </c>
      <c r="B25" s="123">
        <v>-85916.169</v>
      </c>
      <c r="C25" s="123">
        <v>-64650.14976272645</v>
      </c>
      <c r="D25" s="124">
        <v>21266.019237273547</v>
      </c>
      <c r="E25" s="125">
        <v>0.2475205713289375</v>
      </c>
      <c r="F25" s="126"/>
      <c r="G25" s="345">
        <v>-132073.85038350653</v>
      </c>
    </row>
    <row r="26" spans="1:7" ht="15">
      <c r="A26" s="45" t="s">
        <v>231</v>
      </c>
      <c r="B26" s="39">
        <v>291389.903</v>
      </c>
      <c r="C26" s="39">
        <v>229847.77470233472</v>
      </c>
      <c r="D26" s="130">
        <v>-61542.12829766527</v>
      </c>
      <c r="E26" s="40">
        <v>-0.2112019931509613</v>
      </c>
      <c r="F26" s="126"/>
      <c r="G26" s="130">
        <v>469556.2302397032</v>
      </c>
    </row>
    <row r="27" spans="1:7" ht="15">
      <c r="A27" s="137" t="s">
        <v>232</v>
      </c>
      <c r="B27" s="138">
        <v>208569.247</v>
      </c>
      <c r="C27" s="138">
        <v>171086.7002046504</v>
      </c>
      <c r="D27" s="139">
        <v>-37482.5467953496</v>
      </c>
      <c r="E27" s="140">
        <v>-0.17971272052082346</v>
      </c>
      <c r="F27" s="126"/>
      <c r="G27" s="139">
        <v>349513.17712901003</v>
      </c>
    </row>
    <row r="28" spans="1:7" ht="15">
      <c r="A28" s="137" t="s">
        <v>233</v>
      </c>
      <c r="B28" s="138">
        <v>82820.656</v>
      </c>
      <c r="C28" s="138">
        <v>58761.074507890975</v>
      </c>
      <c r="D28" s="138">
        <v>-24059.581492109028</v>
      </c>
      <c r="E28" s="140">
        <v>-0.29050218452880916</v>
      </c>
      <c r="F28" s="211"/>
      <c r="G28" s="138">
        <v>120043.05313154438</v>
      </c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G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57421875" style="0" customWidth="1"/>
    <col min="6" max="6" width="0.85546875" style="0" customWidth="1"/>
    <col min="7" max="7" width="14.7109375" style="0" customWidth="1"/>
  </cols>
  <sheetData>
    <row r="1" spans="1:7" ht="15" customHeight="1">
      <c r="A1" s="59" t="s">
        <v>234</v>
      </c>
      <c r="B1" s="108"/>
      <c r="C1" s="108"/>
      <c r="D1" s="108"/>
      <c r="E1" s="108"/>
      <c r="F1" s="108"/>
      <c r="G1" s="108"/>
    </row>
    <row r="2" spans="1:7" ht="15" customHeight="1">
      <c r="A2" s="152" t="s">
        <v>17</v>
      </c>
      <c r="B2" s="153" t="s">
        <v>80</v>
      </c>
      <c r="C2" s="153"/>
      <c r="D2" s="153"/>
      <c r="E2" s="154"/>
      <c r="F2" s="155"/>
      <c r="G2" s="154" t="s">
        <v>155</v>
      </c>
    </row>
    <row r="3" spans="1:7" ht="15" customHeight="1">
      <c r="A3" s="156"/>
      <c r="B3" s="157" t="s">
        <v>36</v>
      </c>
      <c r="C3" s="157" t="s">
        <v>262</v>
      </c>
      <c r="D3" s="158" t="s">
        <v>263</v>
      </c>
      <c r="E3" s="159" t="s">
        <v>81</v>
      </c>
      <c r="F3" s="155"/>
      <c r="G3" s="157" t="s">
        <v>262</v>
      </c>
    </row>
    <row r="4" spans="1:7" ht="15" customHeight="1">
      <c r="A4" s="109" t="s">
        <v>83</v>
      </c>
      <c r="B4" s="110">
        <v>90531.483</v>
      </c>
      <c r="C4" s="110">
        <v>108192.25888265956</v>
      </c>
      <c r="D4" s="110">
        <v>17660.775882659567</v>
      </c>
      <c r="E4" s="111">
        <v>0.1950788311140288</v>
      </c>
      <c r="F4" s="112"/>
      <c r="G4" s="110">
        <v>221026.06513311452</v>
      </c>
    </row>
    <row r="5" spans="1:7" ht="15" customHeight="1">
      <c r="A5" s="109" t="s">
        <v>206</v>
      </c>
      <c r="B5" s="110">
        <v>-19653.208</v>
      </c>
      <c r="C5" s="110">
        <v>-27459.286303131863</v>
      </c>
      <c r="D5" s="110">
        <v>-7806.078303131864</v>
      </c>
      <c r="E5" s="111">
        <v>-0.3971910490710659</v>
      </c>
      <c r="F5" s="112"/>
      <c r="G5" s="110">
        <v>-56096.60123213864</v>
      </c>
    </row>
    <row r="6" spans="1:7" ht="15" customHeight="1">
      <c r="A6" s="113" t="s">
        <v>52</v>
      </c>
      <c r="B6" s="114">
        <v>70878.275</v>
      </c>
      <c r="C6" s="114">
        <v>80732.9725795277</v>
      </c>
      <c r="D6" s="114">
        <v>9854.69757952771</v>
      </c>
      <c r="E6" s="111">
        <v>0.139036927458064</v>
      </c>
      <c r="F6" s="112"/>
      <c r="G6" s="114">
        <v>164929.46390097588</v>
      </c>
    </row>
    <row r="7" spans="1:7" ht="15" customHeight="1">
      <c r="A7" s="109" t="s">
        <v>207</v>
      </c>
      <c r="B7" s="141">
        <v>-4084.059</v>
      </c>
      <c r="C7" s="141">
        <v>-4305.323159969501</v>
      </c>
      <c r="D7" s="110">
        <v>-221.26415996950072</v>
      </c>
      <c r="E7" s="111">
        <v>-0.05417751309897842</v>
      </c>
      <c r="F7" s="112"/>
      <c r="G7" s="110">
        <v>-8795.348641408582</v>
      </c>
    </row>
    <row r="8" spans="1:7" ht="15" customHeight="1">
      <c r="A8" s="115" t="s">
        <v>56</v>
      </c>
      <c r="B8" s="39">
        <v>66794.216</v>
      </c>
      <c r="C8" s="39">
        <v>76427.6494195582</v>
      </c>
      <c r="D8" s="39">
        <v>9633.433419558205</v>
      </c>
      <c r="E8" s="116">
        <v>0.14422556317688054</v>
      </c>
      <c r="F8" s="112"/>
      <c r="G8" s="39">
        <v>156134.11525956733</v>
      </c>
    </row>
    <row r="9" spans="1:7" ht="15" customHeight="1">
      <c r="A9" s="109" t="s">
        <v>208</v>
      </c>
      <c r="B9" s="110">
        <v>-5594.972</v>
      </c>
      <c r="C9" s="110">
        <v>-4686.832437507366</v>
      </c>
      <c r="D9" s="110">
        <v>908.1395624926336</v>
      </c>
      <c r="E9" s="111">
        <v>0.16231351336389774</v>
      </c>
      <c r="F9" s="112"/>
      <c r="G9" s="110">
        <v>-9574.734295214232</v>
      </c>
    </row>
    <row r="10" spans="1:7" ht="15" customHeight="1">
      <c r="A10" s="160" t="s">
        <v>59</v>
      </c>
      <c r="B10" s="161">
        <v>61199.244</v>
      </c>
      <c r="C10" s="161">
        <v>71740.81698205083</v>
      </c>
      <c r="D10" s="161">
        <v>10541.572982050835</v>
      </c>
      <c r="E10" s="162">
        <v>0.17225005233807847</v>
      </c>
      <c r="F10" s="163"/>
      <c r="G10" s="161">
        <v>146559.3809643531</v>
      </c>
    </row>
    <row r="11" spans="1:7" ht="15" customHeight="1">
      <c r="A11" s="42" t="s">
        <v>235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9" t="s">
        <v>236</v>
      </c>
      <c r="B13" s="108"/>
      <c r="C13" s="108"/>
      <c r="D13" s="108"/>
      <c r="E13" s="108"/>
      <c r="F13" s="108"/>
      <c r="G13" s="108"/>
    </row>
    <row r="14" spans="1:7" ht="15">
      <c r="A14" s="164" t="s">
        <v>17</v>
      </c>
      <c r="B14" s="165" t="s">
        <v>36</v>
      </c>
      <c r="C14" s="165" t="s">
        <v>262</v>
      </c>
      <c r="D14" s="166" t="s">
        <v>263</v>
      </c>
      <c r="E14" s="167" t="s">
        <v>81</v>
      </c>
      <c r="F14" s="163"/>
      <c r="G14" s="163"/>
    </row>
    <row r="15" spans="1:7" ht="15">
      <c r="A15" s="117" t="s">
        <v>211</v>
      </c>
      <c r="B15" s="118">
        <v>2047.461407</v>
      </c>
      <c r="C15" s="118">
        <v>2755.3901539999997</v>
      </c>
      <c r="D15" s="119">
        <v>707.9287469999997</v>
      </c>
      <c r="E15" s="70">
        <v>0.3457592629485884</v>
      </c>
      <c r="F15" s="42"/>
      <c r="G15" s="42"/>
    </row>
    <row r="16" spans="1:7" ht="15">
      <c r="A16" s="117" t="s">
        <v>212</v>
      </c>
      <c r="B16" s="118">
        <v>2848.751675687316</v>
      </c>
      <c r="C16" s="118">
        <v>3178.0290517744743</v>
      </c>
      <c r="D16" s="119">
        <v>329.27737608715825</v>
      </c>
      <c r="E16" s="70">
        <v>0.11558654932873844</v>
      </c>
      <c r="F16" s="42"/>
      <c r="G16" s="42"/>
    </row>
    <row r="17" spans="1:7" ht="15">
      <c r="A17" s="41" t="s">
        <v>261</v>
      </c>
      <c r="B17" s="120">
        <v>0.009201562532984101</v>
      </c>
      <c r="C17" s="120">
        <v>0.009710384349749959</v>
      </c>
      <c r="D17" s="121">
        <v>0.050882181676585765</v>
      </c>
      <c r="E17" s="71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G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57421875" style="0" customWidth="1"/>
    <col min="6" max="6" width="0.85546875" style="0" customWidth="1"/>
    <col min="7" max="7" width="14.7109375" style="0" customWidth="1"/>
  </cols>
  <sheetData>
    <row r="1" spans="1:7" ht="15" customHeight="1">
      <c r="A1" s="59" t="s">
        <v>237</v>
      </c>
      <c r="B1" s="108"/>
      <c r="C1" s="108"/>
      <c r="D1" s="108"/>
      <c r="E1" s="108"/>
      <c r="F1" s="108"/>
      <c r="G1" s="108"/>
    </row>
    <row r="2" spans="1:7" ht="15" customHeight="1">
      <c r="A2" s="152" t="s">
        <v>19</v>
      </c>
      <c r="B2" s="153" t="s">
        <v>80</v>
      </c>
      <c r="C2" s="153"/>
      <c r="D2" s="153"/>
      <c r="E2" s="154"/>
      <c r="F2" s="155"/>
      <c r="G2" s="154" t="s">
        <v>155</v>
      </c>
    </row>
    <row r="3" spans="1:7" ht="15" customHeight="1">
      <c r="A3" s="156"/>
      <c r="B3" s="157" t="s">
        <v>36</v>
      </c>
      <c r="C3" s="157" t="s">
        <v>262</v>
      </c>
      <c r="D3" s="158" t="s">
        <v>263</v>
      </c>
      <c r="E3" s="159" t="s">
        <v>81</v>
      </c>
      <c r="F3" s="155"/>
      <c r="G3" s="157" t="s">
        <v>262</v>
      </c>
    </row>
    <row r="4" spans="1:7" ht="15" customHeight="1">
      <c r="A4" s="109" t="s">
        <v>83</v>
      </c>
      <c r="B4" s="110">
        <v>98999.399</v>
      </c>
      <c r="C4" s="110">
        <v>97422.46415885049</v>
      </c>
      <c r="D4" s="110">
        <v>-1576.9348411495157</v>
      </c>
      <c r="E4" s="111">
        <v>-0.015928731457748705</v>
      </c>
      <c r="F4" s="112"/>
      <c r="G4" s="110">
        <v>199024.44159111436</v>
      </c>
    </row>
    <row r="5" spans="1:7" ht="15" customHeight="1">
      <c r="A5" s="109" t="s">
        <v>206</v>
      </c>
      <c r="B5" s="110">
        <v>-48572.535</v>
      </c>
      <c r="C5" s="110">
        <v>-53808.9532542354</v>
      </c>
      <c r="D5" s="110">
        <v>-5236.418254235396</v>
      </c>
      <c r="E5" s="111">
        <v>-0.10780615535580745</v>
      </c>
      <c r="F5" s="112"/>
      <c r="G5" s="110">
        <v>-109926.36006993953</v>
      </c>
    </row>
    <row r="6" spans="1:7" ht="15" customHeight="1">
      <c r="A6" s="113" t="s">
        <v>52</v>
      </c>
      <c r="B6" s="114">
        <v>50426.864</v>
      </c>
      <c r="C6" s="114">
        <v>43613.51090461509</v>
      </c>
      <c r="D6" s="114">
        <v>-6813.353095384911</v>
      </c>
      <c r="E6" s="111">
        <v>-0.1351135596174474</v>
      </c>
      <c r="F6" s="112"/>
      <c r="G6" s="114">
        <v>89098.08152117484</v>
      </c>
    </row>
    <row r="7" spans="1:7" ht="15" customHeight="1">
      <c r="A7" s="109" t="s">
        <v>207</v>
      </c>
      <c r="B7" s="110">
        <v>-4583.042</v>
      </c>
      <c r="C7" s="110">
        <v>-5548.667694135606</v>
      </c>
      <c r="D7" s="110">
        <v>-965.625694135606</v>
      </c>
      <c r="E7" s="111">
        <v>-0.21069536219297266</v>
      </c>
      <c r="F7" s="112"/>
      <c r="G7" s="110">
        <v>-11335.37833326988</v>
      </c>
    </row>
    <row r="8" spans="1:7" ht="15" customHeight="1">
      <c r="A8" s="115" t="s">
        <v>56</v>
      </c>
      <c r="B8" s="39">
        <v>45843.822</v>
      </c>
      <c r="C8" s="39">
        <v>38064.843210479485</v>
      </c>
      <c r="D8" s="39">
        <v>-7778.978789520515</v>
      </c>
      <c r="E8" s="116">
        <v>-0.16968434240758798</v>
      </c>
      <c r="F8" s="112"/>
      <c r="G8" s="39">
        <v>77762.70318790498</v>
      </c>
    </row>
    <row r="9" spans="1:7" ht="15" customHeight="1">
      <c r="A9" s="109" t="s">
        <v>208</v>
      </c>
      <c r="B9" s="110">
        <v>-6120.419</v>
      </c>
      <c r="C9" s="110">
        <v>-5184.847546604612</v>
      </c>
      <c r="D9" s="110">
        <v>935.5714533953878</v>
      </c>
      <c r="E9" s="111">
        <v>0.1528606870535151</v>
      </c>
      <c r="F9" s="112"/>
      <c r="G9" s="110">
        <v>-10592.129819416981</v>
      </c>
    </row>
    <row r="10" spans="1:7" ht="15" customHeight="1">
      <c r="A10" s="160" t="s">
        <v>59</v>
      </c>
      <c r="B10" s="161">
        <v>39723.403</v>
      </c>
      <c r="C10" s="161">
        <v>32879.99566387487</v>
      </c>
      <c r="D10" s="161">
        <v>-6843.4073361251285</v>
      </c>
      <c r="E10" s="162">
        <v>-0.1722764622186354</v>
      </c>
      <c r="F10" s="163"/>
      <c r="G10" s="161">
        <v>67170.573368488</v>
      </c>
    </row>
    <row r="11" spans="1:7" ht="15" customHeight="1">
      <c r="A11" s="42" t="s">
        <v>235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9" t="s">
        <v>238</v>
      </c>
      <c r="B13" s="108"/>
      <c r="C13" s="108"/>
      <c r="D13" s="108"/>
      <c r="E13" s="108"/>
      <c r="F13" s="108"/>
      <c r="G13" s="108"/>
    </row>
    <row r="14" spans="1:7" ht="15">
      <c r="A14" s="164" t="s">
        <v>19</v>
      </c>
      <c r="B14" s="165" t="s">
        <v>36</v>
      </c>
      <c r="C14" s="165" t="s">
        <v>262</v>
      </c>
      <c r="D14" s="166" t="s">
        <v>263</v>
      </c>
      <c r="E14" s="167" t="s">
        <v>81</v>
      </c>
      <c r="F14" s="163"/>
      <c r="G14" s="163"/>
    </row>
    <row r="15" spans="1:7" ht="15">
      <c r="A15" s="117" t="s">
        <v>211</v>
      </c>
      <c r="B15" s="118">
        <v>347.99876600000005</v>
      </c>
      <c r="C15" s="118">
        <v>789.0207288364397</v>
      </c>
      <c r="D15" s="119">
        <v>441.0219628364397</v>
      </c>
      <c r="E15" s="70">
        <v>1.2673089847578356</v>
      </c>
      <c r="F15" s="42"/>
      <c r="G15" s="42"/>
    </row>
    <row r="16" spans="1:7" ht="15">
      <c r="A16" s="117" t="s">
        <v>212</v>
      </c>
      <c r="B16" s="118">
        <v>2012.279680356165</v>
      </c>
      <c r="C16" s="118">
        <v>2123.8524444238633</v>
      </c>
      <c r="D16" s="119">
        <v>111.57276406769824</v>
      </c>
      <c r="E16" s="70">
        <v>0.05544595274547042</v>
      </c>
      <c r="F16" s="42"/>
      <c r="G16" s="42"/>
    </row>
    <row r="17" spans="1:7" ht="15">
      <c r="A17" s="41" t="s">
        <v>261</v>
      </c>
      <c r="B17" s="120">
        <v>0.006499730204874085</v>
      </c>
      <c r="C17" s="120">
        <v>0.006489375396362864</v>
      </c>
      <c r="D17" s="121">
        <v>-0.001035480851122126</v>
      </c>
      <c r="E17" s="71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G1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8515625" style="0" customWidth="1"/>
    <col min="5" max="5" width="10.851562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239</v>
      </c>
      <c r="B1" s="108"/>
      <c r="C1" s="108"/>
      <c r="D1" s="108"/>
      <c r="E1" s="108"/>
      <c r="F1" s="108"/>
      <c r="G1" s="108"/>
    </row>
    <row r="2" spans="1:7" ht="15" customHeight="1">
      <c r="A2" s="152" t="s">
        <v>304</v>
      </c>
      <c r="B2" s="153" t="s">
        <v>80</v>
      </c>
      <c r="C2" s="153"/>
      <c r="D2" s="153"/>
      <c r="E2" s="154"/>
      <c r="F2" s="155"/>
      <c r="G2" s="154" t="s">
        <v>155</v>
      </c>
    </row>
    <row r="3" spans="1:7" ht="15" customHeight="1">
      <c r="A3" s="156"/>
      <c r="B3" s="157" t="s">
        <v>36</v>
      </c>
      <c r="C3" s="157" t="s">
        <v>262</v>
      </c>
      <c r="D3" s="158" t="s">
        <v>263</v>
      </c>
      <c r="E3" s="159" t="s">
        <v>81</v>
      </c>
      <c r="F3" s="155"/>
      <c r="G3" s="157" t="s">
        <v>262</v>
      </c>
    </row>
    <row r="4" spans="1:7" ht="15" customHeight="1">
      <c r="A4" s="109" t="s">
        <v>83</v>
      </c>
      <c r="B4" s="110">
        <v>38859.53</v>
      </c>
      <c r="C4" s="110">
        <v>53114.587897168276</v>
      </c>
      <c r="D4" s="110">
        <v>14255.057897168277</v>
      </c>
      <c r="E4" s="111">
        <v>0.366835571535947</v>
      </c>
      <c r="F4" s="112"/>
      <c r="G4" s="110">
        <v>108507.84044365326</v>
      </c>
    </row>
    <row r="5" spans="1:7" ht="15" customHeight="1">
      <c r="A5" s="109" t="s">
        <v>206</v>
      </c>
      <c r="B5" s="110">
        <v>21115.852</v>
      </c>
      <c r="C5" s="110">
        <v>-8680.482901292606</v>
      </c>
      <c r="D5" s="110">
        <v>-29796.334901292605</v>
      </c>
      <c r="E5" s="111">
        <v>-1.4110884515241253</v>
      </c>
      <c r="F5" s="112"/>
      <c r="G5" s="110">
        <v>-17733.36649906559</v>
      </c>
    </row>
    <row r="6" spans="1:7" ht="15" customHeight="1">
      <c r="A6" s="113" t="s">
        <v>52</v>
      </c>
      <c r="B6" s="114">
        <v>59975.382</v>
      </c>
      <c r="C6" s="114">
        <v>44434.10499587567</v>
      </c>
      <c r="D6" s="114">
        <v>-15541.277004124328</v>
      </c>
      <c r="E6" s="203">
        <v>-0.25912760345777086</v>
      </c>
      <c r="F6" s="112"/>
      <c r="G6" s="114">
        <v>90774.47394458768</v>
      </c>
    </row>
    <row r="7" spans="1:7" ht="15" customHeight="1">
      <c r="A7" s="109" t="s">
        <v>207</v>
      </c>
      <c r="B7" s="141">
        <v>-4361.836</v>
      </c>
      <c r="C7" s="141">
        <v>-6381.27978663008</v>
      </c>
      <c r="D7" s="110">
        <v>-2019.4437866300796</v>
      </c>
      <c r="E7" s="111">
        <v>-0.46298021902475917</v>
      </c>
      <c r="F7" s="112"/>
      <c r="G7" s="110">
        <v>-13036.322342451644</v>
      </c>
    </row>
    <row r="8" spans="1:7" ht="15" customHeight="1">
      <c r="A8" s="115" t="s">
        <v>56</v>
      </c>
      <c r="B8" s="39">
        <v>55613.545999999995</v>
      </c>
      <c r="C8" s="39">
        <v>38052.82520924559</v>
      </c>
      <c r="D8" s="39">
        <v>-17560.720790754407</v>
      </c>
      <c r="E8" s="116">
        <v>-0.3157633715849446</v>
      </c>
      <c r="F8" s="112"/>
      <c r="G8" s="39">
        <v>77738.15160213603</v>
      </c>
    </row>
    <row r="9" spans="1:7" ht="15" customHeight="1">
      <c r="A9" s="109" t="s">
        <v>208</v>
      </c>
      <c r="B9" s="110">
        <v>-7919.25</v>
      </c>
      <c r="C9" s="110">
        <v>-10954.779594252226</v>
      </c>
      <c r="D9" s="110">
        <v>-3035.529594252226</v>
      </c>
      <c r="E9" s="111">
        <v>-0.3833102369861068</v>
      </c>
      <c r="F9" s="112"/>
      <c r="G9" s="110">
        <v>-22379.52930388606</v>
      </c>
    </row>
    <row r="10" spans="1:7" ht="15" customHeight="1">
      <c r="A10" s="42" t="s">
        <v>303</v>
      </c>
      <c r="B10" s="110">
        <v>20936.438</v>
      </c>
      <c r="C10" s="110">
        <v>0</v>
      </c>
      <c r="D10" s="110">
        <v>-20936.438</v>
      </c>
      <c r="E10" s="111">
        <v>-1</v>
      </c>
      <c r="F10" s="112"/>
      <c r="G10" s="110">
        <v>0</v>
      </c>
    </row>
    <row r="11" spans="1:7" ht="15">
      <c r="A11" s="160" t="s">
        <v>59</v>
      </c>
      <c r="B11" s="161">
        <v>68630.734</v>
      </c>
      <c r="C11" s="161">
        <v>27098.04561499336</v>
      </c>
      <c r="D11" s="161">
        <v>-41532.68838500664</v>
      </c>
      <c r="E11" s="162">
        <v>-0.6051616522854999</v>
      </c>
      <c r="F11" s="163"/>
      <c r="G11" s="161">
        <v>55358.62229824997</v>
      </c>
    </row>
    <row r="12" spans="1:7" ht="15">
      <c r="A12" s="42" t="s">
        <v>235</v>
      </c>
      <c r="B12" s="42"/>
      <c r="C12" s="42"/>
      <c r="D12" s="42"/>
      <c r="E12" s="42"/>
      <c r="F12" s="42"/>
      <c r="G12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G1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240</v>
      </c>
      <c r="B1" s="108"/>
      <c r="C1" s="108"/>
      <c r="D1" s="108"/>
      <c r="E1" s="108"/>
      <c r="F1" s="108"/>
      <c r="G1" s="108"/>
    </row>
    <row r="2" spans="1:7" ht="15" customHeight="1">
      <c r="A2" s="152" t="s">
        <v>16</v>
      </c>
      <c r="B2" s="153" t="s">
        <v>80</v>
      </c>
      <c r="C2" s="153"/>
      <c r="D2" s="153"/>
      <c r="E2" s="154"/>
      <c r="F2" s="155"/>
      <c r="G2" s="154" t="s">
        <v>155</v>
      </c>
    </row>
    <row r="3" spans="1:7" ht="15" customHeight="1">
      <c r="A3" s="156"/>
      <c r="B3" s="157" t="s">
        <v>36</v>
      </c>
      <c r="C3" s="157" t="s">
        <v>262</v>
      </c>
      <c r="D3" s="158" t="s">
        <v>263</v>
      </c>
      <c r="E3" s="159" t="s">
        <v>81</v>
      </c>
      <c r="F3" s="155"/>
      <c r="G3" s="157" t="s">
        <v>262</v>
      </c>
    </row>
    <row r="4" spans="1:7" ht="15" customHeight="1">
      <c r="A4" s="109" t="s">
        <v>83</v>
      </c>
      <c r="B4" s="110">
        <v>829718.292</v>
      </c>
      <c r="C4" s="110">
        <v>802983.3495488033</v>
      </c>
      <c r="D4" s="110">
        <v>-26734.942451196723</v>
      </c>
      <c r="E4" s="111">
        <v>-0.032221710318996705</v>
      </c>
      <c r="F4" s="112"/>
      <c r="G4" s="110">
        <v>1640415.4229801907</v>
      </c>
    </row>
    <row r="5" spans="1:7" ht="15" customHeight="1">
      <c r="A5" s="109" t="s">
        <v>206</v>
      </c>
      <c r="B5" s="110">
        <v>-555715.574</v>
      </c>
      <c r="C5" s="110">
        <v>-539945.4697523732</v>
      </c>
      <c r="D5" s="110">
        <v>15770.104247626849</v>
      </c>
      <c r="E5" s="111">
        <v>0.028378013835593616</v>
      </c>
      <c r="F5" s="112"/>
      <c r="G5" s="110">
        <v>-1103055.0965319166</v>
      </c>
    </row>
    <row r="6" spans="1:7" ht="15" customHeight="1">
      <c r="A6" s="113" t="s">
        <v>52</v>
      </c>
      <c r="B6" s="114">
        <v>274002.718</v>
      </c>
      <c r="C6" s="114">
        <v>263037.8797964301</v>
      </c>
      <c r="D6" s="114">
        <v>-10964.838203569874</v>
      </c>
      <c r="E6" s="203">
        <v>-0.04001726071771987</v>
      </c>
      <c r="F6" s="112"/>
      <c r="G6" s="114">
        <v>537360.326448274</v>
      </c>
    </row>
    <row r="7" spans="1:7" ht="15" customHeight="1">
      <c r="A7" s="109" t="s">
        <v>207</v>
      </c>
      <c r="B7" s="110">
        <v>-98219.227</v>
      </c>
      <c r="C7" s="110">
        <v>-87393.72792415915</v>
      </c>
      <c r="D7" s="110">
        <v>10825.499075840853</v>
      </c>
      <c r="E7" s="111">
        <v>0.1102177181239764</v>
      </c>
      <c r="F7" s="112"/>
      <c r="G7" s="110">
        <v>-178536.72711779192</v>
      </c>
    </row>
    <row r="8" spans="1:7" ht="15" customHeight="1">
      <c r="A8" s="115" t="s">
        <v>56</v>
      </c>
      <c r="B8" s="39">
        <v>175783.49099999998</v>
      </c>
      <c r="C8" s="39">
        <v>175644.15187227097</v>
      </c>
      <c r="D8" s="39">
        <v>-139.33912772900658</v>
      </c>
      <c r="E8" s="116">
        <v>-0.000792674709873674</v>
      </c>
      <c r="F8" s="112"/>
      <c r="G8" s="39">
        <v>358823.5993304821</v>
      </c>
    </row>
    <row r="9" spans="1:7" ht="15" customHeight="1">
      <c r="A9" s="109" t="s">
        <v>208</v>
      </c>
      <c r="B9" s="110">
        <v>-42547.494</v>
      </c>
      <c r="C9" s="110">
        <v>-44893.363454159495</v>
      </c>
      <c r="D9" s="110">
        <v>-2345.869454159496</v>
      </c>
      <c r="E9" s="111">
        <v>-0.055135314295114445</v>
      </c>
      <c r="F9" s="112"/>
      <c r="G9" s="110">
        <v>-91712.69347121449</v>
      </c>
    </row>
    <row r="10" spans="1:7" ht="15" customHeight="1">
      <c r="A10" s="42" t="s">
        <v>303</v>
      </c>
      <c r="B10" s="110">
        <v>-4904.361</v>
      </c>
      <c r="C10" s="110">
        <v>-12020.241562341998</v>
      </c>
      <c r="D10" s="110">
        <v>-7115.8805623419985</v>
      </c>
      <c r="E10" s="111">
        <v>-1.4509291959425497</v>
      </c>
      <c r="F10" s="112"/>
      <c r="G10" s="110">
        <v>-24556.16253798161</v>
      </c>
    </row>
    <row r="11" spans="1:7" ht="15" customHeight="1">
      <c r="A11" s="160" t="s">
        <v>59</v>
      </c>
      <c r="B11" s="161">
        <v>128331.63599999997</v>
      </c>
      <c r="C11" s="161">
        <v>118730.54685576948</v>
      </c>
      <c r="D11" s="161">
        <v>-9601.089144230486</v>
      </c>
      <c r="E11" s="162">
        <v>-0.07481467114025171</v>
      </c>
      <c r="F11" s="163"/>
      <c r="G11" s="161">
        <v>242554.74332128596</v>
      </c>
    </row>
    <row r="12" spans="1:7" ht="15">
      <c r="A12" s="42" t="s">
        <v>235</v>
      </c>
      <c r="B12" s="42"/>
      <c r="C12" s="42"/>
      <c r="D12" s="42"/>
      <c r="E12" s="42"/>
      <c r="F12" s="42"/>
      <c r="G12" s="42"/>
    </row>
    <row r="13" spans="1:7" ht="15">
      <c r="A13" s="42"/>
      <c r="B13" s="142"/>
      <c r="C13" s="142"/>
      <c r="D13" s="42"/>
      <c r="E13" s="42"/>
      <c r="F13" s="42"/>
      <c r="G13" s="42"/>
    </row>
    <row r="14" spans="1:7" ht="15">
      <c r="A14" s="59" t="s">
        <v>241</v>
      </c>
      <c r="B14" s="108"/>
      <c r="C14" s="108"/>
      <c r="D14" s="108"/>
      <c r="E14" s="108"/>
      <c r="F14" s="108"/>
      <c r="G14" s="108"/>
    </row>
    <row r="15" spans="1:7" ht="15">
      <c r="A15" s="164" t="s">
        <v>16</v>
      </c>
      <c r="B15" s="165" t="s">
        <v>36</v>
      </c>
      <c r="C15" s="165" t="s">
        <v>262</v>
      </c>
      <c r="D15" s="166" t="s">
        <v>263</v>
      </c>
      <c r="E15" s="167" t="s">
        <v>81</v>
      </c>
      <c r="F15" s="163"/>
      <c r="G15" s="163"/>
    </row>
    <row r="16" spans="1:7" ht="16.5">
      <c r="A16" s="212" t="s">
        <v>217</v>
      </c>
      <c r="B16" s="143">
        <v>2620.947</v>
      </c>
      <c r="C16" s="143">
        <v>2691.042</v>
      </c>
      <c r="D16" s="311">
        <v>70.0949999999998</v>
      </c>
      <c r="E16" s="144">
        <v>0.026744150110627876</v>
      </c>
      <c r="F16" s="42"/>
      <c r="G16" s="42"/>
    </row>
    <row r="17" spans="1:7" ht="16.5">
      <c r="A17" s="213" t="s">
        <v>212</v>
      </c>
      <c r="B17" s="118">
        <v>7626.838656317595</v>
      </c>
      <c r="C17" s="118">
        <v>7943.473</v>
      </c>
      <c r="D17" s="312">
        <v>316.6343436824045</v>
      </c>
      <c r="E17" s="145">
        <v>0.041515804640776616</v>
      </c>
      <c r="F17" s="42"/>
      <c r="G17" s="42"/>
    </row>
    <row r="18" spans="1:7" ht="16.5">
      <c r="A18" s="213" t="s">
        <v>218</v>
      </c>
      <c r="B18" s="279">
        <v>2196.9379715004193</v>
      </c>
      <c r="C18" s="279">
        <v>2311.8917525773195</v>
      </c>
      <c r="D18" s="312">
        <v>114.95378107690021</v>
      </c>
      <c r="E18" s="145">
        <v>0.05232454560307474</v>
      </c>
      <c r="F18" s="42"/>
      <c r="G18" s="42"/>
    </row>
    <row r="19" spans="1:7" ht="15">
      <c r="A19" s="146" t="s">
        <v>219</v>
      </c>
      <c r="B19" s="147">
        <v>0.19771265527086174</v>
      </c>
      <c r="C19" s="147">
        <v>0.19436454908190653</v>
      </c>
      <c r="D19" s="346">
        <v>-0.3348106188955202</v>
      </c>
      <c r="E19" s="146"/>
      <c r="F19" s="42"/>
      <c r="G19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O1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1.8515625" style="0" customWidth="1"/>
    <col min="2" max="3" width="12.00390625" style="0" customWidth="1"/>
    <col min="4" max="4" width="1.421875" style="0" customWidth="1"/>
    <col min="5" max="5" width="9.7109375" style="0" customWidth="1"/>
    <col min="6" max="6" width="1.421875" style="0" customWidth="1"/>
    <col min="7" max="7" width="13.57421875" style="0" customWidth="1"/>
    <col min="8" max="8" width="1.421875" style="0" customWidth="1"/>
    <col min="9" max="10" width="12.00390625" style="0" customWidth="1"/>
    <col min="11" max="11" width="1.421875" style="0" customWidth="1"/>
    <col min="12" max="12" width="12.421875" style="0" customWidth="1"/>
    <col min="13" max="13" width="1.421875" style="0" customWidth="1"/>
    <col min="14" max="14" width="12.57421875" style="0" customWidth="1"/>
    <col min="15" max="15" width="1.1484375" style="0" customWidth="1"/>
    <col min="16" max="17" width="9.28125" style="0" customWidth="1"/>
    <col min="18" max="18" width="2.00390625" style="0" customWidth="1"/>
    <col min="19" max="19" width="8.00390625" style="0" customWidth="1"/>
    <col min="20" max="20" width="2.00390625" style="0" customWidth="1"/>
    <col min="21" max="21" width="12.140625" style="0" bestFit="1" customWidth="1"/>
    <col min="22" max="22" width="1.1484375" style="0" customWidth="1"/>
    <col min="23" max="23" width="2.7109375" style="0" customWidth="1"/>
    <col min="24" max="24" width="8.140625" style="0" bestFit="1" customWidth="1"/>
    <col min="25" max="25" width="6.8515625" style="0" bestFit="1" customWidth="1"/>
    <col min="26" max="26" width="7.7109375" style="0" bestFit="1" customWidth="1"/>
    <col min="27" max="27" width="12.140625" style="0" bestFit="1" customWidth="1"/>
    <col min="28" max="28" width="4.421875" style="0" bestFit="1" customWidth="1"/>
  </cols>
  <sheetData>
    <row r="1" spans="1:15" ht="15">
      <c r="A1" s="95" t="s">
        <v>76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>
      <c r="A2" s="350" t="s">
        <v>77</v>
      </c>
      <c r="B2" s="355" t="s">
        <v>78</v>
      </c>
      <c r="C2" s="355"/>
      <c r="D2" s="355"/>
      <c r="E2" s="355"/>
      <c r="F2" s="355"/>
      <c r="G2" s="355"/>
      <c r="H2" s="354" t="s">
        <v>79</v>
      </c>
      <c r="I2" s="354"/>
      <c r="J2" s="354"/>
      <c r="K2" s="354"/>
      <c r="L2" s="354"/>
      <c r="M2" s="354"/>
      <c r="N2" s="354"/>
      <c r="O2" s="354"/>
    </row>
    <row r="3" spans="1:15" ht="15">
      <c r="A3" s="351"/>
      <c r="B3" s="353" t="s">
        <v>80</v>
      </c>
      <c r="C3" s="353"/>
      <c r="D3" s="7"/>
      <c r="E3" s="8" t="s">
        <v>81</v>
      </c>
      <c r="F3" s="9"/>
      <c r="G3" s="8" t="s">
        <v>82</v>
      </c>
      <c r="H3" s="9"/>
      <c r="I3" s="353" t="s">
        <v>80</v>
      </c>
      <c r="J3" s="353"/>
      <c r="K3" s="7"/>
      <c r="L3" s="8" t="s">
        <v>81</v>
      </c>
      <c r="M3" s="9"/>
      <c r="N3" s="8" t="s">
        <v>82</v>
      </c>
      <c r="O3" s="7"/>
    </row>
    <row r="4" spans="1:15" ht="15">
      <c r="A4" s="352"/>
      <c r="B4" s="336" t="s">
        <v>36</v>
      </c>
      <c r="C4" s="336" t="s">
        <v>262</v>
      </c>
      <c r="D4" s="336"/>
      <c r="E4" s="336"/>
      <c r="F4" s="336"/>
      <c r="G4" s="336" t="s">
        <v>262</v>
      </c>
      <c r="H4" s="336"/>
      <c r="I4" s="336" t="s">
        <v>36</v>
      </c>
      <c r="J4" s="336" t="s">
        <v>262</v>
      </c>
      <c r="K4" s="336"/>
      <c r="L4" s="336"/>
      <c r="M4" s="336"/>
      <c r="N4" s="336" t="s">
        <v>262</v>
      </c>
      <c r="O4" s="337"/>
    </row>
    <row r="5" spans="1:15" ht="15">
      <c r="A5" s="14" t="s">
        <v>83</v>
      </c>
      <c r="B5" s="149">
        <v>2012421.139</v>
      </c>
      <c r="C5" s="149">
        <v>2003838.207</v>
      </c>
      <c r="D5" s="11"/>
      <c r="E5" s="70">
        <v>-0.004264978057358813</v>
      </c>
      <c r="F5" s="11"/>
      <c r="G5" s="149">
        <v>4093642.915219612</v>
      </c>
      <c r="H5" s="11"/>
      <c r="I5" s="149">
        <v>3289888.74</v>
      </c>
      <c r="J5" s="255">
        <v>3350889.939</v>
      </c>
      <c r="K5" s="256"/>
      <c r="L5" s="257">
        <v>0.018542024919663256</v>
      </c>
      <c r="M5" s="11"/>
      <c r="N5" s="149">
        <v>6845536.136874362</v>
      </c>
      <c r="O5" s="11"/>
    </row>
    <row r="6" spans="1:15" ht="15">
      <c r="A6" s="10" t="s">
        <v>84</v>
      </c>
      <c r="B6" s="149">
        <v>-1320908.595</v>
      </c>
      <c r="C6" s="149">
        <v>-1408299.628</v>
      </c>
      <c r="D6" s="11"/>
      <c r="E6" s="71">
        <v>0.06615978829329977</v>
      </c>
      <c r="F6" s="11"/>
      <c r="G6" s="149">
        <v>-2877016.604698672</v>
      </c>
      <c r="H6" s="11"/>
      <c r="I6" s="149">
        <v>-2771711.783</v>
      </c>
      <c r="J6" s="255">
        <v>-2812753.854</v>
      </c>
      <c r="K6" s="256"/>
      <c r="L6" s="258">
        <v>0.014807481518001686</v>
      </c>
      <c r="M6" s="11"/>
      <c r="N6" s="149">
        <v>-5746177.4341164455</v>
      </c>
      <c r="O6" s="11"/>
    </row>
    <row r="7" spans="1:15" ht="15">
      <c r="A7" s="12" t="s">
        <v>59</v>
      </c>
      <c r="B7" s="87">
        <v>691512.544</v>
      </c>
      <c r="C7" s="87">
        <v>595538.5789999999</v>
      </c>
      <c r="D7" s="13"/>
      <c r="E7" s="46">
        <v>-0.13878846570858458</v>
      </c>
      <c r="F7" s="13"/>
      <c r="G7" s="87">
        <v>1216626.3105209395</v>
      </c>
      <c r="H7" s="13"/>
      <c r="I7" s="87">
        <v>518176.9570000004</v>
      </c>
      <c r="J7" s="259">
        <v>538136.085</v>
      </c>
      <c r="K7" s="260"/>
      <c r="L7" s="261">
        <v>0.03851797678452063</v>
      </c>
      <c r="M7" s="13"/>
      <c r="N7" s="87">
        <v>1099358.7027579162</v>
      </c>
      <c r="O7" s="13"/>
    </row>
    <row r="8" spans="1:15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">
      <c r="A9" s="350" t="s">
        <v>77</v>
      </c>
      <c r="B9" s="355" t="s">
        <v>85</v>
      </c>
      <c r="C9" s="355"/>
      <c r="D9" s="355"/>
      <c r="E9" s="355"/>
      <c r="F9" s="355"/>
      <c r="G9" s="355"/>
      <c r="H9" s="335"/>
      <c r="I9" s="354" t="s">
        <v>86</v>
      </c>
      <c r="J9" s="354"/>
      <c r="K9" s="354"/>
      <c r="L9" s="354"/>
      <c r="M9" s="354"/>
      <c r="N9" s="354"/>
      <c r="O9" s="335"/>
    </row>
    <row r="10" spans="1:15" ht="15">
      <c r="A10" s="351"/>
      <c r="B10" s="353" t="s">
        <v>80</v>
      </c>
      <c r="C10" s="353"/>
      <c r="D10" s="7"/>
      <c r="E10" s="8" t="s">
        <v>81</v>
      </c>
      <c r="F10" s="9"/>
      <c r="G10" s="8" t="s">
        <v>82</v>
      </c>
      <c r="H10" s="9"/>
      <c r="I10" s="353" t="s">
        <v>80</v>
      </c>
      <c r="J10" s="353"/>
      <c r="K10" s="7"/>
      <c r="L10" s="8" t="s">
        <v>81</v>
      </c>
      <c r="M10" s="9"/>
      <c r="N10" s="8" t="s">
        <v>82</v>
      </c>
      <c r="O10" s="338"/>
    </row>
    <row r="11" spans="1:15" ht="15">
      <c r="A11" s="352"/>
      <c r="B11" s="336" t="s">
        <v>36</v>
      </c>
      <c r="C11" s="336" t="s">
        <v>262</v>
      </c>
      <c r="D11" s="336"/>
      <c r="E11" s="336"/>
      <c r="F11" s="336"/>
      <c r="G11" s="336" t="s">
        <v>262</v>
      </c>
      <c r="H11" s="336"/>
      <c r="I11" s="336" t="s">
        <v>36</v>
      </c>
      <c r="J11" s="336" t="s">
        <v>262</v>
      </c>
      <c r="K11" s="336"/>
      <c r="L11" s="336"/>
      <c r="M11" s="336"/>
      <c r="N11" s="336" t="s">
        <v>262</v>
      </c>
      <c r="O11" s="337"/>
    </row>
    <row r="12" spans="1:15" ht="15">
      <c r="A12" s="14" t="s">
        <v>83</v>
      </c>
      <c r="B12" s="149">
        <v>-453510.403</v>
      </c>
      <c r="C12" s="149">
        <v>-458417.596</v>
      </c>
      <c r="D12" s="11"/>
      <c r="E12" s="70">
        <v>0.010820464023622472</v>
      </c>
      <c r="F12" s="262"/>
      <c r="G12" s="263">
        <v>-936501.7282941777</v>
      </c>
      <c r="H12" s="11"/>
      <c r="I12" s="149">
        <v>4848799.476000001</v>
      </c>
      <c r="J12" s="255">
        <v>4896310.55</v>
      </c>
      <c r="K12" s="256"/>
      <c r="L12" s="257">
        <v>0.009798523167469316</v>
      </c>
      <c r="M12" s="11"/>
      <c r="N12" s="149">
        <v>10002677.323799796</v>
      </c>
      <c r="O12" s="11"/>
    </row>
    <row r="13" spans="1:15" ht="15">
      <c r="A13" s="10" t="s">
        <v>84</v>
      </c>
      <c r="B13" s="149">
        <v>443251.232</v>
      </c>
      <c r="C13" s="149">
        <v>451752.667</v>
      </c>
      <c r="D13" s="11"/>
      <c r="E13" s="71">
        <v>0.019179721084227008</v>
      </c>
      <c r="F13" s="262"/>
      <c r="G13" s="263">
        <v>922885.9387129724</v>
      </c>
      <c r="H13" s="11"/>
      <c r="I13" s="149">
        <v>-3649369.1459999997</v>
      </c>
      <c r="J13" s="255">
        <v>-3769300.815</v>
      </c>
      <c r="K13" s="256"/>
      <c r="L13" s="258">
        <v>0.032863671555796135</v>
      </c>
      <c r="M13" s="11"/>
      <c r="N13" s="149">
        <v>-7700308.100102145</v>
      </c>
      <c r="O13" s="11"/>
    </row>
    <row r="14" spans="1:15" ht="15">
      <c r="A14" s="12" t="s">
        <v>59</v>
      </c>
      <c r="B14" s="87">
        <v>-10259</v>
      </c>
      <c r="C14" s="87">
        <v>-6665</v>
      </c>
      <c r="D14" s="13"/>
      <c r="E14" s="46">
        <v>-0.3503265425480066</v>
      </c>
      <c r="F14" s="13"/>
      <c r="G14" s="87">
        <v>-13615.934627170582</v>
      </c>
      <c r="H14" s="87"/>
      <c r="I14" s="87">
        <v>1199430.330000001</v>
      </c>
      <c r="J14" s="87">
        <v>1127009.7349999999</v>
      </c>
      <c r="K14" s="260"/>
      <c r="L14" s="261">
        <v>-0.060379159329747044</v>
      </c>
      <c r="M14" s="13"/>
      <c r="N14" s="87">
        <v>2302369.2236976502</v>
      </c>
      <c r="O14" s="13"/>
    </row>
  </sheetData>
  <sheetProtection/>
  <mergeCells count="10">
    <mergeCell ref="A9:A11"/>
    <mergeCell ref="I3:J3"/>
    <mergeCell ref="B3:C3"/>
    <mergeCell ref="A2:A4"/>
    <mergeCell ref="H2:O2"/>
    <mergeCell ref="B2:G2"/>
    <mergeCell ref="I10:J10"/>
    <mergeCell ref="B10:C10"/>
    <mergeCell ref="I9:N9"/>
    <mergeCell ref="B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1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242</v>
      </c>
      <c r="B1" s="108"/>
      <c r="C1" s="108"/>
      <c r="D1" s="108"/>
      <c r="E1" s="108"/>
      <c r="F1" s="108"/>
      <c r="G1" s="108"/>
    </row>
    <row r="2" spans="1:7" ht="15" customHeight="1">
      <c r="A2" s="152" t="s">
        <v>15</v>
      </c>
      <c r="B2" s="153" t="s">
        <v>80</v>
      </c>
      <c r="C2" s="153"/>
      <c r="D2" s="153"/>
      <c r="E2" s="154"/>
      <c r="F2" s="155"/>
      <c r="G2" s="154" t="s">
        <v>155</v>
      </c>
    </row>
    <row r="3" spans="1:7" ht="15" customHeight="1">
      <c r="A3" s="156"/>
      <c r="B3" s="157" t="s">
        <v>36</v>
      </c>
      <c r="C3" s="157" t="s">
        <v>262</v>
      </c>
      <c r="D3" s="158" t="s">
        <v>263</v>
      </c>
      <c r="E3" s="159" t="s">
        <v>81</v>
      </c>
      <c r="F3" s="155"/>
      <c r="G3" s="157" t="s">
        <v>262</v>
      </c>
    </row>
    <row r="4" spans="1:7" ht="15" customHeight="1">
      <c r="A4" s="109" t="s">
        <v>83</v>
      </c>
      <c r="B4" s="110">
        <v>641796.319</v>
      </c>
      <c r="C4" s="110">
        <v>607406.4819703518</v>
      </c>
      <c r="D4" s="110">
        <v>-34389.837029648246</v>
      </c>
      <c r="E4" s="111">
        <v>-0.053583724324302716</v>
      </c>
      <c r="F4" s="112"/>
      <c r="G4" s="110">
        <v>1240871.2604092988</v>
      </c>
    </row>
    <row r="5" spans="1:7" ht="15" customHeight="1">
      <c r="A5" s="109" t="s">
        <v>206</v>
      </c>
      <c r="B5" s="110">
        <v>-409830.767</v>
      </c>
      <c r="C5" s="110">
        <v>-395675.4227677798</v>
      </c>
      <c r="D5" s="110">
        <v>14155.344232220203</v>
      </c>
      <c r="E5" s="111">
        <v>0.03453948647105893</v>
      </c>
      <c r="F5" s="112"/>
      <c r="G5" s="110">
        <v>-808325.6849188555</v>
      </c>
    </row>
    <row r="6" spans="1:7" ht="15" customHeight="1">
      <c r="A6" s="113" t="s">
        <v>52</v>
      </c>
      <c r="B6" s="114">
        <v>231965.55200000003</v>
      </c>
      <c r="C6" s="114">
        <v>211731.05920257198</v>
      </c>
      <c r="D6" s="114">
        <v>-20234.492797428044</v>
      </c>
      <c r="E6" s="203">
        <v>-0.08723059360739926</v>
      </c>
      <c r="F6" s="112"/>
      <c r="G6" s="114">
        <v>432545.57549044327</v>
      </c>
    </row>
    <row r="7" spans="1:7" ht="15" customHeight="1">
      <c r="A7" s="109" t="s">
        <v>207</v>
      </c>
      <c r="B7" s="110">
        <v>-66825.621</v>
      </c>
      <c r="C7" s="110">
        <v>-70686.64725943282</v>
      </c>
      <c r="D7" s="110">
        <v>-3861.0262594328233</v>
      </c>
      <c r="E7" s="111">
        <v>-0.05777763381252863</v>
      </c>
      <c r="F7" s="112"/>
      <c r="G7" s="110">
        <v>-144405.81666891283</v>
      </c>
    </row>
    <row r="8" spans="1:7" ht="15" customHeight="1">
      <c r="A8" s="115" t="s">
        <v>56</v>
      </c>
      <c r="B8" s="39">
        <v>165139.93100000004</v>
      </c>
      <c r="C8" s="39">
        <v>141044.41194313916</v>
      </c>
      <c r="D8" s="39">
        <v>-24095.51905686088</v>
      </c>
      <c r="E8" s="116">
        <v>-0.1459097076700418</v>
      </c>
      <c r="F8" s="112"/>
      <c r="G8" s="39">
        <v>288139.75882153044</v>
      </c>
    </row>
    <row r="9" spans="1:7" ht="15" customHeight="1">
      <c r="A9" s="109" t="s">
        <v>208</v>
      </c>
      <c r="B9" s="110">
        <v>-33521.272</v>
      </c>
      <c r="C9" s="110">
        <v>-28708.153545367033</v>
      </c>
      <c r="D9" s="110">
        <v>4813.118454632964</v>
      </c>
      <c r="E9" s="111">
        <v>0.1435840040507104</v>
      </c>
      <c r="F9" s="112"/>
      <c r="G9" s="110">
        <v>-58647.91326939128</v>
      </c>
    </row>
    <row r="10" spans="1:7" ht="15" customHeight="1">
      <c r="A10" s="160" t="s">
        <v>59</v>
      </c>
      <c r="B10" s="161">
        <v>131618.65900000004</v>
      </c>
      <c r="C10" s="161">
        <v>112336.25839777212</v>
      </c>
      <c r="D10" s="161">
        <v>-19282.40060222792</v>
      </c>
      <c r="E10" s="162">
        <v>-0.14650202903395265</v>
      </c>
      <c r="F10" s="163"/>
      <c r="G10" s="161">
        <v>229491.84555213916</v>
      </c>
    </row>
    <row r="11" spans="1:7" ht="15">
      <c r="A11" s="42" t="s">
        <v>235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9" t="s">
        <v>243</v>
      </c>
      <c r="B13" s="108"/>
      <c r="C13" s="108"/>
      <c r="D13" s="108"/>
      <c r="E13" s="108"/>
      <c r="F13" s="108"/>
      <c r="G13" s="108"/>
    </row>
    <row r="14" spans="1:7" ht="15">
      <c r="A14" s="164" t="s">
        <v>15</v>
      </c>
      <c r="B14" s="165" t="s">
        <v>36</v>
      </c>
      <c r="C14" s="165" t="s">
        <v>262</v>
      </c>
      <c r="D14" s="166" t="s">
        <v>263</v>
      </c>
      <c r="E14" s="167" t="s">
        <v>81</v>
      </c>
      <c r="F14" s="163"/>
      <c r="G14" s="163"/>
    </row>
    <row r="15" spans="1:7" ht="16.5">
      <c r="A15" s="212" t="s">
        <v>217</v>
      </c>
      <c r="B15" s="143">
        <v>3190.497</v>
      </c>
      <c r="C15" s="143">
        <v>3311.067</v>
      </c>
      <c r="D15" s="311">
        <v>120.57000000000016</v>
      </c>
      <c r="E15" s="144">
        <v>0.037790350531594345</v>
      </c>
      <c r="F15" s="42"/>
      <c r="G15" s="42"/>
    </row>
    <row r="16" spans="1:7" ht="16.5">
      <c r="A16" s="213" t="s">
        <v>212</v>
      </c>
      <c r="B16" s="118">
        <v>6565.714620885415</v>
      </c>
      <c r="C16" s="118">
        <v>7264.699999999999</v>
      </c>
      <c r="D16" s="312">
        <v>698.9853791145842</v>
      </c>
      <c r="E16" s="145">
        <v>0.10645990870378753</v>
      </c>
      <c r="F16" s="42"/>
      <c r="G16" s="42"/>
    </row>
    <row r="17" spans="1:7" ht="16.5">
      <c r="A17" s="213" t="s">
        <v>218</v>
      </c>
      <c r="B17" s="119">
        <v>2467.5150812064967</v>
      </c>
      <c r="C17" s="119">
        <v>2550.8990755007703</v>
      </c>
      <c r="D17" s="312">
        <v>83.38399429427363</v>
      </c>
      <c r="E17" s="145">
        <v>0.03379269895019359</v>
      </c>
      <c r="F17" s="42"/>
      <c r="G17" s="42"/>
    </row>
    <row r="18" spans="1:7" ht="15">
      <c r="A18" s="146" t="s">
        <v>219</v>
      </c>
      <c r="B18" s="147">
        <v>0.11969087377640723</v>
      </c>
      <c r="C18" s="147">
        <v>0.1241560555084901</v>
      </c>
      <c r="D18" s="346">
        <v>0.4465181732082865</v>
      </c>
      <c r="E18" s="146"/>
      <c r="F18" s="42"/>
      <c r="G18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/>
  <dimension ref="A1:G2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8.28125" style="0" customWidth="1"/>
    <col min="2" max="3" width="11.00390625" style="0" customWidth="1"/>
    <col min="4" max="4" width="11.8515625" style="0" customWidth="1"/>
    <col min="5" max="5" width="11.00390625" style="0" customWidth="1"/>
    <col min="6" max="6" width="2.00390625" style="0" customWidth="1"/>
    <col min="7" max="7" width="13.57421875" style="0" customWidth="1"/>
  </cols>
  <sheetData>
    <row r="1" spans="1:7" ht="15">
      <c r="A1" s="59" t="s">
        <v>244</v>
      </c>
      <c r="B1" s="74"/>
      <c r="C1" s="74"/>
      <c r="D1" s="74"/>
      <c r="E1" s="74"/>
      <c r="F1" s="74"/>
      <c r="G1" s="74"/>
    </row>
    <row r="2" spans="1:7" ht="15">
      <c r="A2" s="35" t="s">
        <v>24</v>
      </c>
      <c r="B2" s="364" t="s">
        <v>39</v>
      </c>
      <c r="C2" s="364"/>
      <c r="D2" s="364"/>
      <c r="E2" s="36"/>
      <c r="F2" s="122"/>
      <c r="G2" s="37" t="s">
        <v>40</v>
      </c>
    </row>
    <row r="3" spans="1:7" ht="15">
      <c r="A3" s="43"/>
      <c r="B3" s="38" t="s">
        <v>36</v>
      </c>
      <c r="C3" s="38" t="s">
        <v>262</v>
      </c>
      <c r="D3" s="38" t="s">
        <v>263</v>
      </c>
      <c r="E3" s="38" t="s">
        <v>0</v>
      </c>
      <c r="F3" s="44"/>
      <c r="G3" s="38" t="s">
        <v>262</v>
      </c>
    </row>
    <row r="4" spans="1:7" ht="15">
      <c r="A4" s="74" t="s">
        <v>41</v>
      </c>
      <c r="B4" s="123">
        <v>1791612.012231079</v>
      </c>
      <c r="C4" s="123">
        <v>1749767.243</v>
      </c>
      <c r="D4" s="124">
        <v>-41844.76923107891</v>
      </c>
      <c r="E4" s="125">
        <v>-0.023355932504030258</v>
      </c>
      <c r="F4" s="126"/>
      <c r="G4" s="124">
        <v>3574601.109295199</v>
      </c>
    </row>
    <row r="5" spans="1:7" ht="15">
      <c r="A5" s="74" t="s">
        <v>45</v>
      </c>
      <c r="B5" s="123">
        <v>12367.799</v>
      </c>
      <c r="C5" s="123">
        <v>4316.552</v>
      </c>
      <c r="D5" s="124">
        <v>-8051.247000000001</v>
      </c>
      <c r="E5" s="125">
        <v>-0.6509846254778235</v>
      </c>
      <c r="F5" s="126"/>
      <c r="G5" s="124">
        <v>8818.288049029623</v>
      </c>
    </row>
    <row r="6" spans="1:7" ht="15">
      <c r="A6" s="68" t="s">
        <v>221</v>
      </c>
      <c r="B6" s="123">
        <v>1803979.8112310788</v>
      </c>
      <c r="C6" s="123">
        <v>1754083.795</v>
      </c>
      <c r="D6" s="124">
        <v>-49896.01623107889</v>
      </c>
      <c r="E6" s="125">
        <v>-0.02765885511602741</v>
      </c>
      <c r="F6" s="126"/>
      <c r="G6" s="124">
        <v>3583419.397344229</v>
      </c>
    </row>
    <row r="7" spans="1:7" ht="15">
      <c r="A7" s="42" t="s">
        <v>51</v>
      </c>
      <c r="B7" s="123">
        <v>-977776.362</v>
      </c>
      <c r="C7" s="123">
        <v>-989210.601</v>
      </c>
      <c r="D7" s="124">
        <v>-11434.23900000006</v>
      </c>
      <c r="E7" s="125">
        <v>-0.011694125000743329</v>
      </c>
      <c r="F7" s="126"/>
      <c r="G7" s="124">
        <v>-2020859.2461695608</v>
      </c>
    </row>
    <row r="8" spans="1:7" ht="15">
      <c r="A8" s="108" t="s">
        <v>52</v>
      </c>
      <c r="B8" s="127">
        <v>826203.4492310788</v>
      </c>
      <c r="C8" s="127">
        <v>764873.1939999999</v>
      </c>
      <c r="D8" s="128">
        <v>-61330.25523107895</v>
      </c>
      <c r="E8" s="129">
        <v>-0.07423141998276218</v>
      </c>
      <c r="F8" s="126"/>
      <c r="G8" s="128">
        <v>1562560.1511746678</v>
      </c>
    </row>
    <row r="9" spans="1:7" ht="15">
      <c r="A9" s="42" t="s">
        <v>207</v>
      </c>
      <c r="B9" s="123">
        <v>-161787.857</v>
      </c>
      <c r="C9" s="123">
        <v>-154365.716</v>
      </c>
      <c r="D9" s="124">
        <v>7422.141000000003</v>
      </c>
      <c r="E9" s="125">
        <v>0.045875760626460385</v>
      </c>
      <c r="F9" s="126"/>
      <c r="G9" s="124">
        <v>-315353.8631256384</v>
      </c>
    </row>
    <row r="10" spans="1:7" ht="15">
      <c r="A10" s="115" t="s">
        <v>56</v>
      </c>
      <c r="B10" s="39">
        <v>664415.5922310789</v>
      </c>
      <c r="C10" s="39">
        <v>610507.4779999999</v>
      </c>
      <c r="D10" s="130">
        <v>-53908.114231079</v>
      </c>
      <c r="E10" s="40">
        <v>-0.08113613657087408</v>
      </c>
      <c r="F10" s="126"/>
      <c r="G10" s="130">
        <v>1247206.2880490294</v>
      </c>
    </row>
    <row r="11" spans="1:7" ht="15">
      <c r="A11" s="291" t="s">
        <v>208</v>
      </c>
      <c r="B11" s="123">
        <v>-129427.227</v>
      </c>
      <c r="C11" s="123">
        <v>-141094.295</v>
      </c>
      <c r="D11" s="124">
        <v>-11667.068000000014</v>
      </c>
      <c r="E11" s="125">
        <v>-0.0901438458540104</v>
      </c>
      <c r="F11" s="126"/>
      <c r="G11" s="124">
        <v>-288241.66496424924</v>
      </c>
    </row>
    <row r="12" spans="1:7" ht="15">
      <c r="A12" s="291" t="s">
        <v>303</v>
      </c>
      <c r="B12" s="123">
        <v>-4326.635</v>
      </c>
      <c r="C12" s="123">
        <v>-28.836</v>
      </c>
      <c r="D12" s="124">
        <v>4297.799</v>
      </c>
      <c r="E12" s="125">
        <v>0.9933352362748417</v>
      </c>
      <c r="F12" s="126"/>
      <c r="G12" s="124">
        <v>-58.90909090909091</v>
      </c>
    </row>
    <row r="13" spans="1:7" ht="15">
      <c r="A13" s="115" t="s">
        <v>59</v>
      </c>
      <c r="B13" s="39">
        <v>530661.7302310789</v>
      </c>
      <c r="C13" s="39">
        <v>469384.34699999983</v>
      </c>
      <c r="D13" s="130">
        <v>-61277.38323107909</v>
      </c>
      <c r="E13" s="40">
        <v>-0.11547353001015466</v>
      </c>
      <c r="F13" s="126"/>
      <c r="G13" s="130">
        <v>958905.7139938709</v>
      </c>
    </row>
    <row r="14" spans="1:7" ht="15">
      <c r="A14" s="131" t="s">
        <v>222</v>
      </c>
      <c r="B14" s="343">
        <v>-101125.626</v>
      </c>
      <c r="C14" s="343">
        <v>-108801.801</v>
      </c>
      <c r="D14" s="128">
        <v>-7676.175000000003</v>
      </c>
      <c r="E14" s="129">
        <v>-0.07590731749833621</v>
      </c>
      <c r="F14" s="126"/>
      <c r="G14" s="344">
        <v>-222271.29928498468</v>
      </c>
    </row>
    <row r="15" spans="1:7" ht="15">
      <c r="A15" s="132" t="s">
        <v>61</v>
      </c>
      <c r="B15" s="123">
        <v>10185.094</v>
      </c>
      <c r="C15" s="123">
        <v>13313.536</v>
      </c>
      <c r="D15" s="124">
        <v>3128.442000000001</v>
      </c>
      <c r="E15" s="125">
        <v>0.30715887354598803</v>
      </c>
      <c r="F15" s="126"/>
      <c r="G15" s="345">
        <v>27198.23493360572</v>
      </c>
    </row>
    <row r="16" spans="1:7" ht="15">
      <c r="A16" s="132" t="s">
        <v>223</v>
      </c>
      <c r="B16" s="123">
        <v>-100966.9</v>
      </c>
      <c r="C16" s="123">
        <v>-113135.525</v>
      </c>
      <c r="D16" s="124">
        <v>-12168.625</v>
      </c>
      <c r="E16" s="125">
        <v>-0.12052093309787663</v>
      </c>
      <c r="F16" s="126"/>
      <c r="G16" s="345">
        <v>-231124.6680286006</v>
      </c>
    </row>
    <row r="17" spans="1:7" ht="15">
      <c r="A17" s="132" t="s">
        <v>224</v>
      </c>
      <c r="B17" s="123">
        <v>-3880.293</v>
      </c>
      <c r="C17" s="123">
        <v>-896.209</v>
      </c>
      <c r="D17" s="124">
        <v>2984.0840000000003</v>
      </c>
      <c r="E17" s="125">
        <v>0.7690357403422886</v>
      </c>
      <c r="F17" s="126"/>
      <c r="G17" s="345">
        <v>-1830.8661899897854</v>
      </c>
    </row>
    <row r="18" spans="1:7" ht="15">
      <c r="A18" s="132" t="s">
        <v>64</v>
      </c>
      <c r="B18" s="312">
        <v>-6463.526999999998</v>
      </c>
      <c r="C18" s="312">
        <v>-8083.603000000001</v>
      </c>
      <c r="D18" s="124">
        <v>-1620.0760000000028</v>
      </c>
      <c r="E18" s="125">
        <v>-0.2506489104168673</v>
      </c>
      <c r="F18" s="126"/>
      <c r="G18" s="345">
        <v>-16514.000000000004</v>
      </c>
    </row>
    <row r="19" spans="1:7" ht="15">
      <c r="A19" s="133" t="s">
        <v>225</v>
      </c>
      <c r="B19" s="123">
        <v>12338.86</v>
      </c>
      <c r="C19" s="123">
        <v>13103.779</v>
      </c>
      <c r="D19" s="124">
        <v>764.9189999999999</v>
      </c>
      <c r="E19" s="125">
        <v>0.06199268003689156</v>
      </c>
      <c r="F19" s="126"/>
      <c r="G19" s="345">
        <v>26769.722165474974</v>
      </c>
    </row>
    <row r="20" spans="1:7" ht="15">
      <c r="A20" s="133" t="s">
        <v>226</v>
      </c>
      <c r="B20" s="123">
        <v>-18802.387</v>
      </c>
      <c r="C20" s="123">
        <v>-21187.382</v>
      </c>
      <c r="D20" s="124">
        <v>-2384.9950000000026</v>
      </c>
      <c r="E20" s="125">
        <v>-0.12684533086144875</v>
      </c>
      <c r="F20" s="126"/>
      <c r="G20" s="345">
        <v>-43283.722165474974</v>
      </c>
    </row>
    <row r="21" spans="1:7" ht="15">
      <c r="A21" s="134" t="s">
        <v>227</v>
      </c>
      <c r="B21" s="123">
        <v>90136.381</v>
      </c>
      <c r="C21" s="123">
        <v>76722.307</v>
      </c>
      <c r="D21" s="128">
        <v>-13414.073999999993</v>
      </c>
      <c r="E21" s="129">
        <v>-0.1488197534800071</v>
      </c>
      <c r="F21" s="135"/>
      <c r="G21" s="344">
        <v>156736.07150153216</v>
      </c>
    </row>
    <row r="22" spans="1:7" ht="15">
      <c r="A22" s="134" t="s">
        <v>228</v>
      </c>
      <c r="B22" s="123">
        <v>375.764</v>
      </c>
      <c r="C22" s="123">
        <v>672.325</v>
      </c>
      <c r="D22" s="128">
        <v>296.56100000000004</v>
      </c>
      <c r="E22" s="129">
        <v>0.7892214262143261</v>
      </c>
      <c r="F22" s="135"/>
      <c r="G22" s="344">
        <v>1373.4933605720123</v>
      </c>
    </row>
    <row r="23" spans="1:7" ht="15">
      <c r="A23" s="134" t="s">
        <v>229</v>
      </c>
      <c r="B23" s="123">
        <v>710.938</v>
      </c>
      <c r="C23" s="123">
        <v>25.386</v>
      </c>
      <c r="D23" s="128">
        <v>-685.552</v>
      </c>
      <c r="E23" s="129">
        <v>-0.9642922448933663</v>
      </c>
      <c r="F23" s="135"/>
      <c r="G23" s="344">
        <v>51.86108273748723</v>
      </c>
    </row>
    <row r="24" spans="1:7" ht="15">
      <c r="A24" s="45" t="s">
        <v>230</v>
      </c>
      <c r="B24" s="39">
        <v>520759.187231079</v>
      </c>
      <c r="C24" s="39">
        <v>438002.5639999999</v>
      </c>
      <c r="D24" s="130">
        <v>-82756.62323107908</v>
      </c>
      <c r="E24" s="40">
        <v>-0.15891533987350873</v>
      </c>
      <c r="F24" s="126"/>
      <c r="G24" s="130">
        <v>894795.840653728</v>
      </c>
    </row>
    <row r="25" spans="1:7" ht="15">
      <c r="A25" s="136" t="s">
        <v>71</v>
      </c>
      <c r="B25" s="123">
        <v>-149693.434114344</v>
      </c>
      <c r="C25" s="123">
        <v>-135825.169</v>
      </c>
      <c r="D25" s="124">
        <v>13868.265114344016</v>
      </c>
      <c r="E25" s="125">
        <v>0.09264444493771637</v>
      </c>
      <c r="F25" s="126"/>
      <c r="G25" s="345">
        <v>-277477.3626149132</v>
      </c>
    </row>
    <row r="26" spans="1:7" ht="15">
      <c r="A26" s="45" t="s">
        <v>231</v>
      </c>
      <c r="B26" s="39">
        <v>371065.75311673497</v>
      </c>
      <c r="C26" s="39">
        <v>302177.3949999999</v>
      </c>
      <c r="D26" s="130">
        <v>-68888.35811673506</v>
      </c>
      <c r="E26" s="40">
        <v>-0.18565000283133976</v>
      </c>
      <c r="F26" s="126"/>
      <c r="G26" s="130">
        <v>617318.4780388149</v>
      </c>
    </row>
    <row r="27" spans="1:7" ht="15">
      <c r="A27" s="137" t="s">
        <v>232</v>
      </c>
      <c r="B27" s="138">
        <v>278005.9301167348</v>
      </c>
      <c r="C27" s="138">
        <v>166367.258</v>
      </c>
      <c r="D27" s="139">
        <v>-111638.67211673482</v>
      </c>
      <c r="E27" s="140">
        <v>-0.40156939123513546</v>
      </c>
      <c r="F27" s="126"/>
      <c r="G27" s="139">
        <v>339871.82431052095</v>
      </c>
    </row>
    <row r="28" spans="1:7" ht="15">
      <c r="A28" s="137" t="s">
        <v>233</v>
      </c>
      <c r="B28" s="138">
        <v>93059.823</v>
      </c>
      <c r="C28" s="138">
        <v>135810.137</v>
      </c>
      <c r="D28" s="138">
        <v>42750.313999999984</v>
      </c>
      <c r="E28" s="140">
        <v>0.45938529240486503</v>
      </c>
      <c r="F28" s="211"/>
      <c r="G28" s="138">
        <v>277446.6537282942</v>
      </c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G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245</v>
      </c>
      <c r="B1" s="108"/>
      <c r="C1" s="108"/>
      <c r="D1" s="108"/>
      <c r="E1" s="108"/>
      <c r="F1" s="108"/>
      <c r="G1" s="108"/>
    </row>
    <row r="2" spans="1:7" ht="15" customHeight="1">
      <c r="A2" s="152" t="s">
        <v>246</v>
      </c>
      <c r="B2" s="153" t="s">
        <v>80</v>
      </c>
      <c r="C2" s="153"/>
      <c r="D2" s="153"/>
      <c r="E2" s="154"/>
      <c r="F2" s="155"/>
      <c r="G2" s="154" t="s">
        <v>155</v>
      </c>
    </row>
    <row r="3" spans="1:7" ht="15" customHeight="1">
      <c r="A3" s="156"/>
      <c r="B3" s="157" t="s">
        <v>36</v>
      </c>
      <c r="C3" s="157" t="s">
        <v>262</v>
      </c>
      <c r="D3" s="158" t="s">
        <v>263</v>
      </c>
      <c r="E3" s="159" t="s">
        <v>81</v>
      </c>
      <c r="F3" s="155"/>
      <c r="G3" s="157" t="s">
        <v>262</v>
      </c>
    </row>
    <row r="4" spans="1:7" ht="15" customHeight="1">
      <c r="A4" s="109" t="s">
        <v>83</v>
      </c>
      <c r="B4" s="110">
        <v>908325.291</v>
      </c>
      <c r="C4" s="110">
        <v>815382.48</v>
      </c>
      <c r="D4" s="110">
        <v>-92942.81099999999</v>
      </c>
      <c r="E4" s="111">
        <v>-0.10232326669851582</v>
      </c>
      <c r="F4" s="112"/>
      <c r="G4" s="110">
        <v>1665745.6179775281</v>
      </c>
    </row>
    <row r="5" spans="1:7" ht="15" customHeight="1">
      <c r="A5" s="109" t="s">
        <v>206</v>
      </c>
      <c r="B5" s="110">
        <v>-529537.569</v>
      </c>
      <c r="C5" s="110">
        <v>-543815.313</v>
      </c>
      <c r="D5" s="110">
        <v>-14277.743999999948</v>
      </c>
      <c r="E5" s="111">
        <v>-0.026962664852963336</v>
      </c>
      <c r="F5" s="112"/>
      <c r="G5" s="110">
        <v>-1110960.8028600612</v>
      </c>
    </row>
    <row r="6" spans="1:7" ht="15" customHeight="1">
      <c r="A6" s="113" t="s">
        <v>52</v>
      </c>
      <c r="B6" s="114">
        <v>378787.72199999995</v>
      </c>
      <c r="C6" s="114">
        <v>271567.167</v>
      </c>
      <c r="D6" s="114">
        <v>-107220.55499999993</v>
      </c>
      <c r="E6" s="111">
        <v>-0.28306238236518116</v>
      </c>
      <c r="F6" s="112"/>
      <c r="G6" s="114">
        <v>554784.8151174668</v>
      </c>
    </row>
    <row r="7" spans="1:7" ht="15" customHeight="1">
      <c r="A7" s="109" t="s">
        <v>207</v>
      </c>
      <c r="B7" s="110">
        <v>-65730.436</v>
      </c>
      <c r="C7" s="110">
        <v>-80244.262</v>
      </c>
      <c r="D7" s="110">
        <v>-14513.826000000001</v>
      </c>
      <c r="E7" s="111">
        <v>-0.22080830256473577</v>
      </c>
      <c r="F7" s="112"/>
      <c r="G7" s="110">
        <v>-163931.07660878447</v>
      </c>
    </row>
    <row r="8" spans="1:7" ht="15" customHeight="1">
      <c r="A8" s="115" t="s">
        <v>56</v>
      </c>
      <c r="B8" s="39">
        <v>313057.28599999996</v>
      </c>
      <c r="C8" s="39">
        <v>191322.90500000003</v>
      </c>
      <c r="D8" s="39">
        <v>-121734.38099999994</v>
      </c>
      <c r="E8" s="116">
        <v>-0.3888565653763444</v>
      </c>
      <c r="F8" s="112"/>
      <c r="G8" s="39">
        <v>390853.7385086824</v>
      </c>
    </row>
    <row r="9" spans="1:7" ht="15" customHeight="1">
      <c r="A9" s="109" t="s">
        <v>208</v>
      </c>
      <c r="B9" s="110">
        <v>-67697.776</v>
      </c>
      <c r="C9" s="110">
        <v>-63773.228</v>
      </c>
      <c r="D9" s="110">
        <v>3924.547999999995</v>
      </c>
      <c r="E9" s="111">
        <v>0.057971594221943056</v>
      </c>
      <c r="F9" s="112"/>
      <c r="G9" s="110">
        <v>-130282.38610827376</v>
      </c>
    </row>
    <row r="10" spans="1:7" ht="15" customHeight="1">
      <c r="A10" s="160" t="s">
        <v>59</v>
      </c>
      <c r="B10" s="161">
        <v>245359.50999999995</v>
      </c>
      <c r="C10" s="161">
        <v>127549.67700000003</v>
      </c>
      <c r="D10" s="161">
        <v>-117809.83299999993</v>
      </c>
      <c r="E10" s="162">
        <v>-0.4801518922172609</v>
      </c>
      <c r="F10" s="163"/>
      <c r="G10" s="161">
        <v>260571.35240040862</v>
      </c>
    </row>
    <row r="11" spans="1:7" ht="15" customHeight="1">
      <c r="A11" s="42"/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9" t="s">
        <v>247</v>
      </c>
      <c r="B13" s="108"/>
      <c r="C13" s="108"/>
      <c r="D13" s="108"/>
      <c r="E13" s="108"/>
      <c r="F13" s="108"/>
      <c r="G13" s="108"/>
    </row>
    <row r="14" spans="1:7" ht="15">
      <c r="A14" s="164" t="s">
        <v>246</v>
      </c>
      <c r="B14" s="165" t="s">
        <v>36</v>
      </c>
      <c r="C14" s="165" t="s">
        <v>262</v>
      </c>
      <c r="D14" s="166" t="s">
        <v>263</v>
      </c>
      <c r="E14" s="167" t="s">
        <v>81</v>
      </c>
      <c r="F14" s="163"/>
      <c r="G14" s="163"/>
    </row>
    <row r="15" spans="1:7" ht="15">
      <c r="A15" s="117" t="s">
        <v>211</v>
      </c>
      <c r="B15" s="118">
        <v>14498.754855406323</v>
      </c>
      <c r="C15" s="118">
        <v>15295.915045234728</v>
      </c>
      <c r="D15" s="119">
        <v>797.1601898284043</v>
      </c>
      <c r="E15" s="70">
        <v>0.05498128617100921</v>
      </c>
      <c r="F15" s="42"/>
      <c r="G15" s="42"/>
    </row>
    <row r="16" spans="1:7" ht="15">
      <c r="A16" s="117" t="s">
        <v>212</v>
      </c>
      <c r="B16" s="118">
        <v>15696.961470431117</v>
      </c>
      <c r="C16" s="118">
        <v>15980.882985774639</v>
      </c>
      <c r="D16" s="119">
        <v>283.9215153435216</v>
      </c>
      <c r="E16" s="70">
        <v>0.018087673584365607</v>
      </c>
      <c r="F16" s="42"/>
      <c r="G16" s="42"/>
    </row>
    <row r="17" spans="1:7" ht="15">
      <c r="A17" s="41" t="s">
        <v>261</v>
      </c>
      <c r="B17" s="120">
        <v>0.36411004162596755</v>
      </c>
      <c r="C17" s="120">
        <v>0.3506595228988685</v>
      </c>
      <c r="D17" s="121">
        <v>-1.345051872709907</v>
      </c>
      <c r="E17" s="71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G3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58.28125" style="0" customWidth="1"/>
    <col min="2" max="3" width="11.00390625" style="0" customWidth="1"/>
    <col min="4" max="4" width="13.7109375" style="0" customWidth="1"/>
    <col min="5" max="5" width="11.00390625" style="0" customWidth="1"/>
    <col min="6" max="6" width="2.00390625" style="0" customWidth="1"/>
    <col min="7" max="7" width="12.421875" style="0" customWidth="1"/>
    <col min="9" max="9" width="6.421875" style="0" customWidth="1"/>
    <col min="10" max="22" width="0" style="0" hidden="1" customWidth="1"/>
  </cols>
  <sheetData>
    <row r="1" spans="1:7" ht="15" customHeight="1">
      <c r="A1" s="59" t="s">
        <v>248</v>
      </c>
      <c r="B1" s="74"/>
      <c r="C1" s="74"/>
      <c r="D1" s="74"/>
      <c r="E1" s="74"/>
      <c r="F1" s="74"/>
      <c r="G1" s="74"/>
    </row>
    <row r="2" spans="1:7" ht="15" customHeight="1">
      <c r="A2" s="35" t="s">
        <v>7</v>
      </c>
      <c r="B2" s="364" t="s">
        <v>39</v>
      </c>
      <c r="C2" s="364"/>
      <c r="D2" s="364"/>
      <c r="E2" s="36"/>
      <c r="F2" s="122"/>
      <c r="G2" s="37" t="s">
        <v>40</v>
      </c>
    </row>
    <row r="3" spans="1:7" ht="15" customHeight="1">
      <c r="A3" s="43"/>
      <c r="B3" s="38" t="s">
        <v>36</v>
      </c>
      <c r="C3" s="38" t="s">
        <v>262</v>
      </c>
      <c r="D3" s="38" t="s">
        <v>263</v>
      </c>
      <c r="E3" s="38" t="s">
        <v>0</v>
      </c>
      <c r="F3" s="44"/>
      <c r="G3" s="38" t="s">
        <v>262</v>
      </c>
    </row>
    <row r="4" spans="1:7" ht="15" customHeight="1">
      <c r="A4" s="74" t="s">
        <v>41</v>
      </c>
      <c r="B4" s="123">
        <v>769463.171</v>
      </c>
      <c r="C4" s="123">
        <v>738042.8832652553</v>
      </c>
      <c r="D4" s="124">
        <v>-31420.28773474472</v>
      </c>
      <c r="E4" s="125">
        <v>-0.04083403718193645</v>
      </c>
      <c r="F4" s="126"/>
      <c r="G4" s="124">
        <v>1507748.484709408</v>
      </c>
    </row>
    <row r="5" spans="1:7" ht="15" customHeight="1">
      <c r="A5" s="74" t="s">
        <v>45</v>
      </c>
      <c r="B5" s="123">
        <v>8541.758</v>
      </c>
      <c r="C5" s="123">
        <v>6709.338129</v>
      </c>
      <c r="D5" s="124">
        <v>-1832.419871</v>
      </c>
      <c r="E5" s="125">
        <v>-0.21452491056290757</v>
      </c>
      <c r="F5" s="126"/>
      <c r="G5" s="124">
        <v>13706.513031664963</v>
      </c>
    </row>
    <row r="6" spans="1:7" ht="15" customHeight="1">
      <c r="A6" s="68" t="s">
        <v>221</v>
      </c>
      <c r="B6" s="123">
        <v>778004.929</v>
      </c>
      <c r="C6" s="123">
        <v>744752.2213942552</v>
      </c>
      <c r="D6" s="124">
        <v>-33252.70760574483</v>
      </c>
      <c r="E6" s="125">
        <v>-0.04274099863157143</v>
      </c>
      <c r="F6" s="126"/>
      <c r="G6" s="124">
        <v>1521454.997741073</v>
      </c>
    </row>
    <row r="7" spans="1:7" ht="15" customHeight="1">
      <c r="A7" s="42" t="s">
        <v>51</v>
      </c>
      <c r="B7" s="123">
        <v>-592283.515</v>
      </c>
      <c r="C7" s="123">
        <v>-552259.510135</v>
      </c>
      <c r="D7" s="124">
        <v>40024.004865000024</v>
      </c>
      <c r="E7" s="125">
        <v>0.06757575358990031</v>
      </c>
      <c r="F7" s="126"/>
      <c r="G7" s="124">
        <v>-1128211.460949949</v>
      </c>
    </row>
    <row r="8" spans="1:7" ht="15" customHeight="1">
      <c r="A8" s="108" t="s">
        <v>52</v>
      </c>
      <c r="B8" s="127">
        <v>185721.414</v>
      </c>
      <c r="C8" s="127">
        <v>192492.7112592552</v>
      </c>
      <c r="D8" s="128">
        <v>6771.297259255196</v>
      </c>
      <c r="E8" s="129">
        <v>0.03645943197080761</v>
      </c>
      <c r="F8" s="126"/>
      <c r="G8" s="128">
        <v>393243.5367911239</v>
      </c>
    </row>
    <row r="9" spans="1:7" ht="15" customHeight="1">
      <c r="A9" s="42" t="s">
        <v>207</v>
      </c>
      <c r="B9" s="123">
        <v>-63784.711</v>
      </c>
      <c r="C9" s="123">
        <v>-62652.443514</v>
      </c>
      <c r="D9" s="124">
        <v>1132.2674860000043</v>
      </c>
      <c r="E9" s="125">
        <v>0.017751393213963206</v>
      </c>
      <c r="F9" s="126"/>
      <c r="G9" s="124">
        <v>-127992.7344514811</v>
      </c>
    </row>
    <row r="10" spans="1:7" ht="15" customHeight="1">
      <c r="A10" s="115" t="s">
        <v>56</v>
      </c>
      <c r="B10" s="39">
        <v>121936.70299999998</v>
      </c>
      <c r="C10" s="39">
        <v>129840.26774525519</v>
      </c>
      <c r="D10" s="130">
        <v>7903.5647452552075</v>
      </c>
      <c r="E10" s="40">
        <v>0.06481694642223686</v>
      </c>
      <c r="F10" s="126"/>
      <c r="G10" s="130">
        <v>265250.8023396429</v>
      </c>
    </row>
    <row r="11" spans="1:7" ht="15" customHeight="1">
      <c r="A11" s="42" t="s">
        <v>208</v>
      </c>
      <c r="B11" s="123">
        <v>-19117.47</v>
      </c>
      <c r="C11" s="123">
        <v>-20479.385779</v>
      </c>
      <c r="D11" s="124">
        <v>-1361.915778999999</v>
      </c>
      <c r="E11" s="125">
        <v>-0.07123933130272986</v>
      </c>
      <c r="F11" s="126"/>
      <c r="G11" s="124">
        <v>-41837.35603472932</v>
      </c>
    </row>
    <row r="12" spans="1:7" ht="15" customHeight="1">
      <c r="A12" s="42" t="s">
        <v>303</v>
      </c>
      <c r="B12" s="123">
        <v>-4909.851</v>
      </c>
      <c r="C12" s="123">
        <v>-3708.4589930000006</v>
      </c>
      <c r="D12" s="124">
        <v>1201.392006999999</v>
      </c>
      <c r="E12" s="125">
        <v>0.24469011523974946</v>
      </c>
      <c r="F12" s="126"/>
      <c r="G12" s="124">
        <v>-7576.0142860061305</v>
      </c>
    </row>
    <row r="13" spans="1:7" ht="15" customHeight="1">
      <c r="A13" s="115" t="s">
        <v>59</v>
      </c>
      <c r="B13" s="39">
        <v>97909.38199999998</v>
      </c>
      <c r="C13" s="39">
        <v>105652.42297325518</v>
      </c>
      <c r="D13" s="130">
        <v>7743.0409732551925</v>
      </c>
      <c r="E13" s="40">
        <v>0.07908374882046741</v>
      </c>
      <c r="F13" s="126"/>
      <c r="G13" s="130">
        <v>215837.4320189074</v>
      </c>
    </row>
    <row r="14" spans="1:7" ht="15" customHeight="1">
      <c r="A14" s="131" t="s">
        <v>222</v>
      </c>
      <c r="B14" s="343">
        <v>8005.091000000001</v>
      </c>
      <c r="C14" s="343">
        <v>7964.339742</v>
      </c>
      <c r="D14" s="128">
        <v>-40.751258000001144</v>
      </c>
      <c r="E14" s="129">
        <v>-0.0050906676763576</v>
      </c>
      <c r="F14" s="126"/>
      <c r="G14" s="344">
        <v>16270.356980592442</v>
      </c>
    </row>
    <row r="15" spans="1:7" ht="15" customHeight="1">
      <c r="A15" s="132" t="s">
        <v>61</v>
      </c>
      <c r="B15" s="123">
        <v>12509.885</v>
      </c>
      <c r="C15" s="123">
        <v>8225.864733999999</v>
      </c>
      <c r="D15" s="124">
        <v>-4284.020266000001</v>
      </c>
      <c r="E15" s="125">
        <v>-0.3424508111785201</v>
      </c>
      <c r="F15" s="126"/>
      <c r="G15" s="345">
        <v>16804.62662717058</v>
      </c>
    </row>
    <row r="16" spans="1:7" ht="15" customHeight="1">
      <c r="A16" s="132" t="s">
        <v>223</v>
      </c>
      <c r="B16" s="123">
        <v>-3934.372</v>
      </c>
      <c r="C16" s="123">
        <v>-1097.198562</v>
      </c>
      <c r="D16" s="124">
        <v>2837.173438</v>
      </c>
      <c r="E16" s="125">
        <v>0.721124854995918</v>
      </c>
      <c r="F16" s="126"/>
      <c r="G16" s="345">
        <v>-2241.4679509703783</v>
      </c>
    </row>
    <row r="17" spans="1:7" ht="15" customHeight="1">
      <c r="A17" s="132" t="s">
        <v>224</v>
      </c>
      <c r="B17" s="123">
        <v>1.786</v>
      </c>
      <c r="C17" s="123">
        <v>961.198299</v>
      </c>
      <c r="D17" s="124">
        <v>959.4122990000001</v>
      </c>
      <c r="E17" s="125">
        <v>537.184937849944</v>
      </c>
      <c r="F17" s="126"/>
      <c r="G17" s="345">
        <v>1963.6328886618999</v>
      </c>
    </row>
    <row r="18" spans="1:7" ht="15" customHeight="1">
      <c r="A18" s="132" t="s">
        <v>64</v>
      </c>
      <c r="B18" s="312">
        <v>-572.208</v>
      </c>
      <c r="C18" s="312">
        <v>-125.52472899999839</v>
      </c>
      <c r="D18" s="124">
        <v>446.6832710000016</v>
      </c>
      <c r="E18" s="125">
        <v>0.7806309436428739</v>
      </c>
      <c r="F18" s="126"/>
      <c r="G18" s="345">
        <v>-256.43458426965964</v>
      </c>
    </row>
    <row r="19" spans="1:7" ht="15" customHeight="1">
      <c r="A19" s="133" t="s">
        <v>225</v>
      </c>
      <c r="B19" s="123">
        <v>698.161</v>
      </c>
      <c r="C19" s="123">
        <v>515.6943740000017</v>
      </c>
      <c r="D19" s="124">
        <v>-182.4666259999982</v>
      </c>
      <c r="E19" s="125">
        <v>-0.2613532208186911</v>
      </c>
      <c r="F19" s="126"/>
      <c r="G19" s="345">
        <v>1053.5125107252334</v>
      </c>
    </row>
    <row r="20" spans="1:7" ht="15" customHeight="1">
      <c r="A20" s="133" t="s">
        <v>226</v>
      </c>
      <c r="B20" s="123">
        <v>-1270.369</v>
      </c>
      <c r="C20" s="123">
        <v>-641.2191030000001</v>
      </c>
      <c r="D20" s="124">
        <v>629.1498969999998</v>
      </c>
      <c r="E20" s="125">
        <v>0.49524972429270536</v>
      </c>
      <c r="F20" s="126"/>
      <c r="G20" s="345">
        <v>-1309.947094994893</v>
      </c>
    </row>
    <row r="21" spans="1:7" ht="15" customHeight="1">
      <c r="A21" s="134" t="s">
        <v>227</v>
      </c>
      <c r="B21" s="123">
        <v>47616.497</v>
      </c>
      <c r="C21" s="123">
        <v>32654.483552942263</v>
      </c>
      <c r="D21" s="128">
        <v>-14962.01344705774</v>
      </c>
      <c r="E21" s="129">
        <v>-0.31421911290655713</v>
      </c>
      <c r="F21" s="135"/>
      <c r="G21" s="344">
        <v>66709.87446974927</v>
      </c>
    </row>
    <row r="22" spans="1:7" ht="15" customHeight="1">
      <c r="A22" s="134" t="s">
        <v>228</v>
      </c>
      <c r="B22" s="123">
        <v>0</v>
      </c>
      <c r="C22" s="123">
        <v>0</v>
      </c>
      <c r="D22" s="128">
        <v>0</v>
      </c>
      <c r="E22" s="129" t="s">
        <v>34</v>
      </c>
      <c r="F22" s="135"/>
      <c r="G22" s="344">
        <v>0</v>
      </c>
    </row>
    <row r="23" spans="1:7" ht="15" customHeight="1">
      <c r="A23" s="134" t="s">
        <v>229</v>
      </c>
      <c r="B23" s="123">
        <v>2.143</v>
      </c>
      <c r="C23" s="123">
        <v>-79.444986</v>
      </c>
      <c r="D23" s="128">
        <v>-81.587986</v>
      </c>
      <c r="E23" s="129">
        <v>-38.07185534297714</v>
      </c>
      <c r="F23" s="135"/>
      <c r="G23" s="344">
        <v>-162.29823493360573</v>
      </c>
    </row>
    <row r="24" spans="1:7" ht="15" customHeight="1">
      <c r="A24" s="45" t="s">
        <v>230</v>
      </c>
      <c r="B24" s="39">
        <v>153533.11299999998</v>
      </c>
      <c r="C24" s="39">
        <v>146191.80128219744</v>
      </c>
      <c r="D24" s="130">
        <v>-7341.311717802542</v>
      </c>
      <c r="E24" s="40">
        <v>-0.047815820146905656</v>
      </c>
      <c r="F24" s="126"/>
      <c r="G24" s="130">
        <v>298655.3652343155</v>
      </c>
    </row>
    <row r="25" spans="1:7" ht="15" customHeight="1">
      <c r="A25" s="136" t="s">
        <v>71</v>
      </c>
      <c r="B25" s="123">
        <v>-22105.084</v>
      </c>
      <c r="C25" s="123">
        <v>-20717.23475417531</v>
      </c>
      <c r="D25" s="124">
        <v>1387.8492458246874</v>
      </c>
      <c r="E25" s="125">
        <v>0.06278416520944627</v>
      </c>
      <c r="F25" s="126"/>
      <c r="G25" s="345">
        <v>-42323.25792477081</v>
      </c>
    </row>
    <row r="26" spans="1:7" ht="15" customHeight="1">
      <c r="A26" s="45" t="s">
        <v>231</v>
      </c>
      <c r="B26" s="39">
        <v>131428.02899999998</v>
      </c>
      <c r="C26" s="39">
        <v>125474.56652802213</v>
      </c>
      <c r="D26" s="130">
        <v>-5953.462471977851</v>
      </c>
      <c r="E26" s="40">
        <v>-0.04529827097976073</v>
      </c>
      <c r="F26" s="126"/>
      <c r="G26" s="130">
        <v>256332.1073095447</v>
      </c>
    </row>
    <row r="27" spans="1:7" ht="15" customHeight="1">
      <c r="A27" s="137" t="s">
        <v>232</v>
      </c>
      <c r="B27" s="138">
        <v>131427.676</v>
      </c>
      <c r="C27" s="138">
        <v>125474.17949307221</v>
      </c>
      <c r="D27" s="139">
        <v>-5953.496506927797</v>
      </c>
      <c r="E27" s="140">
        <v>-0.045298651609177024</v>
      </c>
      <c r="F27" s="126"/>
      <c r="G27" s="139">
        <v>256331.3166354897</v>
      </c>
    </row>
    <row r="28" spans="1:7" ht="15" customHeight="1">
      <c r="A28" s="137" t="s">
        <v>233</v>
      </c>
      <c r="B28" s="292" t="s">
        <v>305</v>
      </c>
      <c r="C28" s="293" t="s">
        <v>305</v>
      </c>
      <c r="D28" s="293" t="s">
        <v>305</v>
      </c>
      <c r="E28" s="294" t="s">
        <v>305</v>
      </c>
      <c r="F28" s="295"/>
      <c r="G28" s="293" t="s">
        <v>305</v>
      </c>
    </row>
    <row r="29" spans="1:5" ht="15" customHeight="1">
      <c r="A29" s="59" t="s">
        <v>249</v>
      </c>
      <c r="B29" s="108"/>
      <c r="C29" s="108"/>
      <c r="D29" s="108"/>
      <c r="E29" s="108"/>
    </row>
    <row r="30" spans="1:5" ht="15" customHeight="1">
      <c r="A30" s="164" t="s">
        <v>7</v>
      </c>
      <c r="B30" s="165" t="s">
        <v>36</v>
      </c>
      <c r="C30" s="165" t="s">
        <v>262</v>
      </c>
      <c r="D30" s="166" t="s">
        <v>263</v>
      </c>
      <c r="E30" s="167" t="s">
        <v>81</v>
      </c>
    </row>
    <row r="31" spans="1:5" ht="15" customHeight="1">
      <c r="A31" s="117" t="s">
        <v>217</v>
      </c>
      <c r="B31" s="143">
        <v>1629.9249718</v>
      </c>
      <c r="C31" s="143">
        <v>1650.52</v>
      </c>
      <c r="D31" s="119">
        <v>20.595028199999888</v>
      </c>
      <c r="E31" s="70">
        <v>0.012635568235546367</v>
      </c>
    </row>
    <row r="32" spans="1:5" ht="15" customHeight="1">
      <c r="A32" s="117" t="s">
        <v>212</v>
      </c>
      <c r="B32" s="118">
        <v>10222.509244265517</v>
      </c>
      <c r="C32" s="118">
        <v>10774.932</v>
      </c>
      <c r="D32" s="119">
        <v>552.4227557344839</v>
      </c>
      <c r="E32" s="70">
        <v>0.05403983919548661</v>
      </c>
    </row>
    <row r="33" spans="1:5" ht="15" customHeight="1">
      <c r="A33" s="117" t="s">
        <v>218</v>
      </c>
      <c r="B33" s="119">
        <v>2286.0097781206173</v>
      </c>
      <c r="C33" s="119">
        <v>2251.7326057298774</v>
      </c>
      <c r="D33" s="119">
        <v>-34.277172390739906</v>
      </c>
      <c r="E33" s="70">
        <v>-0.014994324485750879</v>
      </c>
    </row>
    <row r="34" spans="1:5" ht="15" customHeight="1">
      <c r="A34" s="41" t="s">
        <v>219</v>
      </c>
      <c r="B34" s="147">
        <v>0.05426976320073483</v>
      </c>
      <c r="C34" s="147">
        <v>0.053536087434578834</v>
      </c>
      <c r="D34" s="121">
        <v>-0.07336757661559959</v>
      </c>
      <c r="E34" s="71"/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G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250</v>
      </c>
      <c r="B1" s="108"/>
      <c r="C1" s="108"/>
      <c r="D1" s="108"/>
      <c r="E1" s="108"/>
      <c r="F1" s="108"/>
      <c r="G1" s="108"/>
    </row>
    <row r="2" spans="1:7" ht="15" customHeight="1">
      <c r="A2" s="152" t="s">
        <v>21</v>
      </c>
      <c r="B2" s="153" t="s">
        <v>80</v>
      </c>
      <c r="C2" s="153"/>
      <c r="D2" s="153"/>
      <c r="E2" s="154"/>
      <c r="F2" s="155"/>
      <c r="G2" s="154" t="s">
        <v>155</v>
      </c>
    </row>
    <row r="3" spans="1:7" ht="15" customHeight="1">
      <c r="A3" s="156"/>
      <c r="B3" s="157" t="s">
        <v>36</v>
      </c>
      <c r="C3" s="157" t="s">
        <v>262</v>
      </c>
      <c r="D3" s="158" t="s">
        <v>263</v>
      </c>
      <c r="E3" s="159" t="s">
        <v>81</v>
      </c>
      <c r="F3" s="155"/>
      <c r="G3" s="157" t="s">
        <v>262</v>
      </c>
    </row>
    <row r="4" spans="1:7" ht="15" customHeight="1">
      <c r="A4" s="109" t="s">
        <v>83</v>
      </c>
      <c r="B4" s="110">
        <v>365899.206</v>
      </c>
      <c r="C4" s="110">
        <v>431824.717</v>
      </c>
      <c r="D4" s="110">
        <v>65925.511</v>
      </c>
      <c r="E4" s="111">
        <v>0.18017396572322705</v>
      </c>
      <c r="F4" s="112"/>
      <c r="G4" s="110">
        <v>882175.1113381002</v>
      </c>
    </row>
    <row r="5" spans="1:7" ht="15" customHeight="1">
      <c r="A5" s="109" t="s">
        <v>206</v>
      </c>
      <c r="B5" s="110">
        <v>-101373.202</v>
      </c>
      <c r="C5" s="110">
        <v>-121058.312</v>
      </c>
      <c r="D5" s="110">
        <v>-19685.11</v>
      </c>
      <c r="E5" s="111">
        <v>-0.19418455382320862</v>
      </c>
      <c r="F5" s="112"/>
      <c r="G5" s="110">
        <v>-247310.1368743616</v>
      </c>
    </row>
    <row r="6" spans="1:7" ht="15" customHeight="1">
      <c r="A6" s="113" t="s">
        <v>52</v>
      </c>
      <c r="B6" s="114">
        <v>264526.004</v>
      </c>
      <c r="C6" s="114">
        <v>310766.405</v>
      </c>
      <c r="D6" s="114">
        <v>46240.40100000001</v>
      </c>
      <c r="E6" s="111">
        <v>0.17480474622827633</v>
      </c>
      <c r="F6" s="112"/>
      <c r="G6" s="114">
        <v>634864.9744637386</v>
      </c>
    </row>
    <row r="7" spans="1:7" ht="15" customHeight="1">
      <c r="A7" s="109" t="s">
        <v>207</v>
      </c>
      <c r="B7" s="110">
        <v>-64023.816</v>
      </c>
      <c r="C7" s="110">
        <v>-24698.851</v>
      </c>
      <c r="D7" s="110">
        <v>39324.965</v>
      </c>
      <c r="E7" s="111">
        <v>0.614224010015273</v>
      </c>
      <c r="F7" s="112"/>
      <c r="G7" s="110">
        <v>-50457.305413687434</v>
      </c>
    </row>
    <row r="8" spans="1:7" ht="15" customHeight="1">
      <c r="A8" s="115" t="s">
        <v>56</v>
      </c>
      <c r="B8" s="39">
        <v>200502.18800000002</v>
      </c>
      <c r="C8" s="39">
        <v>286067.554</v>
      </c>
      <c r="D8" s="39">
        <v>85565.36599999998</v>
      </c>
      <c r="E8" s="116">
        <v>0.42675527311452566</v>
      </c>
      <c r="F8" s="112"/>
      <c r="G8" s="39">
        <v>584407.669050051</v>
      </c>
    </row>
    <row r="9" spans="1:7" ht="15" customHeight="1">
      <c r="A9" s="109" t="s">
        <v>208</v>
      </c>
      <c r="B9" s="110">
        <v>-26089.312</v>
      </c>
      <c r="C9" s="110">
        <v>-29098.117</v>
      </c>
      <c r="D9" s="110">
        <v>-3008.8049999999967</v>
      </c>
      <c r="E9" s="111">
        <v>-0.115327111730658</v>
      </c>
      <c r="F9" s="112"/>
      <c r="G9" s="110">
        <v>-59444.56996935649</v>
      </c>
    </row>
    <row r="10" spans="1:7" ht="15" customHeight="1">
      <c r="A10" s="160" t="s">
        <v>59</v>
      </c>
      <c r="B10" s="161">
        <v>174412.87600000002</v>
      </c>
      <c r="C10" s="161">
        <v>256969.437</v>
      </c>
      <c r="D10" s="161">
        <v>82556.56099999999</v>
      </c>
      <c r="E10" s="162">
        <v>0.47333982956625276</v>
      </c>
      <c r="F10" s="163"/>
      <c r="G10" s="161">
        <v>524963.0990806946</v>
      </c>
    </row>
    <row r="11" spans="1:7" ht="15" customHeight="1">
      <c r="A11" s="42" t="s">
        <v>251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9" t="s">
        <v>252</v>
      </c>
      <c r="B13" s="108"/>
      <c r="C13" s="108"/>
      <c r="D13" s="108"/>
      <c r="E13" s="108"/>
      <c r="F13" s="108"/>
      <c r="G13" s="108"/>
    </row>
    <row r="14" spans="1:7" ht="15">
      <c r="A14" s="164" t="s">
        <v>21</v>
      </c>
      <c r="B14" s="165" t="s">
        <v>36</v>
      </c>
      <c r="C14" s="165" t="s">
        <v>262</v>
      </c>
      <c r="D14" s="166" t="s">
        <v>263</v>
      </c>
      <c r="E14" s="167" t="s">
        <v>81</v>
      </c>
      <c r="F14" s="163"/>
      <c r="G14" s="163"/>
    </row>
    <row r="15" spans="1:7" ht="15">
      <c r="A15" s="117" t="s">
        <v>211</v>
      </c>
      <c r="B15" s="118">
        <v>8615.680904382241</v>
      </c>
      <c r="C15" s="118">
        <v>10248.504638679999</v>
      </c>
      <c r="D15" s="119">
        <v>1632.8237342977573</v>
      </c>
      <c r="E15" s="70">
        <v>0.18951766580250728</v>
      </c>
      <c r="F15" s="42"/>
      <c r="G15" s="42"/>
    </row>
    <row r="16" spans="1:7" ht="15">
      <c r="A16" s="117" t="s">
        <v>212</v>
      </c>
      <c r="B16" s="118">
        <v>11041.419181702116</v>
      </c>
      <c r="C16" s="118">
        <v>12304.743522624845</v>
      </c>
      <c r="D16" s="119">
        <v>1263.3243409227289</v>
      </c>
      <c r="E16" s="70">
        <v>0.11441684444118515</v>
      </c>
      <c r="F16" s="42"/>
      <c r="G16" s="42"/>
    </row>
    <row r="17" spans="1:7" ht="15">
      <c r="A17" s="41" t="s">
        <v>261</v>
      </c>
      <c r="B17" s="120">
        <v>0.1856327486323049</v>
      </c>
      <c r="C17" s="120">
        <v>0.1937705145934812</v>
      </c>
      <c r="D17" s="121">
        <v>0.8137765961176324</v>
      </c>
      <c r="E17" s="71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G1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851562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253</v>
      </c>
      <c r="B1" s="108"/>
      <c r="C1" s="108"/>
      <c r="D1" s="108"/>
      <c r="E1" s="108"/>
      <c r="F1" s="108"/>
      <c r="G1" s="108"/>
    </row>
    <row r="2" spans="1:7" ht="15" customHeight="1">
      <c r="A2" s="152" t="s">
        <v>20</v>
      </c>
      <c r="B2" s="153" t="s">
        <v>80</v>
      </c>
      <c r="C2" s="153"/>
      <c r="D2" s="153"/>
      <c r="E2" s="154"/>
      <c r="F2" s="155"/>
      <c r="G2" s="154" t="s">
        <v>155</v>
      </c>
    </row>
    <row r="3" spans="1:7" ht="15" customHeight="1">
      <c r="A3" s="156"/>
      <c r="B3" s="157" t="s">
        <v>36</v>
      </c>
      <c r="C3" s="157" t="s">
        <v>262</v>
      </c>
      <c r="D3" s="158" t="s">
        <v>263</v>
      </c>
      <c r="E3" s="159" t="s">
        <v>81</v>
      </c>
      <c r="F3" s="155"/>
      <c r="G3" s="157" t="s">
        <v>262</v>
      </c>
    </row>
    <row r="4" spans="1:7" ht="15" customHeight="1">
      <c r="A4" s="109" t="s">
        <v>83</v>
      </c>
      <c r="B4" s="66">
        <v>595808.434</v>
      </c>
      <c r="C4" s="66">
        <v>665295.2711400224</v>
      </c>
      <c r="D4" s="110">
        <v>69486.83714002243</v>
      </c>
      <c r="E4" s="111">
        <v>0.11662613883042552</v>
      </c>
      <c r="F4" s="112"/>
      <c r="G4" s="110">
        <v>1359132.321021496</v>
      </c>
    </row>
    <row r="5" spans="1:7" ht="15" customHeight="1">
      <c r="A5" s="109" t="s">
        <v>206</v>
      </c>
      <c r="B5" s="66">
        <v>-328111.668</v>
      </c>
      <c r="C5" s="110">
        <v>-361032.643949507</v>
      </c>
      <c r="D5" s="110">
        <v>-32920.975949506974</v>
      </c>
      <c r="E5" s="111">
        <v>-0.10033467005357144</v>
      </c>
      <c r="F5" s="112"/>
      <c r="G5" s="110">
        <v>-737553.9202237119</v>
      </c>
    </row>
    <row r="6" spans="1:7" ht="15" customHeight="1">
      <c r="A6" s="113" t="s">
        <v>52</v>
      </c>
      <c r="B6" s="114">
        <v>267696.766</v>
      </c>
      <c r="C6" s="114">
        <v>304262.62719051546</v>
      </c>
      <c r="D6" s="114">
        <v>36565.861190515454</v>
      </c>
      <c r="E6" s="203">
        <v>0.1365943329719398</v>
      </c>
      <c r="F6" s="112"/>
      <c r="G6" s="114">
        <v>621578.4007977844</v>
      </c>
    </row>
    <row r="7" spans="1:7" ht="15" customHeight="1">
      <c r="A7" s="109" t="s">
        <v>207</v>
      </c>
      <c r="B7" s="110">
        <v>-93756.619</v>
      </c>
      <c r="C7" s="110">
        <v>-67886.71287846734</v>
      </c>
      <c r="D7" s="110">
        <v>25869.906121532666</v>
      </c>
      <c r="E7" s="111">
        <v>0.2759261841719427</v>
      </c>
      <c r="F7" s="112"/>
      <c r="G7" s="110">
        <v>-138685.8281480436</v>
      </c>
    </row>
    <row r="8" spans="1:7" ht="15" customHeight="1">
      <c r="A8" s="115" t="s">
        <v>56</v>
      </c>
      <c r="B8" s="39">
        <v>173940.147</v>
      </c>
      <c r="C8" s="39">
        <v>236375.91431204812</v>
      </c>
      <c r="D8" s="39">
        <v>62435.76731204812</v>
      </c>
      <c r="E8" s="116">
        <v>0.3589497214352022</v>
      </c>
      <c r="F8" s="112"/>
      <c r="G8" s="39">
        <v>482892.5726497408</v>
      </c>
    </row>
    <row r="9" spans="1:7" ht="15" customHeight="1">
      <c r="A9" s="109" t="s">
        <v>208</v>
      </c>
      <c r="B9" s="110">
        <v>-47966.461</v>
      </c>
      <c r="C9" s="110">
        <v>-52100.67748757268</v>
      </c>
      <c r="D9" s="110">
        <v>-4134.216487572674</v>
      </c>
      <c r="E9" s="111">
        <v>-0.08618973343838467</v>
      </c>
      <c r="F9" s="112"/>
      <c r="G9" s="110">
        <v>-106436.5219357971</v>
      </c>
    </row>
    <row r="10" spans="1:7" ht="15" customHeight="1">
      <c r="A10" s="160" t="s">
        <v>59</v>
      </c>
      <c r="B10" s="161">
        <v>125973.68599999999</v>
      </c>
      <c r="C10" s="161">
        <v>184275.23682447543</v>
      </c>
      <c r="D10" s="161">
        <v>58301.550824475446</v>
      </c>
      <c r="E10" s="162">
        <v>0.4628073741088711</v>
      </c>
      <c r="F10" s="163"/>
      <c r="G10" s="161">
        <v>376456.05071394367</v>
      </c>
    </row>
    <row r="11" spans="1:7" ht="15">
      <c r="A11" s="42" t="s">
        <v>251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9" t="s">
        <v>254</v>
      </c>
      <c r="B13" s="108"/>
      <c r="C13" s="108"/>
      <c r="D13" s="108"/>
      <c r="E13" s="108"/>
      <c r="F13" s="108"/>
      <c r="G13" s="108"/>
    </row>
    <row r="14" spans="1:7" ht="15">
      <c r="A14" s="164" t="s">
        <v>20</v>
      </c>
      <c r="B14" s="165" t="s">
        <v>36</v>
      </c>
      <c r="C14" s="165" t="s">
        <v>262</v>
      </c>
      <c r="D14" s="166" t="s">
        <v>263</v>
      </c>
      <c r="E14" s="167" t="s">
        <v>81</v>
      </c>
      <c r="F14" s="168"/>
      <c r="G14" s="163"/>
    </row>
    <row r="15" spans="1:7" ht="15">
      <c r="A15" s="117" t="s">
        <v>217</v>
      </c>
      <c r="B15" s="143">
        <v>2598.1906799999997</v>
      </c>
      <c r="C15" s="143">
        <v>2688.8331000000003</v>
      </c>
      <c r="D15" s="119">
        <v>90.64242000000058</v>
      </c>
      <c r="E15" s="70">
        <v>0.03488674664940319</v>
      </c>
      <c r="F15" s="42"/>
      <c r="G15" s="42"/>
    </row>
    <row r="16" spans="1:7" ht="15">
      <c r="A16" s="117" t="s">
        <v>212</v>
      </c>
      <c r="B16" s="118">
        <v>9568.471610536502</v>
      </c>
      <c r="C16" s="118">
        <v>9882.14462</v>
      </c>
      <c r="D16" s="119">
        <v>313.6730094634968</v>
      </c>
      <c r="E16" s="70">
        <v>0.0327819344855546</v>
      </c>
      <c r="F16" s="42"/>
      <c r="G16" s="42"/>
    </row>
    <row r="17" spans="1:7" ht="15">
      <c r="A17" s="117" t="s">
        <v>218</v>
      </c>
      <c r="B17" s="119">
        <v>2353.4335869565216</v>
      </c>
      <c r="C17" s="119">
        <v>2373.1977934686674</v>
      </c>
      <c r="D17" s="119">
        <v>19.764206512145847</v>
      </c>
      <c r="E17" s="70">
        <v>0.008398030274440449</v>
      </c>
      <c r="F17" s="42"/>
      <c r="G17" s="42"/>
    </row>
    <row r="18" spans="1:7" ht="15">
      <c r="A18" s="41" t="s">
        <v>219</v>
      </c>
      <c r="B18" s="147">
        <v>0.0817247972543865</v>
      </c>
      <c r="C18" s="147">
        <v>0.07737716838236741</v>
      </c>
      <c r="D18" s="121">
        <v>-0.4347628872019088</v>
      </c>
      <c r="E18" s="71"/>
      <c r="F18" s="42"/>
      <c r="G18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G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710937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255</v>
      </c>
      <c r="B1" s="108"/>
      <c r="C1" s="108"/>
      <c r="D1" s="108"/>
      <c r="E1" s="108"/>
      <c r="F1" s="108"/>
      <c r="G1" s="108"/>
    </row>
    <row r="2" spans="1:7" ht="15" customHeight="1">
      <c r="A2" s="152" t="s">
        <v>13</v>
      </c>
      <c r="B2" s="153" t="s">
        <v>80</v>
      </c>
      <c r="C2" s="153"/>
      <c r="D2" s="153"/>
      <c r="E2" s="154"/>
      <c r="F2" s="155"/>
      <c r="G2" s="154" t="s">
        <v>155</v>
      </c>
    </row>
    <row r="3" spans="1:7" ht="15" customHeight="1">
      <c r="A3" s="156"/>
      <c r="B3" s="157" t="s">
        <v>36</v>
      </c>
      <c r="C3" s="157" t="s">
        <v>262</v>
      </c>
      <c r="D3" s="158" t="s">
        <v>263</v>
      </c>
      <c r="E3" s="159" t="s">
        <v>81</v>
      </c>
      <c r="F3" s="155"/>
      <c r="G3" s="157" t="s">
        <v>262</v>
      </c>
    </row>
    <row r="4" spans="1:7" ht="15" customHeight="1">
      <c r="A4" s="109" t="s">
        <v>83</v>
      </c>
      <c r="B4" s="110">
        <v>174349.186</v>
      </c>
      <c r="C4" s="110">
        <v>211134.555</v>
      </c>
      <c r="D4" s="110">
        <v>36785.369000000006</v>
      </c>
      <c r="E4" s="111">
        <v>0.21098675505144032</v>
      </c>
      <c r="F4" s="112"/>
      <c r="G4" s="110">
        <v>431326.97650663945</v>
      </c>
    </row>
    <row r="5" spans="1:7" ht="15" customHeight="1">
      <c r="A5" s="109" t="s">
        <v>206</v>
      </c>
      <c r="B5" s="110">
        <v>-63001.077</v>
      </c>
      <c r="C5" s="110">
        <v>-84823.874</v>
      </c>
      <c r="D5" s="110">
        <v>-21822.797</v>
      </c>
      <c r="E5" s="111">
        <v>-0.34638768159471306</v>
      </c>
      <c r="F5" s="112"/>
      <c r="G5" s="110">
        <v>-173286.77017364657</v>
      </c>
    </row>
    <row r="6" spans="1:7" ht="15" customHeight="1">
      <c r="A6" s="113" t="s">
        <v>52</v>
      </c>
      <c r="B6" s="110">
        <v>111348.109</v>
      </c>
      <c r="C6" s="110">
        <v>126310.681</v>
      </c>
      <c r="D6" s="114">
        <v>14962.572</v>
      </c>
      <c r="E6" s="111">
        <v>0.1343765254244237</v>
      </c>
      <c r="F6" s="112"/>
      <c r="G6" s="114">
        <v>258040.20633299285</v>
      </c>
    </row>
    <row r="7" spans="1:7" ht="15" customHeight="1">
      <c r="A7" s="109" t="s">
        <v>207</v>
      </c>
      <c r="B7" s="110">
        <v>-5578.399</v>
      </c>
      <c r="C7" s="110">
        <v>-21876.809</v>
      </c>
      <c r="D7" s="110">
        <v>-16298.41</v>
      </c>
      <c r="E7" s="111">
        <v>-2.921700294295908</v>
      </c>
      <c r="F7" s="112"/>
      <c r="G7" s="110">
        <v>-44692.15321756895</v>
      </c>
    </row>
    <row r="8" spans="1:7" ht="15" customHeight="1">
      <c r="A8" s="115" t="s">
        <v>56</v>
      </c>
      <c r="B8" s="39">
        <v>105769.70999999999</v>
      </c>
      <c r="C8" s="39">
        <v>104433.872</v>
      </c>
      <c r="D8" s="39">
        <v>-1335.8379999999888</v>
      </c>
      <c r="E8" s="116">
        <v>-0.012629683866959538</v>
      </c>
      <c r="F8" s="112"/>
      <c r="G8" s="39">
        <v>213348.0531154239</v>
      </c>
    </row>
    <row r="9" spans="1:7" ht="15" customHeight="1">
      <c r="A9" s="109" t="s">
        <v>208</v>
      </c>
      <c r="B9" s="110">
        <v>-26221.025</v>
      </c>
      <c r="C9" s="110">
        <v>-29155.24</v>
      </c>
      <c r="D9" s="110">
        <v>-2934.215</v>
      </c>
      <c r="E9" s="111">
        <v>-0.11190313879796843</v>
      </c>
      <c r="F9" s="112"/>
      <c r="G9" s="110">
        <v>-59561.26659856997</v>
      </c>
    </row>
    <row r="10" spans="1:7" ht="15" customHeight="1">
      <c r="A10" s="160" t="s">
        <v>59</v>
      </c>
      <c r="B10" s="39">
        <v>79548.685</v>
      </c>
      <c r="C10" s="39">
        <v>75278.632</v>
      </c>
      <c r="D10" s="161">
        <v>-4270.053</v>
      </c>
      <c r="E10" s="162">
        <v>-0.05367848632570105</v>
      </c>
      <c r="F10" s="163"/>
      <c r="G10" s="161">
        <v>153786.78651685393</v>
      </c>
    </row>
    <row r="11" spans="1:7" ht="15" customHeight="1">
      <c r="A11" s="42" t="s">
        <v>256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9" t="s">
        <v>257</v>
      </c>
      <c r="B13" s="108"/>
      <c r="C13" s="108"/>
      <c r="D13" s="108"/>
      <c r="E13" s="108"/>
      <c r="F13" s="108"/>
      <c r="G13" s="108"/>
    </row>
    <row r="14" spans="1:7" ht="15">
      <c r="A14" s="164" t="s">
        <v>13</v>
      </c>
      <c r="B14" s="165" t="s">
        <v>36</v>
      </c>
      <c r="C14" s="165" t="s">
        <v>262</v>
      </c>
      <c r="D14" s="166" t="s">
        <v>263</v>
      </c>
      <c r="E14" s="167" t="s">
        <v>81</v>
      </c>
      <c r="F14" s="163"/>
      <c r="G14" s="163"/>
    </row>
    <row r="15" spans="1:7" ht="15">
      <c r="A15" s="117" t="s">
        <v>211</v>
      </c>
      <c r="B15" s="118">
        <v>6775.369926137167</v>
      </c>
      <c r="C15" s="118">
        <v>6571.512493333692</v>
      </c>
      <c r="D15" s="119">
        <v>-203.8574328034747</v>
      </c>
      <c r="E15" s="70">
        <v>-0.030088015123286366</v>
      </c>
      <c r="F15" s="42"/>
      <c r="G15" s="42"/>
    </row>
    <row r="16" spans="1:7" ht="15">
      <c r="A16" s="117" t="s">
        <v>212</v>
      </c>
      <c r="B16" s="118">
        <v>7020.556734039015</v>
      </c>
      <c r="C16" s="118">
        <v>7162.016951653386</v>
      </c>
      <c r="D16" s="119">
        <v>141.46021761437078</v>
      </c>
      <c r="E16" s="70">
        <v>0.020149430162497515</v>
      </c>
      <c r="F16" s="42"/>
      <c r="G16" s="42"/>
    </row>
    <row r="17" spans="1:7" ht="15">
      <c r="A17" s="41" t="s">
        <v>261</v>
      </c>
      <c r="B17" s="120">
        <v>0.29544067390645185</v>
      </c>
      <c r="C17" s="120">
        <v>0.28634684917817105</v>
      </c>
      <c r="D17" s="121">
        <v>-0.9093824728280797</v>
      </c>
      <c r="E17" s="71"/>
      <c r="F17" s="42"/>
      <c r="G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G1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3" width="12.7109375" style="0" customWidth="1"/>
    <col min="4" max="4" width="13.7109375" style="0" customWidth="1"/>
    <col min="5" max="5" width="10.8515625" style="0" customWidth="1"/>
    <col min="6" max="6" width="0.85546875" style="0" customWidth="1"/>
    <col min="7" max="7" width="14.57421875" style="0" customWidth="1"/>
  </cols>
  <sheetData>
    <row r="1" spans="1:7" ht="15" customHeight="1">
      <c r="A1" s="59" t="s">
        <v>258</v>
      </c>
      <c r="B1" s="108"/>
      <c r="C1" s="108"/>
      <c r="D1" s="108"/>
      <c r="E1" s="108"/>
      <c r="F1" s="108"/>
      <c r="G1" s="108"/>
    </row>
    <row r="2" spans="1:7" ht="15" customHeight="1">
      <c r="A2" s="152" t="s">
        <v>12</v>
      </c>
      <c r="B2" s="153" t="s">
        <v>80</v>
      </c>
      <c r="C2" s="153"/>
      <c r="D2" s="153"/>
      <c r="E2" s="154"/>
      <c r="F2" s="155"/>
      <c r="G2" s="154" t="s">
        <v>155</v>
      </c>
    </row>
    <row r="3" spans="1:7" ht="15" customHeight="1">
      <c r="A3" s="156"/>
      <c r="B3" s="157" t="s">
        <v>36</v>
      </c>
      <c r="C3" s="157" t="s">
        <v>262</v>
      </c>
      <c r="D3" s="158" t="s">
        <v>263</v>
      </c>
      <c r="E3" s="159" t="s">
        <v>81</v>
      </c>
      <c r="F3" s="155"/>
      <c r="G3" s="157" t="s">
        <v>262</v>
      </c>
    </row>
    <row r="4" spans="1:7" ht="15" customHeight="1">
      <c r="A4" s="109" t="s">
        <v>83</v>
      </c>
      <c r="B4" s="66">
        <v>238636.323</v>
      </c>
      <c r="C4" s="66">
        <v>288590.97391676146</v>
      </c>
      <c r="D4" s="110">
        <v>49954.65091676146</v>
      </c>
      <c r="E4" s="111">
        <v>0.209333810916796</v>
      </c>
      <c r="F4" s="112"/>
      <c r="G4" s="110">
        <v>589562.7659177966</v>
      </c>
    </row>
    <row r="5" spans="1:7" ht="15" customHeight="1">
      <c r="A5" s="109" t="s">
        <v>206</v>
      </c>
      <c r="B5" s="66">
        <v>-145997.332</v>
      </c>
      <c r="C5" s="66">
        <v>-188514.1329897461</v>
      </c>
      <c r="D5" s="110">
        <v>-42516.800989746116</v>
      </c>
      <c r="E5" s="111">
        <v>-0.2912162873616493</v>
      </c>
      <c r="F5" s="112"/>
      <c r="G5" s="110">
        <v>-385115.6955868153</v>
      </c>
    </row>
    <row r="6" spans="1:7" ht="15" customHeight="1">
      <c r="A6" s="113" t="s">
        <v>52</v>
      </c>
      <c r="B6" s="114">
        <v>92638.99100000001</v>
      </c>
      <c r="C6" s="114">
        <v>100076.84092701534</v>
      </c>
      <c r="D6" s="114">
        <v>7437.849927015326</v>
      </c>
      <c r="E6" s="203">
        <v>0.08028854639635837</v>
      </c>
      <c r="F6" s="112"/>
      <c r="G6" s="114">
        <v>204447.07033098128</v>
      </c>
    </row>
    <row r="7" spans="1:7" ht="15" customHeight="1">
      <c r="A7" s="109" t="s">
        <v>207</v>
      </c>
      <c r="B7" s="110">
        <v>-21934.027000000002</v>
      </c>
      <c r="C7" s="110">
        <v>-28578.892906668574</v>
      </c>
      <c r="D7" s="110">
        <v>-6644.865906668572</v>
      </c>
      <c r="E7" s="111">
        <v>-0.30294783108767814</v>
      </c>
      <c r="F7" s="112"/>
      <c r="G7" s="110">
        <v>-58383.846591764195</v>
      </c>
    </row>
    <row r="8" spans="1:7" ht="15" customHeight="1">
      <c r="A8" s="115" t="s">
        <v>56</v>
      </c>
      <c r="B8" s="39">
        <v>70704.964</v>
      </c>
      <c r="C8" s="39">
        <v>71497.94802034675</v>
      </c>
      <c r="D8" s="39">
        <v>792.9840203467465</v>
      </c>
      <c r="E8" s="116">
        <v>0.011215393877390935</v>
      </c>
      <c r="F8" s="112"/>
      <c r="G8" s="39">
        <v>146063.2237392171</v>
      </c>
    </row>
    <row r="9" spans="1:7" ht="15" customHeight="1">
      <c r="A9" s="109" t="s">
        <v>208</v>
      </c>
      <c r="B9" s="110">
        <v>-16059.34</v>
      </c>
      <c r="C9" s="110">
        <v>-18359.31048159041</v>
      </c>
      <c r="D9" s="110">
        <v>-2299.9704815904115</v>
      </c>
      <c r="E9" s="111">
        <v>-0.1432169990541586</v>
      </c>
      <c r="F9" s="112"/>
      <c r="G9" s="110">
        <v>-37506.25226065457</v>
      </c>
    </row>
    <row r="10" spans="1:7" ht="15" customHeight="1">
      <c r="A10" s="160" t="s">
        <v>59</v>
      </c>
      <c r="B10" s="161">
        <v>54645.62400000001</v>
      </c>
      <c r="C10" s="161">
        <v>53138.637538756346</v>
      </c>
      <c r="D10" s="161">
        <v>-1506.986461243665</v>
      </c>
      <c r="E10" s="162">
        <v>-0.02757744080740417</v>
      </c>
      <c r="F10" s="163"/>
      <c r="G10" s="161">
        <v>108556.9714785625</v>
      </c>
    </row>
    <row r="11" spans="1:7" ht="15">
      <c r="A11" s="42" t="s">
        <v>256</v>
      </c>
      <c r="B11" s="42"/>
      <c r="C11" s="42"/>
      <c r="D11" s="42"/>
      <c r="E11" s="42"/>
      <c r="F11" s="42"/>
      <c r="G11" s="42"/>
    </row>
    <row r="12" spans="1:7" ht="15">
      <c r="A12" s="42"/>
      <c r="B12" s="42"/>
      <c r="C12" s="42"/>
      <c r="D12" s="42"/>
      <c r="E12" s="42"/>
      <c r="F12" s="42"/>
      <c r="G12" s="42"/>
    </row>
    <row r="13" spans="1:7" ht="15">
      <c r="A13" s="59" t="s">
        <v>259</v>
      </c>
      <c r="B13" s="108"/>
      <c r="C13" s="108"/>
      <c r="D13" s="108"/>
      <c r="E13" s="108"/>
      <c r="F13" s="108"/>
      <c r="G13" s="108"/>
    </row>
    <row r="14" spans="1:7" ht="15">
      <c r="A14" s="164" t="s">
        <v>12</v>
      </c>
      <c r="B14" s="165" t="s">
        <v>36</v>
      </c>
      <c r="C14" s="165" t="s">
        <v>262</v>
      </c>
      <c r="D14" s="166" t="s">
        <v>263</v>
      </c>
      <c r="E14" s="167" t="s">
        <v>81</v>
      </c>
      <c r="F14" s="168"/>
      <c r="G14" s="163"/>
    </row>
    <row r="15" spans="1:7" ht="15">
      <c r="A15" s="117" t="s">
        <v>217</v>
      </c>
      <c r="B15" s="143">
        <v>1131.848</v>
      </c>
      <c r="C15" s="143">
        <v>1184.13</v>
      </c>
      <c r="D15" s="119">
        <v>52.28200000000015</v>
      </c>
      <c r="E15" s="70">
        <v>0.04619171478855832</v>
      </c>
      <c r="F15" s="42"/>
      <c r="G15" s="42"/>
    </row>
    <row r="16" spans="1:7" ht="15">
      <c r="A16" s="117" t="s">
        <v>212</v>
      </c>
      <c r="B16" s="118">
        <v>4894.896999999999</v>
      </c>
      <c r="C16" s="118">
        <v>5142.226</v>
      </c>
      <c r="D16" s="119">
        <v>247.32900000000063</v>
      </c>
      <c r="E16" s="70">
        <v>0.050527927349646104</v>
      </c>
      <c r="F16" s="42"/>
      <c r="G16" s="42"/>
    </row>
    <row r="17" spans="1:7" ht="15">
      <c r="A17" s="117" t="s">
        <v>218</v>
      </c>
      <c r="B17" s="119">
        <v>2028.4014336917562</v>
      </c>
      <c r="C17" s="119">
        <v>1963.7313432835822</v>
      </c>
      <c r="D17" s="119">
        <v>-64.67009040817402</v>
      </c>
      <c r="E17" s="70">
        <v>-0.03188229377775205</v>
      </c>
      <c r="F17" s="42"/>
      <c r="G17" s="42"/>
    </row>
    <row r="18" spans="1:7" ht="15">
      <c r="A18" s="41" t="s">
        <v>219</v>
      </c>
      <c r="B18" s="147">
        <v>0.08230176975007047</v>
      </c>
      <c r="C18" s="147">
        <v>0.08143103430159766</v>
      </c>
      <c r="D18" s="121">
        <v>-0.08707354484728119</v>
      </c>
      <c r="E18" s="71"/>
      <c r="F18" s="42"/>
      <c r="G18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9"/>
  <dimension ref="A1:G4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2.28125" style="0" bestFit="1" customWidth="1"/>
  </cols>
  <sheetData>
    <row r="1" spans="1:7" ht="15">
      <c r="A1" s="59" t="s">
        <v>310</v>
      </c>
      <c r="B1" s="5"/>
      <c r="C1" s="5"/>
      <c r="D1" s="302"/>
      <c r="E1" s="303"/>
      <c r="F1" s="302"/>
      <c r="G1" s="303"/>
    </row>
    <row r="2" spans="1:7" ht="15">
      <c r="A2" s="304"/>
      <c r="B2" s="365" t="s">
        <v>36</v>
      </c>
      <c r="C2" s="366"/>
      <c r="D2" s="367"/>
      <c r="E2" s="365" t="s">
        <v>262</v>
      </c>
      <c r="F2" s="366"/>
      <c r="G2" s="367"/>
    </row>
    <row r="3" spans="1:7" ht="25.5">
      <c r="A3" s="305" t="s">
        <v>80</v>
      </c>
      <c r="B3" s="306" t="s">
        <v>83</v>
      </c>
      <c r="C3" s="307" t="s">
        <v>84</v>
      </c>
      <c r="D3" s="307" t="s">
        <v>59</v>
      </c>
      <c r="E3" s="306" t="s">
        <v>83</v>
      </c>
      <c r="F3" s="307" t="s">
        <v>84</v>
      </c>
      <c r="G3" s="308" t="s">
        <v>59</v>
      </c>
    </row>
    <row r="4" spans="1:7" ht="15">
      <c r="A4" s="309" t="s">
        <v>311</v>
      </c>
      <c r="B4" s="310">
        <v>1803979.811</v>
      </c>
      <c r="C4" s="311">
        <v>-1273318.081</v>
      </c>
      <c r="D4" s="312">
        <v>530661.73</v>
      </c>
      <c r="E4" s="313">
        <v>1754083.795</v>
      </c>
      <c r="F4" s="311">
        <v>-1284699.4479999999</v>
      </c>
      <c r="G4" s="314">
        <v>469384.347</v>
      </c>
    </row>
    <row r="5" spans="1:7" ht="15">
      <c r="A5" s="315" t="s">
        <v>312</v>
      </c>
      <c r="B5" s="313">
        <v>90531.483</v>
      </c>
      <c r="C5" s="312">
        <v>-29332.238999999994</v>
      </c>
      <c r="D5" s="312">
        <v>61199.244</v>
      </c>
      <c r="E5" s="313">
        <v>108192.25888265956</v>
      </c>
      <c r="F5" s="312">
        <v>-36451.44190060874</v>
      </c>
      <c r="G5" s="316">
        <v>71740.81698205082</v>
      </c>
    </row>
    <row r="6" spans="1:7" ht="15">
      <c r="A6" s="315" t="s">
        <v>313</v>
      </c>
      <c r="B6" s="313">
        <v>98999.399</v>
      </c>
      <c r="C6" s="312">
        <v>-59275.99600000001</v>
      </c>
      <c r="D6" s="312">
        <v>39723.403</v>
      </c>
      <c r="E6" s="313">
        <v>97422.46415885049</v>
      </c>
      <c r="F6" s="312">
        <v>-64542.46849497562</v>
      </c>
      <c r="G6" s="316">
        <v>32879.99566387487</v>
      </c>
    </row>
    <row r="7" spans="1:7" ht="15">
      <c r="A7" s="315" t="s">
        <v>314</v>
      </c>
      <c r="B7" s="313">
        <v>38859.53</v>
      </c>
      <c r="C7" s="312">
        <v>29771.203999999998</v>
      </c>
      <c r="D7" s="312">
        <v>68630.734</v>
      </c>
      <c r="E7" s="313">
        <v>53114.587897168276</v>
      </c>
      <c r="F7" s="312">
        <v>-26016.54228217491</v>
      </c>
      <c r="G7" s="316">
        <v>27098.045614993367</v>
      </c>
    </row>
    <row r="8" spans="1:7" ht="15">
      <c r="A8" s="315" t="s">
        <v>7</v>
      </c>
      <c r="B8" s="313">
        <v>778004.929</v>
      </c>
      <c r="C8" s="312">
        <v>-680095.547</v>
      </c>
      <c r="D8" s="312">
        <v>97909.382</v>
      </c>
      <c r="E8" s="313">
        <v>744752.2213942552</v>
      </c>
      <c r="F8" s="312">
        <v>-639099.798421</v>
      </c>
      <c r="G8" s="316">
        <v>105652.42297325518</v>
      </c>
    </row>
    <row r="9" spans="1:7" ht="15">
      <c r="A9" s="315" t="s">
        <v>315</v>
      </c>
      <c r="B9" s="313">
        <v>205924.443</v>
      </c>
      <c r="C9" s="312">
        <v>-226226.473</v>
      </c>
      <c r="D9" s="312">
        <v>-20302.03</v>
      </c>
      <c r="E9" s="313">
        <v>241861.71149889985</v>
      </c>
      <c r="F9" s="312">
        <v>-277864.00695776445</v>
      </c>
      <c r="G9" s="316">
        <v>-36002.29545886461</v>
      </c>
    </row>
    <row r="10" spans="1:7" ht="15">
      <c r="A10" s="315" t="s">
        <v>316</v>
      </c>
      <c r="B10" s="313">
        <v>238636.323</v>
      </c>
      <c r="C10" s="312">
        <v>-183990.699</v>
      </c>
      <c r="D10" s="312">
        <v>54645.624</v>
      </c>
      <c r="E10" s="313">
        <v>288590.97391676146</v>
      </c>
      <c r="F10" s="312">
        <v>-235452.3363780051</v>
      </c>
      <c r="G10" s="316">
        <v>53138.63753875636</v>
      </c>
    </row>
    <row r="11" spans="1:7" ht="15">
      <c r="A11" s="315" t="s">
        <v>16</v>
      </c>
      <c r="B11" s="313">
        <v>829718.292</v>
      </c>
      <c r="C11" s="312">
        <v>-701386.656</v>
      </c>
      <c r="D11" s="312">
        <v>128331.636</v>
      </c>
      <c r="E11" s="313">
        <v>802983.3495488033</v>
      </c>
      <c r="F11" s="312">
        <v>-684252.8026930338</v>
      </c>
      <c r="G11" s="316">
        <v>118730.54685576947</v>
      </c>
    </row>
    <row r="12" spans="1:7" ht="15">
      <c r="A12" s="315" t="s">
        <v>15</v>
      </c>
      <c r="B12" s="313">
        <v>641796.319</v>
      </c>
      <c r="C12" s="312">
        <v>-510177.66000000003</v>
      </c>
      <c r="D12" s="312">
        <v>131618.659</v>
      </c>
      <c r="E12" s="313">
        <v>607406.4819703518</v>
      </c>
      <c r="F12" s="312">
        <v>-495070.22357257956</v>
      </c>
      <c r="G12" s="316">
        <v>112336.2583977722</v>
      </c>
    </row>
    <row r="13" spans="1:7" ht="15">
      <c r="A13" s="315" t="s">
        <v>20</v>
      </c>
      <c r="B13" s="313">
        <v>595808.434</v>
      </c>
      <c r="C13" s="312">
        <v>-469834.748</v>
      </c>
      <c r="D13" s="312">
        <v>125973.686</v>
      </c>
      <c r="E13" s="313">
        <v>665295.2711400224</v>
      </c>
      <c r="F13" s="312">
        <v>-481020.03431554703</v>
      </c>
      <c r="G13" s="316">
        <v>184275.2368244754</v>
      </c>
    </row>
    <row r="14" spans="1:7" ht="15">
      <c r="A14" s="309" t="s">
        <v>317</v>
      </c>
      <c r="B14" s="317">
        <v>15739.192</v>
      </c>
      <c r="C14" s="312">
        <v>-17178.658</v>
      </c>
      <c r="D14" s="312">
        <v>-1439.466</v>
      </c>
      <c r="E14" s="317" t="s">
        <v>305</v>
      </c>
      <c r="F14" s="318" t="s">
        <v>305</v>
      </c>
      <c r="G14" s="319" t="s">
        <v>305</v>
      </c>
    </row>
    <row r="15" spans="1:7" ht="15">
      <c r="A15" s="309" t="s">
        <v>29</v>
      </c>
      <c r="B15" s="313">
        <v>4575.719</v>
      </c>
      <c r="C15" s="312">
        <v>-3806.077</v>
      </c>
      <c r="D15" s="312">
        <v>769.642</v>
      </c>
      <c r="E15" s="313">
        <v>9232.605307</v>
      </c>
      <c r="F15" s="312">
        <v>-3706.0575599999993</v>
      </c>
      <c r="G15" s="316">
        <v>5526.5477470000005</v>
      </c>
    </row>
    <row r="16" spans="1:7" ht="15">
      <c r="A16" s="309" t="s">
        <v>318</v>
      </c>
      <c r="B16" s="317">
        <v>6693.075</v>
      </c>
      <c r="C16" s="312">
        <v>-6556.340999999999</v>
      </c>
      <c r="D16" s="312">
        <v>136.734</v>
      </c>
      <c r="E16" s="317" t="s">
        <v>305</v>
      </c>
      <c r="F16" s="312" t="s">
        <v>305</v>
      </c>
      <c r="G16" s="316" t="s">
        <v>305</v>
      </c>
    </row>
    <row r="17" spans="1:7" ht="15">
      <c r="A17" s="309" t="s">
        <v>319</v>
      </c>
      <c r="B17" s="313">
        <v>4026.135</v>
      </c>
      <c r="C17" s="312">
        <v>-3925.704</v>
      </c>
      <c r="D17" s="312">
        <v>100.431</v>
      </c>
      <c r="E17" s="313">
        <v>4011.452763</v>
      </c>
      <c r="F17" s="312">
        <v>-4262.767585</v>
      </c>
      <c r="G17" s="316">
        <v>-251.3148220000002</v>
      </c>
    </row>
    <row r="18" spans="1:7" ht="15">
      <c r="A18" s="309" t="s">
        <v>320</v>
      </c>
      <c r="B18" s="313">
        <v>27240.814390000887</v>
      </c>
      <c r="C18" s="312">
        <v>-40215.0043900008</v>
      </c>
      <c r="D18" s="312">
        <v>-12974.189999999911</v>
      </c>
      <c r="E18" s="313">
        <v>30975</v>
      </c>
      <c r="F18" s="312">
        <v>-42959</v>
      </c>
      <c r="G18" s="316">
        <v>-11984</v>
      </c>
    </row>
    <row r="19" spans="1:7" ht="15">
      <c r="A19" s="309" t="s">
        <v>321</v>
      </c>
      <c r="B19" s="320">
        <v>-531734.42239</v>
      </c>
      <c r="C19" s="321">
        <v>526179.53339</v>
      </c>
      <c r="D19" s="312">
        <v>-5554.889</v>
      </c>
      <c r="E19" s="320">
        <v>-511611</v>
      </c>
      <c r="F19" s="321">
        <v>506095</v>
      </c>
      <c r="G19" s="347">
        <v>-5516</v>
      </c>
    </row>
    <row r="20" spans="1:7" ht="15">
      <c r="A20" s="322" t="s">
        <v>322</v>
      </c>
      <c r="B20" s="323">
        <v>4848799.476</v>
      </c>
      <c r="C20" s="324">
        <v>-3649369.1459999997</v>
      </c>
      <c r="D20" s="325">
        <v>1199430.33</v>
      </c>
      <c r="E20" s="323">
        <v>4896311.173477772</v>
      </c>
      <c r="F20" s="324">
        <v>-3769301.928160689</v>
      </c>
      <c r="G20" s="325">
        <v>1127009.2453170829</v>
      </c>
    </row>
    <row r="22" spans="1:4" ht="15">
      <c r="A22" s="59" t="s">
        <v>323</v>
      </c>
      <c r="B22" s="5"/>
      <c r="C22" s="5"/>
      <c r="D22" s="5"/>
    </row>
    <row r="23" spans="1:4" ht="15">
      <c r="A23" s="304"/>
      <c r="B23" s="365" t="s">
        <v>262</v>
      </c>
      <c r="C23" s="366"/>
      <c r="D23" s="367"/>
    </row>
    <row r="24" spans="1:4" ht="25.5">
      <c r="A24" s="305" t="s">
        <v>155</v>
      </c>
      <c r="B24" s="306" t="s">
        <v>83</v>
      </c>
      <c r="C24" s="307" t="s">
        <v>84</v>
      </c>
      <c r="D24" s="308" t="s">
        <v>59</v>
      </c>
    </row>
    <row r="25" spans="1:4" ht="15">
      <c r="A25" s="309" t="s">
        <v>311</v>
      </c>
      <c r="B25" s="326">
        <v>3583419.397344229</v>
      </c>
      <c r="C25" s="327">
        <v>-2624513.683350357</v>
      </c>
      <c r="D25" s="328">
        <v>958905.7139938714</v>
      </c>
    </row>
    <row r="26" spans="1:4" ht="15">
      <c r="A26" s="309" t="s">
        <v>312</v>
      </c>
      <c r="B26" s="326">
        <v>221026.06513311452</v>
      </c>
      <c r="C26" s="327">
        <v>-74466.68416876148</v>
      </c>
      <c r="D26" s="328">
        <v>146559.38096435307</v>
      </c>
    </row>
    <row r="27" spans="1:4" ht="15">
      <c r="A27" s="309" t="s">
        <v>313</v>
      </c>
      <c r="B27" s="326">
        <v>199024.4415911144</v>
      </c>
      <c r="C27" s="327">
        <v>-131853.8682226264</v>
      </c>
      <c r="D27" s="328">
        <v>67170.57336848798</v>
      </c>
    </row>
    <row r="28" spans="1:4" ht="15">
      <c r="A28" s="309" t="s">
        <v>314</v>
      </c>
      <c r="B28" s="326">
        <v>108507.84044365327</v>
      </c>
      <c r="C28" s="327">
        <v>-53149.21814540328</v>
      </c>
      <c r="D28" s="328">
        <v>55358.62229824998</v>
      </c>
    </row>
    <row r="29" spans="1:4" ht="15">
      <c r="A29" s="309" t="s">
        <v>7</v>
      </c>
      <c r="B29" s="326">
        <v>1521454.997741073</v>
      </c>
      <c r="C29" s="327">
        <v>-1305617.5657221654</v>
      </c>
      <c r="D29" s="328">
        <v>215837.4320189074</v>
      </c>
    </row>
    <row r="30" spans="1:4" ht="15">
      <c r="A30" s="309" t="s">
        <v>315</v>
      </c>
      <c r="B30" s="326">
        <v>494099.51276588324</v>
      </c>
      <c r="C30" s="327">
        <v>-567648.6352559029</v>
      </c>
      <c r="D30" s="328">
        <v>-73549.12249001962</v>
      </c>
    </row>
    <row r="31" spans="1:4" ht="15">
      <c r="A31" s="309" t="s">
        <v>316</v>
      </c>
      <c r="B31" s="326">
        <v>589562.7659177966</v>
      </c>
      <c r="C31" s="327">
        <v>-481005.7944392341</v>
      </c>
      <c r="D31" s="328">
        <v>108556.97147856254</v>
      </c>
    </row>
    <row r="32" spans="1:4" ht="15">
      <c r="A32" s="309" t="s">
        <v>16</v>
      </c>
      <c r="B32" s="326">
        <v>1640415.4229801907</v>
      </c>
      <c r="C32" s="327">
        <v>-1397860.6796589047</v>
      </c>
      <c r="D32" s="328">
        <v>242554.74332128593</v>
      </c>
    </row>
    <row r="33" spans="1:4" ht="15">
      <c r="A33" s="309" t="s">
        <v>324</v>
      </c>
      <c r="B33" s="326">
        <v>1240871.2604092988</v>
      </c>
      <c r="C33" s="327">
        <v>-1011379.4148571595</v>
      </c>
      <c r="D33" s="328">
        <v>229491.8455521393</v>
      </c>
    </row>
    <row r="34" spans="1:4" ht="15">
      <c r="A34" s="309" t="s">
        <v>20</v>
      </c>
      <c r="B34" s="326">
        <v>1359132.3210214963</v>
      </c>
      <c r="C34" s="327">
        <v>-982676.2703075527</v>
      </c>
      <c r="D34" s="328">
        <v>376456.0507139436</v>
      </c>
    </row>
    <row r="35" spans="1:4" ht="15">
      <c r="A35" s="309" t="s">
        <v>317</v>
      </c>
      <c r="B35" s="329" t="s">
        <v>305</v>
      </c>
      <c r="C35" s="330" t="s">
        <v>305</v>
      </c>
      <c r="D35" s="331" t="s">
        <v>305</v>
      </c>
    </row>
    <row r="36" spans="1:4" ht="15">
      <c r="A36" s="309" t="s">
        <v>29</v>
      </c>
      <c r="B36" s="326">
        <v>18861.29786925434</v>
      </c>
      <c r="C36" s="327">
        <v>-7571.108396322777</v>
      </c>
      <c r="D36" s="328">
        <v>11290.189472931565</v>
      </c>
    </row>
    <row r="37" spans="1:4" ht="15">
      <c r="A37" s="309" t="s">
        <v>318</v>
      </c>
      <c r="B37" s="329" t="s">
        <v>305</v>
      </c>
      <c r="C37" s="330" t="s">
        <v>305</v>
      </c>
      <c r="D37" s="331" t="s">
        <v>305</v>
      </c>
    </row>
    <row r="38" spans="1:4" ht="15">
      <c r="A38" s="309" t="s">
        <v>319</v>
      </c>
      <c r="B38" s="326">
        <v>8195.000537282942</v>
      </c>
      <c r="C38" s="327">
        <v>-8708.411818181818</v>
      </c>
      <c r="D38" s="328">
        <v>-513.4112808988768</v>
      </c>
    </row>
    <row r="39" spans="1:4" ht="15">
      <c r="A39" s="309" t="s">
        <v>320</v>
      </c>
      <c r="B39" s="326">
        <v>63278.85597548519</v>
      </c>
      <c r="C39" s="327">
        <v>-87760.98059244126</v>
      </c>
      <c r="D39" s="328">
        <v>-24482.124616956076</v>
      </c>
    </row>
    <row r="40" spans="1:4" ht="15">
      <c r="A40" s="309" t="s">
        <v>321</v>
      </c>
      <c r="B40" s="326">
        <v>-1045170.582226762</v>
      </c>
      <c r="C40" s="327">
        <v>1033901.9407558733</v>
      </c>
      <c r="D40" s="328">
        <v>-11268.641470888662</v>
      </c>
    </row>
    <row r="41" spans="1:4" ht="15">
      <c r="A41" s="322" t="s">
        <v>322</v>
      </c>
      <c r="B41" s="323">
        <v>10002678.59750311</v>
      </c>
      <c r="C41" s="324">
        <v>-7700310.374179141</v>
      </c>
      <c r="D41" s="325">
        <v>2302368.223323969</v>
      </c>
    </row>
  </sheetData>
  <sheetProtection/>
  <mergeCells count="3">
    <mergeCell ref="B2:D2"/>
    <mergeCell ref="E2:G2"/>
    <mergeCell ref="B23:D23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0"/>
  <dimension ref="A1:O8"/>
  <sheetViews>
    <sheetView showGridLines="0" zoomScalePageLayoutView="0" workbookViewId="0" topLeftCell="A1">
      <selection activeCell="A1" sqref="A1"/>
    </sheetView>
  </sheetViews>
  <sheetFormatPr defaultColWidth="11.421875" defaultRowHeight="15"/>
  <sheetData>
    <row r="1" spans="1:15" ht="15">
      <c r="A1" s="296" t="s">
        <v>306</v>
      </c>
      <c r="B1" s="153" t="s">
        <v>1</v>
      </c>
      <c r="C1" s="153"/>
      <c r="D1" s="153" t="s">
        <v>2</v>
      </c>
      <c r="E1" s="153"/>
      <c r="F1" s="153" t="s">
        <v>91</v>
      </c>
      <c r="G1" s="153"/>
      <c r="H1" s="153" t="s">
        <v>89</v>
      </c>
      <c r="I1" s="153"/>
      <c r="J1" s="153"/>
      <c r="K1" s="153"/>
      <c r="L1" s="153" t="s">
        <v>3</v>
      </c>
      <c r="M1" s="153"/>
      <c r="N1" s="153" t="s">
        <v>4</v>
      </c>
      <c r="O1" s="153"/>
    </row>
    <row r="2" spans="1:15" ht="15">
      <c r="A2" s="297" t="s">
        <v>262</v>
      </c>
      <c r="B2" s="368" t="s">
        <v>7</v>
      </c>
      <c r="C2" s="368"/>
      <c r="D2" s="368" t="s">
        <v>8</v>
      </c>
      <c r="E2" s="368"/>
      <c r="F2" s="368" t="s">
        <v>12</v>
      </c>
      <c r="G2" s="368"/>
      <c r="H2" s="368" t="s">
        <v>16</v>
      </c>
      <c r="I2" s="368"/>
      <c r="J2" s="368" t="s">
        <v>15</v>
      </c>
      <c r="K2" s="368"/>
      <c r="L2" s="368" t="s">
        <v>20</v>
      </c>
      <c r="M2" s="368"/>
      <c r="N2" s="368"/>
      <c r="O2" s="368"/>
    </row>
    <row r="3" spans="1:15" ht="15">
      <c r="A3" s="157"/>
      <c r="B3" s="157" t="s">
        <v>36</v>
      </c>
      <c r="C3" s="157" t="s">
        <v>262</v>
      </c>
      <c r="D3" s="157" t="s">
        <v>36</v>
      </c>
      <c r="E3" s="157" t="s">
        <v>262</v>
      </c>
      <c r="F3" s="157" t="s">
        <v>36</v>
      </c>
      <c r="G3" s="157" t="s">
        <v>262</v>
      </c>
      <c r="H3" s="157" t="s">
        <v>36</v>
      </c>
      <c r="I3" s="157" t="s">
        <v>262</v>
      </c>
      <c r="J3" s="157" t="s">
        <v>36</v>
      </c>
      <c r="K3" s="157" t="s">
        <v>262</v>
      </c>
      <c r="L3" s="157" t="s">
        <v>36</v>
      </c>
      <c r="M3" s="157" t="s">
        <v>262</v>
      </c>
      <c r="N3" s="157" t="s">
        <v>36</v>
      </c>
      <c r="O3" s="157" t="s">
        <v>262</v>
      </c>
    </row>
    <row r="4" spans="1:15" ht="15">
      <c r="A4" s="109" t="s">
        <v>307</v>
      </c>
      <c r="B4" s="298">
        <v>0.257209893440219</v>
      </c>
      <c r="C4" s="298">
        <v>0.26381067844188827</v>
      </c>
      <c r="D4" s="298">
        <v>0.4253318164580963</v>
      </c>
      <c r="E4" s="298">
        <v>0.4327711118680966</v>
      </c>
      <c r="F4" s="298">
        <v>0.3677406115329366</v>
      </c>
      <c r="G4" s="298">
        <v>0.36969592546107466</v>
      </c>
      <c r="H4" s="299">
        <v>0.38159429682436813</v>
      </c>
      <c r="I4" s="298">
        <v>0.4019147494287912</v>
      </c>
      <c r="J4" s="298">
        <v>0.3335365853658537</v>
      </c>
      <c r="K4" s="298">
        <v>0.2979680601336014</v>
      </c>
      <c r="L4" s="298">
        <v>0.34859045043170706</v>
      </c>
      <c r="M4" s="298">
        <v>0.34587325862529905</v>
      </c>
      <c r="N4" s="298">
        <v>0.35484427407762337</v>
      </c>
      <c r="O4" s="298">
        <v>0.35492897857634104</v>
      </c>
    </row>
    <row r="5" spans="1:15" ht="15">
      <c r="A5" s="109" t="s">
        <v>308</v>
      </c>
      <c r="B5" s="298">
        <v>0.2257307654707205</v>
      </c>
      <c r="C5" s="298">
        <v>0.21350421717426524</v>
      </c>
      <c r="D5" s="298">
        <v>0.07645051194539249</v>
      </c>
      <c r="E5" s="298">
        <v>0.07461933569965915</v>
      </c>
      <c r="F5" s="298">
        <v>0.19454135029755798</v>
      </c>
      <c r="G5" s="298">
        <v>0.18920930351952633</v>
      </c>
      <c r="H5" s="298">
        <v>0.11134154244977316</v>
      </c>
      <c r="I5" s="298">
        <v>0.0936851093687264</v>
      </c>
      <c r="J5" s="298">
        <v>0.14512195121951219</v>
      </c>
      <c r="K5" s="298">
        <v>0.11049307739255894</v>
      </c>
      <c r="L5" s="298">
        <v>0.0691771559346718</v>
      </c>
      <c r="M5" s="298">
        <v>0.06784812572927543</v>
      </c>
      <c r="N5" s="298">
        <v>0.1291998083373263</v>
      </c>
      <c r="O5" s="298">
        <v>0.11937391955237836</v>
      </c>
    </row>
    <row r="6" spans="1:15" ht="15">
      <c r="A6" s="109" t="s">
        <v>309</v>
      </c>
      <c r="B6" s="298">
        <v>0.2688434842115554</v>
      </c>
      <c r="C6" s="298">
        <v>0.2870199358204323</v>
      </c>
      <c r="D6" s="298">
        <v>0.2526355707243079</v>
      </c>
      <c r="E6" s="298">
        <v>0.2514068034363651</v>
      </c>
      <c r="F6" s="298">
        <v>0.21506258978042272</v>
      </c>
      <c r="G6" s="298">
        <v>0.21868992144647081</v>
      </c>
      <c r="H6" s="298">
        <v>0.18146467919637072</v>
      </c>
      <c r="I6" s="298">
        <v>0.19580844539730924</v>
      </c>
      <c r="J6" s="298">
        <v>0.18734756097560976</v>
      </c>
      <c r="K6" s="298">
        <v>0.16486729931773</v>
      </c>
      <c r="L6" s="298">
        <v>0.16134401331530218</v>
      </c>
      <c r="M6" s="298">
        <v>0.16232091148557287</v>
      </c>
      <c r="N6" s="298">
        <v>0.21675131768088166</v>
      </c>
      <c r="O6" s="298">
        <v>0.2194600597853636</v>
      </c>
    </row>
    <row r="7" spans="1:15" ht="15">
      <c r="A7" s="109" t="s">
        <v>35</v>
      </c>
      <c r="B7" s="298">
        <v>0.24821585687750514</v>
      </c>
      <c r="C7" s="298">
        <v>0.23566516856341424</v>
      </c>
      <c r="D7" s="300">
        <v>0.24558210087220325</v>
      </c>
      <c r="E7" s="298">
        <v>0.24120274899587915</v>
      </c>
      <c r="F7" s="298">
        <v>0.2226554483890827</v>
      </c>
      <c r="G7" s="298">
        <v>0.22240484957292816</v>
      </c>
      <c r="H7" s="298">
        <v>0.32559948152948803</v>
      </c>
      <c r="I7" s="298">
        <v>0.30859169580517326</v>
      </c>
      <c r="J7" s="298">
        <v>0.3339939024390244</v>
      </c>
      <c r="K7" s="298">
        <v>0.4266715631561096</v>
      </c>
      <c r="L7" s="298">
        <v>0.42088838031831893</v>
      </c>
      <c r="M7" s="298">
        <v>0.42395770415985273</v>
      </c>
      <c r="N7" s="298">
        <v>0.29920459990416864</v>
      </c>
      <c r="O7" s="298">
        <v>0.306237042085917</v>
      </c>
    </row>
    <row r="8" spans="1:15" ht="15">
      <c r="A8" s="160" t="s">
        <v>4</v>
      </c>
      <c r="B8" s="301">
        <v>1</v>
      </c>
      <c r="C8" s="301">
        <v>1</v>
      </c>
      <c r="D8" s="301">
        <v>1</v>
      </c>
      <c r="E8" s="301">
        <v>1</v>
      </c>
      <c r="F8" s="301">
        <v>1</v>
      </c>
      <c r="G8" s="301">
        <v>1</v>
      </c>
      <c r="H8" s="301">
        <v>1</v>
      </c>
      <c r="I8" s="301">
        <v>1</v>
      </c>
      <c r="J8" s="301">
        <v>1</v>
      </c>
      <c r="K8" s="301">
        <v>1</v>
      </c>
      <c r="L8" s="301">
        <v>1</v>
      </c>
      <c r="M8" s="301">
        <v>1.0000000000000002</v>
      </c>
      <c r="N8" s="301">
        <v>1</v>
      </c>
      <c r="O8" s="301">
        <v>1</v>
      </c>
    </row>
  </sheetData>
  <sheetProtection/>
  <mergeCells count="7">
    <mergeCell ref="N2:O2"/>
    <mergeCell ref="B2:C2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U2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1.8515625" style="0" customWidth="1"/>
    <col min="2" max="3" width="12.00390625" style="0" customWidth="1"/>
    <col min="4" max="4" width="1.421875" style="0" customWidth="1"/>
    <col min="5" max="5" width="9.7109375" style="0" customWidth="1"/>
    <col min="6" max="6" width="1.421875" style="0" customWidth="1"/>
    <col min="7" max="7" width="13.57421875" style="0" customWidth="1"/>
    <col min="8" max="8" width="1.421875" style="0" customWidth="1"/>
    <col min="9" max="10" width="12.00390625" style="0" customWidth="1"/>
    <col min="11" max="11" width="1.421875" style="0" customWidth="1"/>
    <col min="12" max="12" width="12.421875" style="0" customWidth="1"/>
    <col min="13" max="13" width="1.421875" style="0" customWidth="1"/>
    <col min="14" max="14" width="12.57421875" style="0" customWidth="1"/>
    <col min="15" max="15" width="1.1484375" style="0" customWidth="1"/>
    <col min="16" max="16" width="12.00390625" style="0" customWidth="1"/>
    <col min="17" max="17" width="13.28125" style="0" customWidth="1"/>
    <col min="18" max="18" width="1.421875" style="0" customWidth="1"/>
    <col min="19" max="19" width="9.7109375" style="0" customWidth="1"/>
    <col min="20" max="20" width="1.421875" style="0" customWidth="1"/>
    <col min="21" max="21" width="13.8515625" style="0" customWidth="1"/>
  </cols>
  <sheetData>
    <row r="1" spans="1:21" ht="15">
      <c r="A1" s="95" t="s">
        <v>87</v>
      </c>
      <c r="B1" s="264">
        <v>4</v>
      </c>
      <c r="C1" s="264">
        <v>3</v>
      </c>
      <c r="D1" s="264"/>
      <c r="E1" s="264"/>
      <c r="F1" s="264"/>
      <c r="G1" s="264"/>
      <c r="H1" s="264"/>
      <c r="I1" s="264">
        <v>6</v>
      </c>
      <c r="J1" s="264">
        <v>5</v>
      </c>
      <c r="K1" s="264"/>
      <c r="L1" s="264"/>
      <c r="M1" s="264"/>
      <c r="N1" s="264"/>
      <c r="O1" s="264"/>
      <c r="P1" s="264">
        <v>8</v>
      </c>
      <c r="Q1" s="264">
        <v>7</v>
      </c>
      <c r="R1" s="265"/>
      <c r="S1" s="265"/>
      <c r="T1" s="5"/>
      <c r="U1" s="5"/>
    </row>
    <row r="2" spans="1:21" ht="15">
      <c r="A2" s="350" t="s">
        <v>88</v>
      </c>
      <c r="B2" s="355" t="s">
        <v>1</v>
      </c>
      <c r="C2" s="355"/>
      <c r="D2" s="355"/>
      <c r="E2" s="355"/>
      <c r="F2" s="355"/>
      <c r="G2" s="355"/>
      <c r="H2" s="6"/>
      <c r="I2" s="354" t="s">
        <v>2</v>
      </c>
      <c r="J2" s="354"/>
      <c r="K2" s="354"/>
      <c r="L2" s="354"/>
      <c r="M2" s="354"/>
      <c r="N2" s="354"/>
      <c r="O2" s="335"/>
      <c r="P2" s="354" t="s">
        <v>89</v>
      </c>
      <c r="Q2" s="354"/>
      <c r="R2" s="354"/>
      <c r="S2" s="354"/>
      <c r="T2" s="354"/>
      <c r="U2" s="354"/>
    </row>
    <row r="3" spans="1:21" ht="15">
      <c r="A3" s="351"/>
      <c r="B3" s="353" t="s">
        <v>80</v>
      </c>
      <c r="C3" s="353"/>
      <c r="D3" s="7"/>
      <c r="E3" s="8" t="s">
        <v>81</v>
      </c>
      <c r="F3" s="9"/>
      <c r="G3" s="8" t="s">
        <v>82</v>
      </c>
      <c r="H3" s="9"/>
      <c r="I3" s="353" t="s">
        <v>80</v>
      </c>
      <c r="J3" s="353"/>
      <c r="K3" s="7"/>
      <c r="L3" s="8" t="s">
        <v>81</v>
      </c>
      <c r="M3" s="9"/>
      <c r="N3" s="8" t="s">
        <v>82</v>
      </c>
      <c r="O3" s="338"/>
      <c r="P3" s="353" t="s">
        <v>80</v>
      </c>
      <c r="Q3" s="353"/>
      <c r="R3" s="7"/>
      <c r="S3" s="8" t="s">
        <v>81</v>
      </c>
      <c r="T3" s="9"/>
      <c r="U3" s="8" t="s">
        <v>82</v>
      </c>
    </row>
    <row r="4" spans="1:21" ht="15">
      <c r="A4" s="352"/>
      <c r="B4" s="336" t="s">
        <v>36</v>
      </c>
      <c r="C4" s="336" t="s">
        <v>262</v>
      </c>
      <c r="D4" s="336"/>
      <c r="E4" s="336"/>
      <c r="F4" s="336"/>
      <c r="G4" s="336" t="s">
        <v>262</v>
      </c>
      <c r="H4" s="336"/>
      <c r="I4" s="336" t="s">
        <v>36</v>
      </c>
      <c r="J4" s="336" t="s">
        <v>262</v>
      </c>
      <c r="K4" s="336"/>
      <c r="L4" s="336"/>
      <c r="M4" s="336"/>
      <c r="N4" s="336" t="s">
        <v>262</v>
      </c>
      <c r="O4" s="336"/>
      <c r="P4" s="336" t="s">
        <v>36</v>
      </c>
      <c r="Q4" s="336" t="s">
        <v>262</v>
      </c>
      <c r="R4" s="336"/>
      <c r="S4" s="336"/>
      <c r="T4" s="336"/>
      <c r="U4" s="336" t="s">
        <v>262</v>
      </c>
    </row>
    <row r="5" spans="1:21" ht="15">
      <c r="A5" s="14" t="s">
        <v>83</v>
      </c>
      <c r="B5" s="149">
        <v>908325.291</v>
      </c>
      <c r="C5" s="149">
        <v>815382.48</v>
      </c>
      <c r="D5" s="72"/>
      <c r="E5" s="47">
        <v>-0.10232326669851582</v>
      </c>
      <c r="F5" s="72"/>
      <c r="G5" s="150">
        <v>1665745.6179775281</v>
      </c>
      <c r="H5" s="150"/>
      <c r="I5" s="149">
        <v>341325.461</v>
      </c>
      <c r="J5" s="149">
        <v>291183.269</v>
      </c>
      <c r="K5" s="72"/>
      <c r="L5" s="47">
        <v>-0.14690434124983145</v>
      </c>
      <c r="M5" s="72"/>
      <c r="N5" s="150">
        <v>594858.5679264555</v>
      </c>
      <c r="O5" s="72"/>
      <c r="P5" s="149">
        <v>223042.268</v>
      </c>
      <c r="Q5" s="149">
        <v>254847.432</v>
      </c>
      <c r="R5" s="72"/>
      <c r="S5" s="47">
        <v>0.14259702560054666</v>
      </c>
      <c r="T5" s="72"/>
      <c r="U5" s="72">
        <v>520628.0531154239</v>
      </c>
    </row>
    <row r="6" spans="1:21" ht="15">
      <c r="A6" s="15" t="s">
        <v>90</v>
      </c>
      <c r="B6" s="16">
        <v>0.45135944628933855</v>
      </c>
      <c r="C6" s="16">
        <v>0.4069103369481766</v>
      </c>
      <c r="D6" s="16"/>
      <c r="E6" s="71"/>
      <c r="F6" s="16"/>
      <c r="G6" s="16">
        <v>0.4069103369481766</v>
      </c>
      <c r="H6" s="16"/>
      <c r="I6" s="16">
        <v>0.16960935978321584</v>
      </c>
      <c r="J6" s="16">
        <v>0.14531276426550338</v>
      </c>
      <c r="K6" s="16"/>
      <c r="L6" s="71"/>
      <c r="M6" s="16"/>
      <c r="N6" s="16">
        <v>0.14531276426550338</v>
      </c>
      <c r="O6" s="16"/>
      <c r="P6" s="16">
        <v>0.11083279919770313</v>
      </c>
      <c r="Q6" s="16">
        <v>0.12717964509796376</v>
      </c>
      <c r="R6" s="16"/>
      <c r="S6" s="71"/>
      <c r="T6" s="16"/>
      <c r="U6" s="16">
        <v>0.12717964509796373</v>
      </c>
    </row>
    <row r="7" spans="1:21" ht="15">
      <c r="A7" s="14" t="s">
        <v>84</v>
      </c>
      <c r="B7" s="149">
        <v>-662965.781</v>
      </c>
      <c r="C7" s="149">
        <v>-687832.803</v>
      </c>
      <c r="D7" s="72"/>
      <c r="E7" s="47">
        <v>0.03750875642856143</v>
      </c>
      <c r="F7" s="72"/>
      <c r="G7" s="150">
        <v>-1405174.2655771195</v>
      </c>
      <c r="H7" s="150"/>
      <c r="I7" s="149">
        <v>-315891.263</v>
      </c>
      <c r="J7" s="149">
        <v>-284624.625</v>
      </c>
      <c r="K7" s="72"/>
      <c r="L7" s="47">
        <v>-0.09897911611439529</v>
      </c>
      <c r="M7" s="72"/>
      <c r="N7" s="150">
        <v>-581459.9080694587</v>
      </c>
      <c r="O7" s="72"/>
      <c r="P7" s="149">
        <v>-56284.993</v>
      </c>
      <c r="Q7" s="149">
        <v>-125665.243</v>
      </c>
      <c r="R7" s="72"/>
      <c r="S7" s="47">
        <v>1.232659831724595</v>
      </c>
      <c r="T7" s="72"/>
      <c r="U7" s="72">
        <v>-256721.64044943822</v>
      </c>
    </row>
    <row r="8" spans="1:21" ht="15">
      <c r="A8" s="15" t="s">
        <v>90</v>
      </c>
      <c r="B8" s="16">
        <v>0.5019013302733487</v>
      </c>
      <c r="C8" s="16">
        <v>0.48841367939351615</v>
      </c>
      <c r="D8" s="16"/>
      <c r="E8" s="71"/>
      <c r="F8" s="16"/>
      <c r="G8" s="16">
        <v>0.4884136793935162</v>
      </c>
      <c r="H8" s="16"/>
      <c r="I8" s="16">
        <v>0.2391469509667321</v>
      </c>
      <c r="J8" s="16">
        <v>0.20210516238239043</v>
      </c>
      <c r="K8" s="16"/>
      <c r="L8" s="71"/>
      <c r="M8" s="16"/>
      <c r="N8" s="16">
        <v>0.20210516238239046</v>
      </c>
      <c r="O8" s="16"/>
      <c r="P8" s="16">
        <v>0.04261081592856166</v>
      </c>
      <c r="Q8" s="16">
        <v>0.08923189391057626</v>
      </c>
      <c r="R8" s="16"/>
      <c r="S8" s="71"/>
      <c r="T8" s="16"/>
      <c r="U8" s="16">
        <v>0.08923189391057627</v>
      </c>
    </row>
    <row r="9" spans="1:21" ht="15">
      <c r="A9" s="17"/>
      <c r="B9" s="18"/>
      <c r="C9" s="18"/>
      <c r="D9" s="18"/>
      <c r="E9" s="48"/>
      <c r="F9" s="18"/>
      <c r="G9" s="18"/>
      <c r="H9" s="18"/>
      <c r="I9" s="18"/>
      <c r="J9" s="18"/>
      <c r="K9" s="18"/>
      <c r="L9" s="48"/>
      <c r="M9" s="18"/>
      <c r="N9" s="18"/>
      <c r="O9" s="18"/>
      <c r="P9" s="18"/>
      <c r="Q9" s="18"/>
      <c r="R9" s="18"/>
      <c r="S9" s="48"/>
      <c r="T9" s="18"/>
      <c r="U9" s="18"/>
    </row>
    <row r="10" spans="1:21" ht="15">
      <c r="A10" s="19" t="s">
        <v>59</v>
      </c>
      <c r="B10" s="151">
        <v>245359.51</v>
      </c>
      <c r="C10" s="151">
        <v>127549.67700000003</v>
      </c>
      <c r="D10" s="20"/>
      <c r="E10" s="49">
        <v>-0.480151892217261</v>
      </c>
      <c r="F10" s="20"/>
      <c r="G10" s="151">
        <v>260571.3524004086</v>
      </c>
      <c r="H10" s="151"/>
      <c r="I10" s="151">
        <v>25434.198000000033</v>
      </c>
      <c r="J10" s="151">
        <v>6558.643999999971</v>
      </c>
      <c r="K10" s="20"/>
      <c r="L10" s="49">
        <v>-0.7421328559288576</v>
      </c>
      <c r="M10" s="20"/>
      <c r="N10" s="151">
        <v>13398.659856996848</v>
      </c>
      <c r="O10" s="20"/>
      <c r="P10" s="151">
        <v>166757.27500000002</v>
      </c>
      <c r="Q10" s="151">
        <v>129182.189</v>
      </c>
      <c r="R10" s="20"/>
      <c r="S10" s="49">
        <v>-0.2253280164238713</v>
      </c>
      <c r="T10" s="20"/>
      <c r="U10" s="20">
        <v>263906.41266598564</v>
      </c>
    </row>
    <row r="11" spans="1:21" ht="15">
      <c r="A11" s="266"/>
      <c r="B11" s="264">
        <v>12</v>
      </c>
      <c r="C11" s="264">
        <v>11</v>
      </c>
      <c r="D11" s="264"/>
      <c r="E11" s="264"/>
      <c r="F11" s="264"/>
      <c r="G11" s="264"/>
      <c r="H11" s="264"/>
      <c r="I11" s="264">
        <v>10</v>
      </c>
      <c r="J11" s="264">
        <v>9</v>
      </c>
      <c r="K11" s="267"/>
      <c r="L11" s="267"/>
      <c r="M11" s="267"/>
      <c r="N11" s="267"/>
      <c r="O11" s="267"/>
      <c r="P11" s="267"/>
      <c r="Q11" s="267"/>
      <c r="R11" s="267"/>
      <c r="S11" s="266"/>
      <c r="T11" s="266"/>
      <c r="U11" s="266"/>
    </row>
    <row r="12" spans="1:21" ht="15">
      <c r="A12" s="350" t="s">
        <v>88</v>
      </c>
      <c r="B12" s="355" t="s">
        <v>91</v>
      </c>
      <c r="C12" s="355"/>
      <c r="D12" s="355"/>
      <c r="E12" s="355"/>
      <c r="F12" s="355"/>
      <c r="G12" s="355"/>
      <c r="H12" s="6"/>
      <c r="I12" s="354" t="s">
        <v>3</v>
      </c>
      <c r="J12" s="354"/>
      <c r="K12" s="354"/>
      <c r="L12" s="354"/>
      <c r="M12" s="354"/>
      <c r="N12" s="354"/>
      <c r="O12" s="335"/>
      <c r="P12" s="354" t="s">
        <v>86</v>
      </c>
      <c r="Q12" s="354"/>
      <c r="R12" s="354"/>
      <c r="S12" s="354"/>
      <c r="T12" s="354"/>
      <c r="U12" s="354"/>
    </row>
    <row r="13" spans="1:21" ht="15">
      <c r="A13" s="351"/>
      <c r="B13" s="353" t="s">
        <v>80</v>
      </c>
      <c r="C13" s="353"/>
      <c r="D13" s="7"/>
      <c r="E13" s="8" t="s">
        <v>81</v>
      </c>
      <c r="F13" s="9"/>
      <c r="G13" s="8" t="s">
        <v>82</v>
      </c>
      <c r="H13" s="9"/>
      <c r="I13" s="353" t="s">
        <v>80</v>
      </c>
      <c r="J13" s="353"/>
      <c r="K13" s="7"/>
      <c r="L13" s="8" t="s">
        <v>81</v>
      </c>
      <c r="M13" s="9"/>
      <c r="N13" s="8" t="s">
        <v>82</v>
      </c>
      <c r="O13" s="338"/>
      <c r="P13" s="353" t="s">
        <v>80</v>
      </c>
      <c r="Q13" s="353"/>
      <c r="R13" s="7"/>
      <c r="S13" s="8" t="s">
        <v>81</v>
      </c>
      <c r="T13" s="9"/>
      <c r="U13" s="8" t="s">
        <v>82</v>
      </c>
    </row>
    <row r="14" spans="1:21" ht="15">
      <c r="A14" s="352"/>
      <c r="B14" s="336" t="s">
        <v>36</v>
      </c>
      <c r="C14" s="336" t="s">
        <v>262</v>
      </c>
      <c r="D14" s="336"/>
      <c r="E14" s="336"/>
      <c r="F14" s="336"/>
      <c r="G14" s="336" t="s">
        <v>262</v>
      </c>
      <c r="H14" s="336"/>
      <c r="I14" s="336" t="s">
        <v>36</v>
      </c>
      <c r="J14" s="336" t="s">
        <v>262</v>
      </c>
      <c r="K14" s="336"/>
      <c r="L14" s="336"/>
      <c r="M14" s="336"/>
      <c r="N14" s="336" t="s">
        <v>262</v>
      </c>
      <c r="O14" s="336"/>
      <c r="P14" s="336" t="s">
        <v>36</v>
      </c>
      <c r="Q14" s="336" t="s">
        <v>262</v>
      </c>
      <c r="R14" s="336"/>
      <c r="S14" s="336"/>
      <c r="T14" s="336"/>
      <c r="U14" s="336" t="s">
        <v>262</v>
      </c>
    </row>
    <row r="15" spans="1:21" ht="15">
      <c r="A15" s="14" t="s">
        <v>83</v>
      </c>
      <c r="B15" s="149">
        <v>174349.186</v>
      </c>
      <c r="C15" s="149">
        <v>211134.555</v>
      </c>
      <c r="D15" s="72"/>
      <c r="E15" s="47">
        <v>0.21098675505144032</v>
      </c>
      <c r="F15" s="72"/>
      <c r="G15" s="150">
        <v>431326.97650663945</v>
      </c>
      <c r="H15" s="150"/>
      <c r="I15" s="149">
        <v>365899.206</v>
      </c>
      <c r="J15" s="149">
        <v>431824.717</v>
      </c>
      <c r="K15" s="72"/>
      <c r="L15" s="47">
        <v>0.18017396572322705</v>
      </c>
      <c r="M15" s="72"/>
      <c r="N15" s="150">
        <v>882175.1113381</v>
      </c>
      <c r="O15" s="72"/>
      <c r="P15" s="149">
        <v>2012421.139</v>
      </c>
      <c r="Q15" s="149">
        <v>2003838.207</v>
      </c>
      <c r="R15" s="72"/>
      <c r="S15" s="47">
        <v>-0.004264978057358813</v>
      </c>
      <c r="T15" s="72"/>
      <c r="U15" s="72">
        <v>4093642.915219612</v>
      </c>
    </row>
    <row r="16" spans="1:21" ht="15">
      <c r="A16" s="15" t="s">
        <v>90</v>
      </c>
      <c r="B16" s="16">
        <v>0.08663653080420161</v>
      </c>
      <c r="C16" s="16">
        <v>0.1053650710234212</v>
      </c>
      <c r="D16" s="16"/>
      <c r="E16" s="71"/>
      <c r="F16" s="16"/>
      <c r="G16" s="16">
        <v>0.1053650710234212</v>
      </c>
      <c r="H16" s="16"/>
      <c r="I16" s="16">
        <v>0.18182039480156742</v>
      </c>
      <c r="J16" s="16">
        <v>0.2154987940101693</v>
      </c>
      <c r="K16" s="16"/>
      <c r="L16" s="71"/>
      <c r="M16" s="16"/>
      <c r="N16" s="16">
        <v>0.21549879401016928</v>
      </c>
      <c r="O16" s="16"/>
      <c r="P16" s="16">
        <v>1</v>
      </c>
      <c r="Q16" s="16">
        <v>1</v>
      </c>
      <c r="R16" s="16"/>
      <c r="S16" s="71"/>
      <c r="T16" s="16"/>
      <c r="U16" s="16"/>
    </row>
    <row r="17" spans="1:21" ht="15">
      <c r="A17" s="14" t="s">
        <v>84</v>
      </c>
      <c r="B17" s="149">
        <v>-94800.501</v>
      </c>
      <c r="C17" s="149">
        <v>-135855.923</v>
      </c>
      <c r="D17" s="72"/>
      <c r="E17" s="47">
        <v>0.43307178302781335</v>
      </c>
      <c r="F17" s="72"/>
      <c r="G17" s="150">
        <v>-277540.1899897855</v>
      </c>
      <c r="H17" s="150"/>
      <c r="I17" s="149">
        <v>-191486.33</v>
      </c>
      <c r="J17" s="149">
        <v>-174855.28</v>
      </c>
      <c r="K17" s="72"/>
      <c r="L17" s="47">
        <v>-0.08685241395560711</v>
      </c>
      <c r="M17" s="72"/>
      <c r="N17" s="150">
        <v>-357212.0122574055</v>
      </c>
      <c r="O17" s="72"/>
      <c r="P17" s="149">
        <v>-1320908.595</v>
      </c>
      <c r="Q17" s="149">
        <v>-1408299.6279999998</v>
      </c>
      <c r="R17" s="72"/>
      <c r="S17" s="47">
        <v>0.0661597882932996</v>
      </c>
      <c r="T17" s="72"/>
      <c r="U17" s="72">
        <v>-2877016.6046986715</v>
      </c>
    </row>
    <row r="18" spans="1:21" ht="15">
      <c r="A18" s="15" t="s">
        <v>90</v>
      </c>
      <c r="B18" s="16">
        <v>0.0717691605299911</v>
      </c>
      <c r="C18" s="16">
        <v>0.09646805289080147</v>
      </c>
      <c r="D18" s="16"/>
      <c r="E18" s="71"/>
      <c r="F18" s="16"/>
      <c r="G18" s="16">
        <v>0.09646805289080146</v>
      </c>
      <c r="H18" s="16"/>
      <c r="I18" s="16">
        <v>0.14496561739762168</v>
      </c>
      <c r="J18" s="16">
        <v>0.12416056677393372</v>
      </c>
      <c r="K18" s="16"/>
      <c r="L18" s="71"/>
      <c r="M18" s="16"/>
      <c r="N18" s="16">
        <v>0.12416056677393372</v>
      </c>
      <c r="O18" s="16"/>
      <c r="P18" s="16">
        <v>1</v>
      </c>
      <c r="Q18" s="16">
        <v>1</v>
      </c>
      <c r="R18" s="16"/>
      <c r="S18" s="71"/>
      <c r="T18" s="16"/>
      <c r="U18" s="16"/>
    </row>
    <row r="19" spans="1:21" ht="15">
      <c r="A19" s="17"/>
      <c r="B19" s="18"/>
      <c r="C19" s="18"/>
      <c r="D19" s="18"/>
      <c r="E19" s="48"/>
      <c r="F19" s="18"/>
      <c r="G19" s="18"/>
      <c r="H19" s="18"/>
      <c r="I19" s="18"/>
      <c r="J19" s="18"/>
      <c r="K19" s="18"/>
      <c r="L19" s="48"/>
      <c r="M19" s="18"/>
      <c r="N19" s="18"/>
      <c r="O19" s="18"/>
      <c r="P19" s="18"/>
      <c r="Q19" s="18"/>
      <c r="R19" s="18"/>
      <c r="S19" s="48"/>
      <c r="T19" s="18"/>
      <c r="U19" s="18"/>
    </row>
    <row r="20" spans="1:21" ht="15">
      <c r="A20" s="19" t="s">
        <v>59</v>
      </c>
      <c r="B20" s="151">
        <v>79548.68499999998</v>
      </c>
      <c r="C20" s="151">
        <v>75278.63199999998</v>
      </c>
      <c r="D20" s="20"/>
      <c r="E20" s="49">
        <v>-0.053678486325701054</v>
      </c>
      <c r="F20" s="20"/>
      <c r="G20" s="151">
        <v>153786.78651685396</v>
      </c>
      <c r="H20" s="151"/>
      <c r="I20" s="151">
        <v>174412.87600000002</v>
      </c>
      <c r="J20" s="151">
        <v>256969.437</v>
      </c>
      <c r="K20" s="20"/>
      <c r="L20" s="49">
        <v>0.47333982956625276</v>
      </c>
      <c r="M20" s="20"/>
      <c r="N20" s="151">
        <v>524963.0990806946</v>
      </c>
      <c r="O20" s="20"/>
      <c r="P20" s="151">
        <v>691512.544</v>
      </c>
      <c r="Q20" s="151">
        <v>595538.5790000001</v>
      </c>
      <c r="R20" s="20"/>
      <c r="S20" s="49">
        <v>-0.13878846570858425</v>
      </c>
      <c r="T20" s="20"/>
      <c r="U20" s="20">
        <v>1216626.3105209405</v>
      </c>
    </row>
  </sheetData>
  <sheetProtection/>
  <mergeCells count="14">
    <mergeCell ref="P2:U2"/>
    <mergeCell ref="I2:N2"/>
    <mergeCell ref="B2:G2"/>
    <mergeCell ref="I13:J13"/>
    <mergeCell ref="B13:C13"/>
    <mergeCell ref="P12:U12"/>
    <mergeCell ref="I12:N12"/>
    <mergeCell ref="B12:G12"/>
    <mergeCell ref="A12:A14"/>
    <mergeCell ref="A2:A4"/>
    <mergeCell ref="P13:Q13"/>
    <mergeCell ref="P3:Q3"/>
    <mergeCell ref="I3:J3"/>
    <mergeCell ref="B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3:T127"/>
  <sheetViews>
    <sheetView zoomScale="85" zoomScaleNormal="85" zoomScalePageLayoutView="0" workbookViewId="0" topLeftCell="A1">
      <selection activeCell="C6" sqref="C6"/>
    </sheetView>
  </sheetViews>
  <sheetFormatPr defaultColWidth="11.421875" defaultRowHeight="15"/>
  <cols>
    <col min="1" max="1" width="3.57421875" style="369" customWidth="1"/>
    <col min="2" max="2" width="2.8515625" style="369" customWidth="1"/>
    <col min="3" max="3" width="53.8515625" style="369" customWidth="1"/>
    <col min="4" max="4" width="16.7109375" style="369" bestFit="1" customWidth="1"/>
    <col min="5" max="5" width="16.421875" style="369" bestFit="1" customWidth="1"/>
    <col min="6" max="6" width="16.28125" style="369" bestFit="1" customWidth="1"/>
    <col min="7" max="7" width="17.28125" style="369" bestFit="1" customWidth="1"/>
    <col min="8" max="9" width="16.28125" style="369" bestFit="1" customWidth="1"/>
    <col min="10" max="10" width="16.7109375" style="369" bestFit="1" customWidth="1"/>
    <col min="11" max="11" width="16.421875" style="369" bestFit="1" customWidth="1"/>
    <col min="12" max="12" width="9.8515625" style="369" customWidth="1"/>
    <col min="13" max="13" width="8.28125" style="369" customWidth="1"/>
    <col min="14" max="14" width="12.00390625" style="369" bestFit="1" customWidth="1"/>
    <col min="15" max="16" width="11.421875" style="369" customWidth="1"/>
    <col min="17" max="17" width="13.8515625" style="369" bestFit="1" customWidth="1"/>
    <col min="18" max="16384" width="11.421875" style="369" customWidth="1"/>
  </cols>
  <sheetData>
    <row r="2" ht="21" customHeight="1"/>
    <row r="3" spans="2:11" ht="25.5" customHeight="1">
      <c r="B3" s="370" t="s">
        <v>325</v>
      </c>
      <c r="C3" s="371"/>
      <c r="D3" s="372" t="s">
        <v>326</v>
      </c>
      <c r="E3" s="373"/>
      <c r="F3" s="372" t="s">
        <v>327</v>
      </c>
      <c r="G3" s="373"/>
      <c r="H3" s="372" t="s">
        <v>328</v>
      </c>
      <c r="I3" s="373"/>
      <c r="J3" s="372" t="s">
        <v>329</v>
      </c>
      <c r="K3" s="373"/>
    </row>
    <row r="4" spans="2:11" ht="12" customHeight="1">
      <c r="B4" s="374" t="s">
        <v>330</v>
      </c>
      <c r="C4" s="375"/>
      <c r="D4" s="376">
        <v>41182</v>
      </c>
      <c r="E4" s="377">
        <v>40908</v>
      </c>
      <c r="F4" s="376">
        <f aca="true" t="shared" si="0" ref="F4:K4">+D4</f>
        <v>41182</v>
      </c>
      <c r="G4" s="377">
        <f t="shared" si="0"/>
        <v>40908</v>
      </c>
      <c r="H4" s="376">
        <f t="shared" si="0"/>
        <v>41182</v>
      </c>
      <c r="I4" s="377">
        <f t="shared" si="0"/>
        <v>40908</v>
      </c>
      <c r="J4" s="376">
        <f t="shared" si="0"/>
        <v>41182</v>
      </c>
      <c r="K4" s="377">
        <f t="shared" si="0"/>
        <v>40908</v>
      </c>
    </row>
    <row r="5" spans="2:11" ht="12">
      <c r="B5" s="378"/>
      <c r="C5" s="379"/>
      <c r="D5" s="380" t="s">
        <v>331</v>
      </c>
      <c r="E5" s="381" t="s">
        <v>331</v>
      </c>
      <c r="F5" s="380" t="s">
        <v>331</v>
      </c>
      <c r="G5" s="381" t="s">
        <v>331</v>
      </c>
      <c r="H5" s="380" t="s">
        <v>331</v>
      </c>
      <c r="I5" s="381" t="s">
        <v>331</v>
      </c>
      <c r="J5" s="380" t="s">
        <v>331</v>
      </c>
      <c r="K5" s="381" t="s">
        <v>331</v>
      </c>
    </row>
    <row r="6" spans="2:11" ht="12">
      <c r="B6" s="382" t="s">
        <v>332</v>
      </c>
      <c r="D6" s="383">
        <f>SUM(D8:D14)</f>
        <v>840559195</v>
      </c>
      <c r="E6" s="384">
        <f>SUM(E8:E14)</f>
        <v>1212585323</v>
      </c>
      <c r="F6" s="383">
        <f aca="true" t="shared" si="1" ref="F6:K6">SUM(F8:F14)</f>
        <v>993849646</v>
      </c>
      <c r="G6" s="384">
        <f t="shared" si="1"/>
        <v>1007409597</v>
      </c>
      <c r="H6" s="383">
        <f t="shared" si="1"/>
        <v>156722535</v>
      </c>
      <c r="I6" s="384">
        <f t="shared" si="1"/>
        <v>305970087</v>
      </c>
      <c r="J6" s="383">
        <f t="shared" si="1"/>
        <v>1991131376</v>
      </c>
      <c r="K6" s="384">
        <f t="shared" si="1"/>
        <v>2525965007</v>
      </c>
    </row>
    <row r="7" spans="2:11" ht="12" customHeight="1" hidden="1">
      <c r="B7" s="385" t="s">
        <v>333</v>
      </c>
      <c r="D7" s="383">
        <v>1136619260.1620839</v>
      </c>
      <c r="E7" s="384">
        <v>1212585323</v>
      </c>
      <c r="F7" s="383">
        <v>1005127566.8642446</v>
      </c>
      <c r="G7" s="384">
        <v>1007409597</v>
      </c>
      <c r="H7" s="383">
        <v>263096379.04687396</v>
      </c>
      <c r="I7" s="384">
        <v>305970088</v>
      </c>
      <c r="J7" s="383">
        <f aca="true" t="shared" si="2" ref="J7:K14">+D7+F7+H7</f>
        <v>2404843206.0732026</v>
      </c>
      <c r="K7" s="384">
        <f t="shared" si="2"/>
        <v>2525965008</v>
      </c>
    </row>
    <row r="8" spans="2:20" ht="12">
      <c r="B8" s="386"/>
      <c r="C8" s="387" t="s">
        <v>334</v>
      </c>
      <c r="D8" s="383">
        <v>294908327</v>
      </c>
      <c r="E8" s="388">
        <v>552738084</v>
      </c>
      <c r="F8" s="383">
        <v>279418782</v>
      </c>
      <c r="G8" s="388">
        <v>298945821</v>
      </c>
      <c r="H8" s="383">
        <v>208335693</v>
      </c>
      <c r="I8" s="388">
        <v>368237363</v>
      </c>
      <c r="J8" s="383">
        <f t="shared" si="2"/>
        <v>782662802</v>
      </c>
      <c r="K8" s="384">
        <f t="shared" si="2"/>
        <v>1219921268</v>
      </c>
      <c r="M8" s="389"/>
      <c r="N8" s="389"/>
      <c r="O8" s="389"/>
      <c r="P8" s="389"/>
      <c r="R8" s="389"/>
      <c r="S8" s="389"/>
      <c r="T8" s="389"/>
    </row>
    <row r="9" spans="2:15" ht="12">
      <c r="B9" s="386"/>
      <c r="C9" s="387" t="s">
        <v>335</v>
      </c>
      <c r="D9" s="383">
        <v>565770</v>
      </c>
      <c r="E9" s="388">
        <v>914209</v>
      </c>
      <c r="F9" s="383">
        <v>445343</v>
      </c>
      <c r="G9" s="388">
        <v>25011</v>
      </c>
      <c r="H9" s="383">
        <v>465058</v>
      </c>
      <c r="I9" s="388">
        <v>0</v>
      </c>
      <c r="J9" s="383">
        <f t="shared" si="2"/>
        <v>1476171</v>
      </c>
      <c r="K9" s="384">
        <f t="shared" si="2"/>
        <v>939220</v>
      </c>
      <c r="M9" s="389"/>
      <c r="N9" s="389"/>
      <c r="O9" s="389"/>
    </row>
    <row r="10" spans="2:15" ht="12">
      <c r="B10" s="386"/>
      <c r="C10" s="387" t="s">
        <v>336</v>
      </c>
      <c r="D10" s="383">
        <v>31736682</v>
      </c>
      <c r="E10" s="388">
        <v>31292979</v>
      </c>
      <c r="F10" s="383">
        <v>65718981</v>
      </c>
      <c r="G10" s="388">
        <v>38792524</v>
      </c>
      <c r="H10" s="383">
        <v>3083375</v>
      </c>
      <c r="I10" s="388">
        <f>2380809-1</f>
        <v>2380808</v>
      </c>
      <c r="J10" s="383">
        <f t="shared" si="2"/>
        <v>100539038</v>
      </c>
      <c r="K10" s="384">
        <f t="shared" si="2"/>
        <v>72466311</v>
      </c>
      <c r="M10" s="389"/>
      <c r="N10" s="389"/>
      <c r="O10" s="389"/>
    </row>
    <row r="11" spans="2:15" ht="12">
      <c r="B11" s="386"/>
      <c r="C11" s="387" t="s">
        <v>337</v>
      </c>
      <c r="D11" s="383">
        <v>236931360</v>
      </c>
      <c r="E11" s="388">
        <v>355609508</v>
      </c>
      <c r="F11" s="383">
        <v>588431895</v>
      </c>
      <c r="G11" s="388">
        <v>610324178</v>
      </c>
      <c r="H11" s="383">
        <v>12455427</v>
      </c>
      <c r="I11" s="388">
        <v>11668702</v>
      </c>
      <c r="J11" s="383">
        <f t="shared" si="2"/>
        <v>837818682</v>
      </c>
      <c r="K11" s="384">
        <f t="shared" si="2"/>
        <v>977602388</v>
      </c>
      <c r="M11" s="389"/>
      <c r="N11" s="389"/>
      <c r="O11" s="389"/>
    </row>
    <row r="12" spans="2:15" ht="12">
      <c r="B12" s="386"/>
      <c r="C12" s="387" t="s">
        <v>338</v>
      </c>
      <c r="D12" s="383">
        <v>107929452</v>
      </c>
      <c r="E12" s="388">
        <v>130673380</v>
      </c>
      <c r="F12" s="383">
        <v>21385465</v>
      </c>
      <c r="G12" s="388">
        <v>7215786</v>
      </c>
      <c r="H12" s="383">
        <v>-95734810</v>
      </c>
      <c r="I12" s="388">
        <v>-102606574</v>
      </c>
      <c r="J12" s="383">
        <f t="shared" si="2"/>
        <v>33580107</v>
      </c>
      <c r="K12" s="384">
        <f t="shared" si="2"/>
        <v>35282592</v>
      </c>
      <c r="M12" s="389"/>
      <c r="N12" s="389"/>
      <c r="O12" s="389"/>
    </row>
    <row r="13" spans="2:15" ht="12">
      <c r="B13" s="386"/>
      <c r="C13" s="387" t="s">
        <v>339</v>
      </c>
      <c r="D13" s="383">
        <v>76509584</v>
      </c>
      <c r="E13" s="388">
        <v>55906768</v>
      </c>
      <c r="F13" s="383">
        <v>17732180</v>
      </c>
      <c r="G13" s="388">
        <v>16354914</v>
      </c>
      <c r="H13" s="383">
        <v>5600662</v>
      </c>
      <c r="I13" s="388">
        <v>5663862</v>
      </c>
      <c r="J13" s="383">
        <f t="shared" si="2"/>
        <v>99842426</v>
      </c>
      <c r="K13" s="384">
        <f t="shared" si="2"/>
        <v>77925544</v>
      </c>
      <c r="M13" s="389"/>
      <c r="N13" s="389"/>
      <c r="O13" s="389"/>
    </row>
    <row r="14" spans="2:15" ht="12">
      <c r="B14" s="386"/>
      <c r="C14" s="387" t="s">
        <v>340</v>
      </c>
      <c r="D14" s="383">
        <v>91978020</v>
      </c>
      <c r="E14" s="388">
        <v>85450395</v>
      </c>
      <c r="F14" s="383">
        <v>20717000</v>
      </c>
      <c r="G14" s="388">
        <v>35751363</v>
      </c>
      <c r="H14" s="383">
        <v>22517130</v>
      </c>
      <c r="I14" s="388">
        <v>20625926</v>
      </c>
      <c r="J14" s="383">
        <f t="shared" si="2"/>
        <v>135212150</v>
      </c>
      <c r="K14" s="384">
        <f t="shared" si="2"/>
        <v>141827684</v>
      </c>
      <c r="M14" s="389"/>
      <c r="N14" s="389"/>
      <c r="O14" s="389"/>
    </row>
    <row r="15" ht="7.5" customHeight="1"/>
    <row r="16" spans="2:11" ht="24">
      <c r="B16" s="386"/>
      <c r="C16" s="390" t="s">
        <v>341</v>
      </c>
      <c r="D16" s="383">
        <v>0</v>
      </c>
      <c r="E16" s="388">
        <v>0</v>
      </c>
      <c r="F16" s="383">
        <v>0</v>
      </c>
      <c r="G16" s="388">
        <v>0</v>
      </c>
      <c r="H16" s="383">
        <v>0</v>
      </c>
      <c r="I16" s="388">
        <v>0</v>
      </c>
      <c r="J16" s="383">
        <f>+D16+F16+H16</f>
        <v>0</v>
      </c>
      <c r="K16" s="384">
        <f>+E16+G16+I16</f>
        <v>0</v>
      </c>
    </row>
    <row r="18" spans="2:11" ht="12">
      <c r="B18" s="385" t="s">
        <v>342</v>
      </c>
      <c r="D18" s="383">
        <f>SUM(D19:D28)</f>
        <v>6051191950</v>
      </c>
      <c r="E18" s="384">
        <f>SUM(E19:E28)</f>
        <v>6154273562</v>
      </c>
      <c r="F18" s="383">
        <f aca="true" t="shared" si="3" ref="F18:K18">SUM(F19:F28)</f>
        <v>4387586029</v>
      </c>
      <c r="G18" s="384">
        <f t="shared" si="3"/>
        <v>4778151088</v>
      </c>
      <c r="H18" s="383">
        <f t="shared" si="3"/>
        <v>315877438</v>
      </c>
      <c r="I18" s="384">
        <f t="shared" si="3"/>
        <v>275481095</v>
      </c>
      <c r="J18" s="383">
        <f t="shared" si="3"/>
        <v>10754655417</v>
      </c>
      <c r="K18" s="384">
        <f t="shared" si="3"/>
        <v>11207905745</v>
      </c>
    </row>
    <row r="19" spans="2:15" ht="12">
      <c r="B19" s="386"/>
      <c r="C19" s="387" t="s">
        <v>343</v>
      </c>
      <c r="D19" s="383">
        <v>35464007</v>
      </c>
      <c r="E19" s="388">
        <v>13598337</v>
      </c>
      <c r="F19" s="383">
        <v>3204019</v>
      </c>
      <c r="G19" s="388">
        <v>2826723</v>
      </c>
      <c r="H19" s="383">
        <v>30196961</v>
      </c>
      <c r="I19" s="388">
        <v>20930001</v>
      </c>
      <c r="J19" s="383">
        <f aca="true" t="shared" si="4" ref="J19:K28">+D19+F19+H19</f>
        <v>68864987</v>
      </c>
      <c r="K19" s="384">
        <f t="shared" si="4"/>
        <v>37355061</v>
      </c>
      <c r="M19" s="389"/>
      <c r="N19" s="389"/>
      <c r="O19" s="389"/>
    </row>
    <row r="20" spans="2:15" ht="12">
      <c r="B20" s="386"/>
      <c r="C20" s="387" t="s">
        <v>344</v>
      </c>
      <c r="D20" s="383">
        <v>25579610</v>
      </c>
      <c r="E20" s="388">
        <v>28731435</v>
      </c>
      <c r="F20" s="383">
        <v>62980947</v>
      </c>
      <c r="G20" s="388">
        <v>80741831</v>
      </c>
      <c r="H20" s="383">
        <v>39975</v>
      </c>
      <c r="I20" s="388">
        <v>27843</v>
      </c>
      <c r="J20" s="383">
        <f t="shared" si="4"/>
        <v>88600532</v>
      </c>
      <c r="K20" s="384">
        <f t="shared" si="4"/>
        <v>109501109</v>
      </c>
      <c r="M20" s="389"/>
      <c r="N20" s="389"/>
      <c r="O20" s="389"/>
    </row>
    <row r="21" spans="2:15" ht="12">
      <c r="B21" s="386"/>
      <c r="C21" s="387" t="s">
        <v>345</v>
      </c>
      <c r="D21" s="383">
        <v>145372466</v>
      </c>
      <c r="E21" s="388">
        <v>175400312</v>
      </c>
      <c r="F21" s="383">
        <v>328930815</v>
      </c>
      <c r="G21" s="388">
        <v>267256936</v>
      </c>
      <c r="H21" s="383">
        <v>792559</v>
      </c>
      <c r="I21" s="388">
        <v>671202</v>
      </c>
      <c r="J21" s="383">
        <f t="shared" si="4"/>
        <v>475095840</v>
      </c>
      <c r="K21" s="384">
        <f t="shared" si="4"/>
        <v>443328450</v>
      </c>
      <c r="M21" s="389"/>
      <c r="N21" s="389"/>
      <c r="O21" s="389"/>
    </row>
    <row r="22" spans="2:15" ht="12">
      <c r="B22" s="386"/>
      <c r="C22" s="387" t="s">
        <v>346</v>
      </c>
      <c r="D22" s="383">
        <v>0</v>
      </c>
      <c r="E22" s="388">
        <v>-1863216</v>
      </c>
      <c r="F22" s="383">
        <v>98652</v>
      </c>
      <c r="G22" s="388">
        <v>117946</v>
      </c>
      <c r="H22" s="383">
        <v>-98652</v>
      </c>
      <c r="I22" s="388">
        <v>1745270</v>
      </c>
      <c r="J22" s="383">
        <f t="shared" si="4"/>
        <v>0</v>
      </c>
      <c r="K22" s="384">
        <f t="shared" si="4"/>
        <v>0</v>
      </c>
      <c r="M22" s="389"/>
      <c r="N22" s="389"/>
      <c r="O22" s="389"/>
    </row>
    <row r="23" spans="2:15" ht="12">
      <c r="B23" s="386"/>
      <c r="C23" s="387" t="s">
        <v>347</v>
      </c>
      <c r="D23" s="383">
        <v>556974211</v>
      </c>
      <c r="E23" s="388">
        <v>591668155</v>
      </c>
      <c r="F23" s="383">
        <v>469506730</v>
      </c>
      <c r="G23" s="388">
        <v>503610981</v>
      </c>
      <c r="H23" s="383">
        <v>-1014094028</v>
      </c>
      <c r="I23" s="388">
        <v>-1082085874</v>
      </c>
      <c r="J23" s="383">
        <f t="shared" si="4"/>
        <v>12386913</v>
      </c>
      <c r="K23" s="384">
        <f t="shared" si="4"/>
        <v>13193262</v>
      </c>
      <c r="M23" s="389"/>
      <c r="N23" s="389"/>
      <c r="O23" s="389"/>
    </row>
    <row r="24" spans="2:15" ht="12">
      <c r="B24" s="386"/>
      <c r="C24" s="387" t="s">
        <v>348</v>
      </c>
      <c r="D24" s="383">
        <v>36560851</v>
      </c>
      <c r="E24" s="388">
        <v>35332818</v>
      </c>
      <c r="F24" s="383">
        <v>1096839207</v>
      </c>
      <c r="G24" s="388">
        <v>1417846070</v>
      </c>
      <c r="H24" s="383">
        <v>12693677</v>
      </c>
      <c r="I24" s="388">
        <v>14219326</v>
      </c>
      <c r="J24" s="383">
        <f t="shared" si="4"/>
        <v>1146093735</v>
      </c>
      <c r="K24" s="384">
        <f t="shared" si="4"/>
        <v>1467398214</v>
      </c>
      <c r="M24" s="389"/>
      <c r="N24" s="389"/>
      <c r="O24" s="389"/>
    </row>
    <row r="25" spans="2:15" ht="12">
      <c r="B25" s="386"/>
      <c r="C25" s="387" t="s">
        <v>349</v>
      </c>
      <c r="D25" s="383">
        <v>99496479</v>
      </c>
      <c r="E25" s="388">
        <v>106399041</v>
      </c>
      <c r="F25" s="383">
        <v>109782621</v>
      </c>
      <c r="G25" s="388">
        <v>129382377</v>
      </c>
      <c r="H25" s="383">
        <v>1184934816</v>
      </c>
      <c r="I25" s="388">
        <v>1240622708</v>
      </c>
      <c r="J25" s="383">
        <f t="shared" si="4"/>
        <v>1394213916</v>
      </c>
      <c r="K25" s="384">
        <f t="shared" si="4"/>
        <v>1476404126</v>
      </c>
      <c r="M25" s="389"/>
      <c r="N25" s="389"/>
      <c r="O25" s="389"/>
    </row>
    <row r="26" spans="2:15" ht="12">
      <c r="B26" s="386"/>
      <c r="C26" s="387" t="s">
        <v>350</v>
      </c>
      <c r="D26" s="383">
        <v>4951640482</v>
      </c>
      <c r="E26" s="388">
        <v>5068294024</v>
      </c>
      <c r="F26" s="383">
        <v>2141260794</v>
      </c>
      <c r="G26" s="388">
        <v>2180696470</v>
      </c>
      <c r="H26" s="383">
        <v>-7450421</v>
      </c>
      <c r="I26" s="388">
        <v>-6259488</v>
      </c>
      <c r="J26" s="383">
        <f t="shared" si="4"/>
        <v>7085450855</v>
      </c>
      <c r="K26" s="384">
        <f t="shared" si="4"/>
        <v>7242731006</v>
      </c>
      <c r="M26" s="389"/>
      <c r="N26" s="389"/>
      <c r="O26" s="389"/>
    </row>
    <row r="27" spans="2:15" ht="12">
      <c r="B27" s="386"/>
      <c r="C27" s="387" t="s">
        <v>351</v>
      </c>
      <c r="D27" s="383">
        <v>0</v>
      </c>
      <c r="E27" s="388">
        <v>0</v>
      </c>
      <c r="F27" s="383">
        <v>0</v>
      </c>
      <c r="G27" s="388">
        <v>0</v>
      </c>
      <c r="H27" s="383">
        <v>38331943</v>
      </c>
      <c r="I27" s="388">
        <v>38055889</v>
      </c>
      <c r="J27" s="383">
        <f t="shared" si="4"/>
        <v>38331943</v>
      </c>
      <c r="K27" s="384">
        <f t="shared" si="4"/>
        <v>38055889</v>
      </c>
      <c r="M27" s="389"/>
      <c r="N27" s="389"/>
      <c r="O27" s="389"/>
    </row>
    <row r="28" spans="2:15" ht="12">
      <c r="B28" s="386"/>
      <c r="C28" s="387" t="s">
        <v>352</v>
      </c>
      <c r="D28" s="383">
        <v>200103844</v>
      </c>
      <c r="E28" s="388">
        <v>136712656</v>
      </c>
      <c r="F28" s="383">
        <v>174982244</v>
      </c>
      <c r="G28" s="388">
        <v>195671754</v>
      </c>
      <c r="H28" s="383">
        <v>70530608</v>
      </c>
      <c r="I28" s="388">
        <v>47554218</v>
      </c>
      <c r="J28" s="383">
        <f t="shared" si="4"/>
        <v>445616696</v>
      </c>
      <c r="K28" s="384">
        <f t="shared" si="4"/>
        <v>379938628</v>
      </c>
      <c r="M28" s="389"/>
      <c r="N28" s="389"/>
      <c r="O28" s="389"/>
    </row>
    <row r="30" spans="2:11" ht="12">
      <c r="B30" s="391" t="s">
        <v>353</v>
      </c>
      <c r="C30" s="392"/>
      <c r="D30" s="393">
        <f aca="true" t="shared" si="5" ref="D30:I30">+D18+D6</f>
        <v>6891751145</v>
      </c>
      <c r="E30" s="394">
        <f t="shared" si="5"/>
        <v>7366858885</v>
      </c>
      <c r="F30" s="393">
        <f>+F18+F6</f>
        <v>5381435675</v>
      </c>
      <c r="G30" s="394">
        <f t="shared" si="5"/>
        <v>5785560685</v>
      </c>
      <c r="H30" s="393">
        <f t="shared" si="5"/>
        <v>472599973</v>
      </c>
      <c r="I30" s="394">
        <f t="shared" si="5"/>
        <v>581451182</v>
      </c>
      <c r="J30" s="393">
        <f>+J18+J6</f>
        <v>12745786793</v>
      </c>
      <c r="K30" s="394">
        <f>+K18+K6</f>
        <v>13733870752</v>
      </c>
    </row>
    <row r="33" spans="4:11" ht="12">
      <c r="D33" s="389"/>
      <c r="E33" s="389"/>
      <c r="F33" s="389"/>
      <c r="G33" s="389"/>
      <c r="H33" s="389"/>
      <c r="I33" s="389"/>
      <c r="J33" s="389"/>
      <c r="K33" s="389"/>
    </row>
    <row r="34" ht="24.75" customHeight="1"/>
    <row r="35" spans="2:11" ht="30" customHeight="1">
      <c r="B35" s="370"/>
      <c r="C35" s="371"/>
      <c r="D35" s="372" t="str">
        <f>+D3</f>
        <v>Generación</v>
      </c>
      <c r="E35" s="373"/>
      <c r="F35" s="372" t="str">
        <f>+F3</f>
        <v>Distribución</v>
      </c>
      <c r="G35" s="373"/>
      <c r="H35" s="372" t="str">
        <f>+H3</f>
        <v>Eliminaciones y otros</v>
      </c>
      <c r="I35" s="373"/>
      <c r="J35" s="372" t="str">
        <f>+J3</f>
        <v>Totales</v>
      </c>
      <c r="K35" s="373"/>
    </row>
    <row r="36" spans="2:11" ht="12">
      <c r="B36" s="395" t="s">
        <v>354</v>
      </c>
      <c r="C36" s="396"/>
      <c r="D36" s="376">
        <f>+D4</f>
        <v>41182</v>
      </c>
      <c r="E36" s="377">
        <f>+E4</f>
        <v>40908</v>
      </c>
      <c r="F36" s="376">
        <f>+F4</f>
        <v>41182</v>
      </c>
      <c r="G36" s="377">
        <f>+G4</f>
        <v>40908</v>
      </c>
      <c r="H36" s="376">
        <f>+H4</f>
        <v>41182</v>
      </c>
      <c r="I36" s="377">
        <f>+I4</f>
        <v>40908</v>
      </c>
      <c r="J36" s="376">
        <f>+J4</f>
        <v>41182</v>
      </c>
      <c r="K36" s="377">
        <f>+K4</f>
        <v>40908</v>
      </c>
    </row>
    <row r="37" spans="2:11" ht="12">
      <c r="B37" s="397"/>
      <c r="C37" s="398"/>
      <c r="D37" s="380" t="s">
        <v>331</v>
      </c>
      <c r="E37" s="381" t="s">
        <v>331</v>
      </c>
      <c r="F37" s="380" t="s">
        <v>331</v>
      </c>
      <c r="G37" s="381" t="s">
        <v>331</v>
      </c>
      <c r="H37" s="380" t="s">
        <v>331</v>
      </c>
      <c r="I37" s="381" t="s">
        <v>331</v>
      </c>
      <c r="J37" s="380" t="s">
        <v>331</v>
      </c>
      <c r="K37" s="381" t="s">
        <v>331</v>
      </c>
    </row>
    <row r="38" spans="2:11" ht="12">
      <c r="B38" s="399" t="s">
        <v>355</v>
      </c>
      <c r="D38" s="383">
        <f>SUM(D40:D46)</f>
        <v>1188754978</v>
      </c>
      <c r="E38" s="384">
        <f aca="true" t="shared" si="6" ref="E38:K38">SUM(E40:E46)</f>
        <v>1150249283</v>
      </c>
      <c r="F38" s="383">
        <f>SUM(F40:F46)</f>
        <v>1230847083</v>
      </c>
      <c r="G38" s="384">
        <f t="shared" si="6"/>
        <v>1394053750</v>
      </c>
      <c r="H38" s="383">
        <f t="shared" si="6"/>
        <v>-307172774</v>
      </c>
      <c r="I38" s="384">
        <f t="shared" si="6"/>
        <v>-83769398</v>
      </c>
      <c r="J38" s="383">
        <f t="shared" si="6"/>
        <v>2112429287</v>
      </c>
      <c r="K38" s="384">
        <f t="shared" si="6"/>
        <v>2460533635</v>
      </c>
    </row>
    <row r="39" spans="2:11" ht="12" customHeight="1" hidden="1">
      <c r="B39" s="399" t="s">
        <v>356</v>
      </c>
      <c r="D39" s="383">
        <v>1263501044.5835888</v>
      </c>
      <c r="E39" s="384">
        <v>1150249282</v>
      </c>
      <c r="F39" s="383">
        <v>1358145296.79919</v>
      </c>
      <c r="G39" s="384">
        <v>1394053750</v>
      </c>
      <c r="H39" s="383">
        <v>-141687639.14542735</v>
      </c>
      <c r="I39" s="384">
        <v>-83769398</v>
      </c>
      <c r="J39" s="383">
        <v>2479958702.2373524</v>
      </c>
      <c r="K39" s="384">
        <v>2460533634</v>
      </c>
    </row>
    <row r="40" spans="2:15" ht="12">
      <c r="B40" s="386"/>
      <c r="C40" s="387" t="s">
        <v>357</v>
      </c>
      <c r="D40" s="383">
        <v>431908212</v>
      </c>
      <c r="E40" s="388">
        <v>365375002</v>
      </c>
      <c r="F40" s="383">
        <v>196483566</v>
      </c>
      <c r="G40" s="388">
        <v>292160116</v>
      </c>
      <c r="H40" s="383">
        <v>14559242</v>
      </c>
      <c r="I40" s="388">
        <v>14547220</v>
      </c>
      <c r="J40" s="383">
        <f>+D40+F40+H40</f>
        <v>642951020</v>
      </c>
      <c r="K40" s="384">
        <f>+E40+G40+I40</f>
        <v>672082338</v>
      </c>
      <c r="M40" s="389"/>
      <c r="N40" s="389"/>
      <c r="O40" s="389"/>
    </row>
    <row r="41" spans="2:15" ht="12">
      <c r="B41" s="386"/>
      <c r="C41" s="387" t="s">
        <v>358</v>
      </c>
      <c r="D41" s="383">
        <v>267514919</v>
      </c>
      <c r="E41" s="388">
        <v>380701746</v>
      </c>
      <c r="F41" s="383">
        <v>666647815</v>
      </c>
      <c r="G41" s="388">
        <v>774128579</v>
      </c>
      <c r="H41" s="383">
        <v>42902153</v>
      </c>
      <c r="I41" s="388">
        <f>80234135</f>
        <v>80234135</v>
      </c>
      <c r="J41" s="383">
        <f aca="true" t="shared" si="7" ref="J41:K46">+D41+F41+H41</f>
        <v>977064887</v>
      </c>
      <c r="K41" s="384">
        <f t="shared" si="7"/>
        <v>1235064460</v>
      </c>
      <c r="M41" s="389"/>
      <c r="N41" s="389"/>
      <c r="O41" s="389"/>
    </row>
    <row r="42" spans="2:15" ht="12">
      <c r="B42" s="386"/>
      <c r="C42" s="387" t="s">
        <v>359</v>
      </c>
      <c r="D42" s="383">
        <v>343415960</v>
      </c>
      <c r="E42" s="388">
        <v>234167088</v>
      </c>
      <c r="F42" s="383">
        <v>196921310</v>
      </c>
      <c r="G42" s="388">
        <v>126083948</v>
      </c>
      <c r="H42" s="383">
        <v>-384783364</v>
      </c>
      <c r="I42" s="388">
        <v>-203073399</v>
      </c>
      <c r="J42" s="383">
        <f t="shared" si="7"/>
        <v>155553906</v>
      </c>
      <c r="K42" s="384">
        <f t="shared" si="7"/>
        <v>157177637</v>
      </c>
      <c r="M42" s="389"/>
      <c r="N42" s="389"/>
      <c r="O42" s="389"/>
    </row>
    <row r="43" spans="2:15" ht="12">
      <c r="B43" s="386"/>
      <c r="C43" s="387" t="s">
        <v>360</v>
      </c>
      <c r="D43" s="383">
        <v>32053248</v>
      </c>
      <c r="E43" s="388">
        <v>36030224</v>
      </c>
      <c r="F43" s="383">
        <v>40062550</v>
      </c>
      <c r="G43" s="388">
        <v>43227192</v>
      </c>
      <c r="H43" s="383">
        <v>15227085</v>
      </c>
      <c r="I43" s="388">
        <v>20445238</v>
      </c>
      <c r="J43" s="383">
        <f t="shared" si="7"/>
        <v>87342883</v>
      </c>
      <c r="K43" s="384">
        <f t="shared" si="7"/>
        <v>99702654</v>
      </c>
      <c r="M43" s="389"/>
      <c r="N43" s="389"/>
      <c r="O43" s="389"/>
    </row>
    <row r="44" spans="2:15" ht="12">
      <c r="B44" s="386"/>
      <c r="C44" s="387" t="s">
        <v>361</v>
      </c>
      <c r="D44" s="383">
        <v>95570163</v>
      </c>
      <c r="E44" s="388">
        <v>122601990</v>
      </c>
      <c r="F44" s="383">
        <v>63042110</v>
      </c>
      <c r="G44" s="388">
        <v>110935913</v>
      </c>
      <c r="H44" s="383">
        <v>3497680</v>
      </c>
      <c r="I44" s="388">
        <v>2315339</v>
      </c>
      <c r="J44" s="383">
        <f t="shared" si="7"/>
        <v>162109953</v>
      </c>
      <c r="K44" s="384">
        <f t="shared" si="7"/>
        <v>235853242</v>
      </c>
      <c r="M44" s="389"/>
      <c r="N44" s="389"/>
      <c r="O44" s="389"/>
    </row>
    <row r="45" spans="2:15" ht="12">
      <c r="B45" s="386"/>
      <c r="C45" s="387" t="s">
        <v>362</v>
      </c>
      <c r="D45" s="383">
        <v>0</v>
      </c>
      <c r="E45" s="388">
        <v>0</v>
      </c>
      <c r="F45" s="383">
        <v>0</v>
      </c>
      <c r="G45" s="388">
        <v>0</v>
      </c>
      <c r="H45" s="383">
        <v>0</v>
      </c>
      <c r="I45" s="388">
        <v>0</v>
      </c>
      <c r="J45" s="383">
        <f t="shared" si="7"/>
        <v>0</v>
      </c>
      <c r="K45" s="384">
        <f t="shared" si="7"/>
        <v>0</v>
      </c>
      <c r="M45" s="389"/>
      <c r="N45" s="389"/>
      <c r="O45" s="389"/>
    </row>
    <row r="46" spans="2:15" ht="12">
      <c r="B46" s="386"/>
      <c r="C46" s="387" t="s">
        <v>363</v>
      </c>
      <c r="D46" s="383">
        <v>18292476</v>
      </c>
      <c r="E46" s="388">
        <v>11373233</v>
      </c>
      <c r="F46" s="383">
        <v>67689732</v>
      </c>
      <c r="G46" s="388">
        <v>47518002</v>
      </c>
      <c r="H46" s="383">
        <v>1424430</v>
      </c>
      <c r="I46" s="388">
        <v>1762069</v>
      </c>
      <c r="J46" s="383">
        <f t="shared" si="7"/>
        <v>87406638</v>
      </c>
      <c r="K46" s="384">
        <f t="shared" si="7"/>
        <v>60653304</v>
      </c>
      <c r="M46" s="389"/>
      <c r="N46" s="389"/>
      <c r="O46" s="389"/>
    </row>
    <row r="48" spans="2:11" ht="36">
      <c r="B48" s="386"/>
      <c r="C48" s="390" t="s">
        <v>364</v>
      </c>
      <c r="D48" s="383">
        <v>0</v>
      </c>
      <c r="E48" s="384">
        <v>0</v>
      </c>
      <c r="F48" s="383">
        <v>0</v>
      </c>
      <c r="G48" s="384">
        <v>0</v>
      </c>
      <c r="H48" s="383">
        <v>0</v>
      </c>
      <c r="I48" s="384">
        <v>0</v>
      </c>
      <c r="J48" s="383">
        <v>0</v>
      </c>
      <c r="K48" s="384">
        <v>0</v>
      </c>
    </row>
    <row r="50" spans="2:11" ht="12">
      <c r="B50" s="385" t="s">
        <v>365</v>
      </c>
      <c r="D50" s="383">
        <f aca="true" t="shared" si="8" ref="D50:K50">SUM(D51:D57)</f>
        <v>1891293689</v>
      </c>
      <c r="E50" s="384">
        <f t="shared" si="8"/>
        <v>2231327095</v>
      </c>
      <c r="F50" s="383">
        <f t="shared" si="8"/>
        <v>1473497444</v>
      </c>
      <c r="G50" s="384">
        <f t="shared" si="8"/>
        <v>1572059394</v>
      </c>
      <c r="H50" s="383">
        <f t="shared" si="8"/>
        <v>559945240</v>
      </c>
      <c r="I50" s="384">
        <f t="shared" si="8"/>
        <v>573796771</v>
      </c>
      <c r="J50" s="383">
        <f t="shared" si="8"/>
        <v>3924736373</v>
      </c>
      <c r="K50" s="384">
        <f t="shared" si="8"/>
        <v>4377183260</v>
      </c>
    </row>
    <row r="51" spans="2:15" ht="12">
      <c r="B51" s="386"/>
      <c r="C51" s="387" t="s">
        <v>366</v>
      </c>
      <c r="D51" s="383">
        <v>1394558789</v>
      </c>
      <c r="E51" s="388">
        <v>1755575529</v>
      </c>
      <c r="F51" s="383">
        <v>890642132</v>
      </c>
      <c r="G51" s="388">
        <v>952894143</v>
      </c>
      <c r="H51" s="383">
        <v>562252279</v>
      </c>
      <c r="I51" s="388">
        <v>562885621</v>
      </c>
      <c r="J51" s="383">
        <f>+D51+F51+H51</f>
        <v>2847453200</v>
      </c>
      <c r="K51" s="384">
        <f>+E51+G51+I51</f>
        <v>3271355293</v>
      </c>
      <c r="M51" s="389"/>
      <c r="N51" s="389"/>
      <c r="O51" s="389"/>
    </row>
    <row r="52" spans="2:15" ht="12">
      <c r="B52" s="386"/>
      <c r="C52" s="387" t="s">
        <v>367</v>
      </c>
      <c r="D52" s="383">
        <v>187072</v>
      </c>
      <c r="E52" s="388">
        <v>243234</v>
      </c>
      <c r="F52" s="383">
        <v>11989176</v>
      </c>
      <c r="G52" s="388">
        <v>14060817</v>
      </c>
      <c r="H52" s="383">
        <v>0</v>
      </c>
      <c r="I52" s="388">
        <v>556</v>
      </c>
      <c r="J52" s="383">
        <f aca="true" t="shared" si="9" ref="J52:K57">+D52+F52+H52</f>
        <v>12176248</v>
      </c>
      <c r="K52" s="384">
        <f t="shared" si="9"/>
        <v>14304607</v>
      </c>
      <c r="M52" s="389"/>
      <c r="N52" s="389"/>
      <c r="O52" s="389"/>
    </row>
    <row r="53" spans="2:15" ht="12">
      <c r="B53" s="386"/>
      <c r="C53" s="387" t="s">
        <v>368</v>
      </c>
      <c r="D53" s="383">
        <v>7230948</v>
      </c>
      <c r="E53" s="388">
        <v>81953</v>
      </c>
      <c r="F53" s="383">
        <v>0</v>
      </c>
      <c r="G53" s="388">
        <v>0</v>
      </c>
      <c r="H53" s="383">
        <v>-7230948</v>
      </c>
      <c r="I53" s="388">
        <v>-81953</v>
      </c>
      <c r="J53" s="383">
        <f t="shared" si="9"/>
        <v>0</v>
      </c>
      <c r="K53" s="384">
        <f t="shared" si="9"/>
        <v>0</v>
      </c>
      <c r="M53" s="389"/>
      <c r="N53" s="389"/>
      <c r="O53" s="389"/>
    </row>
    <row r="54" spans="2:15" ht="12">
      <c r="B54" s="386"/>
      <c r="C54" s="387" t="s">
        <v>369</v>
      </c>
      <c r="D54" s="383">
        <v>28110607</v>
      </c>
      <c r="E54" s="388">
        <v>20833139</v>
      </c>
      <c r="F54" s="383">
        <v>165519353</v>
      </c>
      <c r="G54" s="388">
        <v>181636893</v>
      </c>
      <c r="H54" s="383">
        <v>6262505</v>
      </c>
      <c r="I54" s="388">
        <v>103609</v>
      </c>
      <c r="J54" s="383">
        <f t="shared" si="9"/>
        <v>199892465</v>
      </c>
      <c r="K54" s="384">
        <f t="shared" si="9"/>
        <v>202573641</v>
      </c>
      <c r="M54" s="389"/>
      <c r="N54" s="389"/>
      <c r="O54" s="389"/>
    </row>
    <row r="55" spans="2:15" ht="12">
      <c r="B55" s="386"/>
      <c r="C55" s="387" t="s">
        <v>370</v>
      </c>
      <c r="D55" s="383">
        <v>373216026</v>
      </c>
      <c r="E55" s="388">
        <v>341568310</v>
      </c>
      <c r="F55" s="383">
        <v>170232952</v>
      </c>
      <c r="G55" s="388">
        <v>162528439</v>
      </c>
      <c r="H55" s="383">
        <v>4445439</v>
      </c>
      <c r="I55" s="388">
        <v>4341506</v>
      </c>
      <c r="J55" s="383">
        <f t="shared" si="9"/>
        <v>547894417</v>
      </c>
      <c r="K55" s="384">
        <f t="shared" si="9"/>
        <v>508438255</v>
      </c>
      <c r="M55" s="389"/>
      <c r="N55" s="389"/>
      <c r="O55" s="389"/>
    </row>
    <row r="56" spans="2:15" ht="12">
      <c r="B56" s="386"/>
      <c r="C56" s="387" t="s">
        <v>371</v>
      </c>
      <c r="D56" s="383">
        <v>34713631</v>
      </c>
      <c r="E56" s="388">
        <v>36504909</v>
      </c>
      <c r="F56" s="383">
        <v>205907345</v>
      </c>
      <c r="G56" s="388">
        <v>234826662</v>
      </c>
      <c r="H56" s="383">
        <v>6316236</v>
      </c>
      <c r="I56" s="388">
        <v>6194442</v>
      </c>
      <c r="J56" s="383">
        <f t="shared" si="9"/>
        <v>246937212</v>
      </c>
      <c r="K56" s="384">
        <f t="shared" si="9"/>
        <v>277526013</v>
      </c>
      <c r="M56" s="389"/>
      <c r="N56" s="389"/>
      <c r="O56" s="389"/>
    </row>
    <row r="57" spans="2:15" ht="12">
      <c r="B57" s="386"/>
      <c r="C57" s="387" t="s">
        <v>372</v>
      </c>
      <c r="D57" s="383">
        <v>53276616</v>
      </c>
      <c r="E57" s="388">
        <v>76520021</v>
      </c>
      <c r="F57" s="383">
        <v>29206486</v>
      </c>
      <c r="G57" s="388">
        <v>26112440</v>
      </c>
      <c r="H57" s="383">
        <v>-12100271</v>
      </c>
      <c r="I57" s="388">
        <v>352990</v>
      </c>
      <c r="J57" s="383">
        <f t="shared" si="9"/>
        <v>70382831</v>
      </c>
      <c r="K57" s="384">
        <f t="shared" si="9"/>
        <v>102985451</v>
      </c>
      <c r="M57" s="389"/>
      <c r="N57" s="389"/>
      <c r="O57" s="389"/>
    </row>
    <row r="59" spans="2:11" ht="12">
      <c r="B59" s="385" t="s">
        <v>373</v>
      </c>
      <c r="D59" s="383">
        <f aca="true" t="shared" si="10" ref="D59:I59">+D60</f>
        <v>3811702478</v>
      </c>
      <c r="E59" s="384">
        <f t="shared" si="10"/>
        <v>3985282507</v>
      </c>
      <c r="F59" s="383">
        <f t="shared" si="10"/>
        <v>2677091148</v>
      </c>
      <c r="G59" s="384">
        <f t="shared" si="10"/>
        <v>2819447541</v>
      </c>
      <c r="H59" s="383">
        <f t="shared" si="10"/>
        <v>219827507</v>
      </c>
      <c r="I59" s="384">
        <f t="shared" si="10"/>
        <v>91423809</v>
      </c>
      <c r="J59" s="383">
        <f>+J60+J68</f>
        <v>6708621133</v>
      </c>
      <c r="K59" s="384">
        <f>+K60+K68</f>
        <v>6896153857</v>
      </c>
    </row>
    <row r="60" spans="2:11" ht="12" customHeight="1">
      <c r="B60" s="400" t="s">
        <v>374</v>
      </c>
      <c r="C60" s="401"/>
      <c r="D60" s="383">
        <f aca="true" t="shared" si="11" ref="D60:K60">SUM(D61:D66)</f>
        <v>3811702478</v>
      </c>
      <c r="E60" s="384">
        <f t="shared" si="11"/>
        <v>3985282507</v>
      </c>
      <c r="F60" s="383">
        <f t="shared" si="11"/>
        <v>2677091148</v>
      </c>
      <c r="G60" s="384">
        <f t="shared" si="11"/>
        <v>2819447541</v>
      </c>
      <c r="H60" s="383">
        <f t="shared" si="11"/>
        <v>219827507</v>
      </c>
      <c r="I60" s="384">
        <f t="shared" si="11"/>
        <v>91423809</v>
      </c>
      <c r="J60" s="383">
        <f t="shared" si="11"/>
        <v>3796128723</v>
      </c>
      <c r="K60" s="384">
        <f t="shared" si="11"/>
        <v>3895728606</v>
      </c>
    </row>
    <row r="61" spans="2:15" ht="12">
      <c r="B61" s="386"/>
      <c r="C61" s="387" t="s">
        <v>375</v>
      </c>
      <c r="D61" s="383">
        <v>1489166003</v>
      </c>
      <c r="E61" s="388">
        <v>1752890037</v>
      </c>
      <c r="F61" s="383">
        <v>829743863</v>
      </c>
      <c r="G61" s="388">
        <v>1010886630</v>
      </c>
      <c r="H61" s="383">
        <v>505972968</v>
      </c>
      <c r="I61" s="388">
        <v>61106168</v>
      </c>
      <c r="J61" s="383">
        <f aca="true" t="shared" si="12" ref="J61:K63">+D61+F61+H61</f>
        <v>2824882834</v>
      </c>
      <c r="K61" s="384">
        <f t="shared" si="12"/>
        <v>2824882835</v>
      </c>
      <c r="M61" s="389"/>
      <c r="N61" s="389"/>
      <c r="O61" s="389"/>
    </row>
    <row r="62" spans="2:15" ht="12">
      <c r="B62" s="386"/>
      <c r="C62" s="387" t="s">
        <v>376</v>
      </c>
      <c r="D62" s="383">
        <v>1800524774</v>
      </c>
      <c r="E62" s="388">
        <v>1838419172</v>
      </c>
      <c r="F62" s="383">
        <v>1168185885</v>
      </c>
      <c r="G62" s="388">
        <v>957047345</v>
      </c>
      <c r="H62" s="383">
        <v>-625413737</v>
      </c>
      <c r="I62" s="388">
        <v>-562497637</v>
      </c>
      <c r="J62" s="383">
        <f t="shared" si="12"/>
        <v>2343296922</v>
      </c>
      <c r="K62" s="384">
        <f t="shared" si="12"/>
        <v>2232968880</v>
      </c>
      <c r="M62" s="389"/>
      <c r="N62" s="389"/>
      <c r="O62" s="389"/>
    </row>
    <row r="63" spans="2:15" ht="12">
      <c r="B63" s="386"/>
      <c r="C63" s="387" t="s">
        <v>377</v>
      </c>
      <c r="D63" s="383">
        <v>206008557</v>
      </c>
      <c r="E63" s="388">
        <v>0</v>
      </c>
      <c r="F63" s="383">
        <v>4067275</v>
      </c>
      <c r="G63" s="388">
        <v>0</v>
      </c>
      <c r="H63" s="383">
        <v>-51316184</v>
      </c>
      <c r="I63" s="388">
        <v>158759648</v>
      </c>
      <c r="J63" s="383">
        <f t="shared" si="12"/>
        <v>158759648</v>
      </c>
      <c r="K63" s="384">
        <f t="shared" si="12"/>
        <v>158759648</v>
      </c>
      <c r="M63" s="389"/>
      <c r="N63" s="389"/>
      <c r="O63" s="389"/>
    </row>
    <row r="64" spans="2:15" ht="12" customHeight="1" hidden="1">
      <c r="B64" s="386"/>
      <c r="C64" s="387" t="s">
        <v>378</v>
      </c>
      <c r="D64" s="383">
        <v>0</v>
      </c>
      <c r="E64" s="388">
        <v>0</v>
      </c>
      <c r="F64" s="383">
        <v>0</v>
      </c>
      <c r="G64" s="388">
        <v>0</v>
      </c>
      <c r="H64" s="383">
        <v>0</v>
      </c>
      <c r="I64" s="388">
        <v>0</v>
      </c>
      <c r="J64" s="383">
        <v>0</v>
      </c>
      <c r="K64" s="384">
        <v>0</v>
      </c>
      <c r="M64" s="389"/>
      <c r="N64" s="389"/>
      <c r="O64" s="389"/>
    </row>
    <row r="65" spans="2:15" ht="12" customHeight="1" hidden="1">
      <c r="B65" s="386"/>
      <c r="C65" s="387" t="s">
        <v>379</v>
      </c>
      <c r="D65" s="383">
        <v>0</v>
      </c>
      <c r="E65" s="388">
        <v>0</v>
      </c>
      <c r="F65" s="383">
        <v>0</v>
      </c>
      <c r="G65" s="388">
        <v>0</v>
      </c>
      <c r="H65" s="383">
        <v>0</v>
      </c>
      <c r="I65" s="388">
        <v>0</v>
      </c>
      <c r="J65" s="383">
        <v>0</v>
      </c>
      <c r="K65" s="384">
        <v>0</v>
      </c>
      <c r="M65" s="389"/>
      <c r="N65" s="389"/>
      <c r="O65" s="389"/>
    </row>
    <row r="66" spans="2:15" ht="12">
      <c r="B66" s="386"/>
      <c r="C66" s="387" t="s">
        <v>380</v>
      </c>
      <c r="D66" s="383">
        <v>316003144</v>
      </c>
      <c r="E66" s="388">
        <v>393973298</v>
      </c>
      <c r="F66" s="383">
        <v>675094125</v>
      </c>
      <c r="G66" s="388">
        <v>851513566</v>
      </c>
      <c r="H66" s="383">
        <v>390584460</v>
      </c>
      <c r="I66" s="388">
        <v>434055630</v>
      </c>
      <c r="J66" s="383">
        <f>+D66+F66+H66-J68</f>
        <v>-1530810681</v>
      </c>
      <c r="K66" s="384">
        <f>+E66+G66+I66-3000425251</f>
        <v>-1320882757</v>
      </c>
      <c r="M66" s="389"/>
      <c r="N66" s="389"/>
      <c r="O66" s="389"/>
    </row>
    <row r="68" spans="2:11" ht="12">
      <c r="B68" s="391" t="s">
        <v>381</v>
      </c>
      <c r="C68" s="387"/>
      <c r="D68" s="383">
        <v>0</v>
      </c>
      <c r="E68" s="388">
        <v>0</v>
      </c>
      <c r="F68" s="383">
        <v>0</v>
      </c>
      <c r="G68" s="388">
        <v>0</v>
      </c>
      <c r="H68" s="383">
        <v>0</v>
      </c>
      <c r="I68" s="388">
        <v>0</v>
      </c>
      <c r="J68" s="383">
        <v>2912492410</v>
      </c>
      <c r="K68" s="384">
        <v>3000425251</v>
      </c>
    </row>
    <row r="70" spans="2:11" ht="12">
      <c r="B70" s="402" t="s">
        <v>382</v>
      </c>
      <c r="C70" s="392"/>
      <c r="D70" s="393">
        <f aca="true" t="shared" si="13" ref="D70:I70">+D50+D59+D38</f>
        <v>6891751145</v>
      </c>
      <c r="E70" s="403">
        <f t="shared" si="13"/>
        <v>7366858885</v>
      </c>
      <c r="F70" s="393">
        <f t="shared" si="13"/>
        <v>5381435675</v>
      </c>
      <c r="G70" s="403">
        <f t="shared" si="13"/>
        <v>5785560685</v>
      </c>
      <c r="H70" s="393">
        <f t="shared" si="13"/>
        <v>472599973</v>
      </c>
      <c r="I70" s="403">
        <f t="shared" si="13"/>
        <v>581451182</v>
      </c>
      <c r="J70" s="393">
        <f>+J50+J59+J38</f>
        <v>12745786793</v>
      </c>
      <c r="K70" s="393">
        <f>+K50+K59+K38</f>
        <v>13733870752</v>
      </c>
    </row>
    <row r="71" spans="4:11" ht="12">
      <c r="D71" s="389"/>
      <c r="E71" s="389"/>
      <c r="F71" s="389"/>
      <c r="G71" s="389"/>
      <c r="H71" s="389"/>
      <c r="I71" s="389"/>
      <c r="J71" s="389"/>
      <c r="K71" s="389"/>
    </row>
    <row r="72" ht="22.5" customHeight="1"/>
    <row r="73" spans="2:11" ht="30.75" customHeight="1">
      <c r="B73" s="370"/>
      <c r="C73" s="371"/>
      <c r="D73" s="372" t="str">
        <f>+D35</f>
        <v>Generación</v>
      </c>
      <c r="E73" s="373"/>
      <c r="F73" s="372" t="str">
        <f>+F35</f>
        <v>Distribución</v>
      </c>
      <c r="G73" s="373"/>
      <c r="H73" s="372" t="str">
        <f>+H35</f>
        <v>Eliminaciones y otros</v>
      </c>
      <c r="I73" s="373"/>
      <c r="J73" s="372" t="str">
        <f>+J35</f>
        <v>Totales</v>
      </c>
      <c r="K73" s="373"/>
    </row>
    <row r="74" spans="2:11" ht="12">
      <c r="B74" s="395" t="s">
        <v>383</v>
      </c>
      <c r="C74" s="396"/>
      <c r="D74" s="376">
        <f>+D36</f>
        <v>41182</v>
      </c>
      <c r="E74" s="377">
        <v>40816</v>
      </c>
      <c r="F74" s="376">
        <f>+F36</f>
        <v>41182</v>
      </c>
      <c r="G74" s="377">
        <f>+E74</f>
        <v>40816</v>
      </c>
      <c r="H74" s="376">
        <f>+H36</f>
        <v>41182</v>
      </c>
      <c r="I74" s="377">
        <f>+G74</f>
        <v>40816</v>
      </c>
      <c r="J74" s="376">
        <f>+J36</f>
        <v>41182</v>
      </c>
      <c r="K74" s="377">
        <f>+I74</f>
        <v>40816</v>
      </c>
    </row>
    <row r="75" spans="2:11" ht="12">
      <c r="B75" s="397"/>
      <c r="C75" s="398"/>
      <c r="D75" s="404" t="s">
        <v>331</v>
      </c>
      <c r="E75" s="405" t="s">
        <v>331</v>
      </c>
      <c r="F75" s="404" t="s">
        <v>331</v>
      </c>
      <c r="G75" s="405" t="s">
        <v>331</v>
      </c>
      <c r="H75" s="404" t="s">
        <v>331</v>
      </c>
      <c r="I75" s="405" t="s">
        <v>331</v>
      </c>
      <c r="J75" s="404" t="s">
        <v>331</v>
      </c>
      <c r="K75" s="405" t="s">
        <v>331</v>
      </c>
    </row>
    <row r="76" spans="2:12" ht="12">
      <c r="B76" s="402" t="s">
        <v>384</v>
      </c>
      <c r="C76" s="406"/>
      <c r="D76" s="393">
        <f aca="true" t="shared" si="14" ref="D76:K76">+D77+D82</f>
        <v>2003838207</v>
      </c>
      <c r="E76" s="407">
        <f t="shared" si="14"/>
        <v>2012421139</v>
      </c>
      <c r="F76" s="393">
        <f t="shared" si="14"/>
        <v>3350889939</v>
      </c>
      <c r="G76" s="407">
        <f t="shared" si="14"/>
        <v>3289888740</v>
      </c>
      <c r="H76" s="393">
        <f t="shared" si="14"/>
        <v>-458417596</v>
      </c>
      <c r="I76" s="407">
        <f t="shared" si="14"/>
        <v>-453510403</v>
      </c>
      <c r="J76" s="393">
        <f t="shared" si="14"/>
        <v>4896310550</v>
      </c>
      <c r="K76" s="407">
        <f t="shared" si="14"/>
        <v>4848799476</v>
      </c>
      <c r="L76" s="408"/>
    </row>
    <row r="77" spans="2:12" ht="12">
      <c r="B77" s="409"/>
      <c r="C77" s="410" t="s">
        <v>385</v>
      </c>
      <c r="D77" s="393">
        <f aca="true" t="shared" si="15" ref="D77:K77">SUM(D78:D80)</f>
        <v>1999473862</v>
      </c>
      <c r="E77" s="407">
        <f t="shared" si="15"/>
        <v>1997928554</v>
      </c>
      <c r="F77" s="393">
        <f t="shared" si="15"/>
        <v>3177151377</v>
      </c>
      <c r="G77" s="407">
        <f t="shared" si="15"/>
        <v>3101224429</v>
      </c>
      <c r="H77" s="393">
        <f t="shared" si="15"/>
        <v>-463296934</v>
      </c>
      <c r="I77" s="407">
        <f t="shared" si="15"/>
        <v>-453545153</v>
      </c>
      <c r="J77" s="393">
        <f t="shared" si="15"/>
        <v>4713328305</v>
      </c>
      <c r="K77" s="407">
        <f t="shared" si="15"/>
        <v>4645607830</v>
      </c>
      <c r="L77" s="408"/>
    </row>
    <row r="78" spans="2:15" ht="12">
      <c r="B78" s="409"/>
      <c r="C78" s="411" t="s">
        <v>386</v>
      </c>
      <c r="D78" s="412">
        <v>1898317970</v>
      </c>
      <c r="E78" s="413">
        <v>1946813268</v>
      </c>
      <c r="F78" s="412">
        <v>2909314117</v>
      </c>
      <c r="G78" s="413">
        <v>2834228799</v>
      </c>
      <c r="H78" s="412">
        <v>-438763568</v>
      </c>
      <c r="I78" s="413">
        <v>-457703893</v>
      </c>
      <c r="J78" s="412">
        <f aca="true" t="shared" si="16" ref="J78:K82">+D78+F78+H78</f>
        <v>4368868519</v>
      </c>
      <c r="K78" s="384">
        <f t="shared" si="16"/>
        <v>4323338174</v>
      </c>
      <c r="L78" s="408"/>
      <c r="M78" s="389"/>
      <c r="N78" s="389"/>
      <c r="O78" s="389"/>
    </row>
    <row r="79" spans="2:15" ht="12">
      <c r="B79" s="409"/>
      <c r="C79" s="411" t="s">
        <v>387</v>
      </c>
      <c r="D79" s="412">
        <v>7726018</v>
      </c>
      <c r="E79" s="413">
        <v>19596</v>
      </c>
      <c r="F79" s="412">
        <v>6715498</v>
      </c>
      <c r="G79" s="413">
        <v>5077999</v>
      </c>
      <c r="H79" s="412">
        <v>6779070</v>
      </c>
      <c r="I79" s="413">
        <v>15672136</v>
      </c>
      <c r="J79" s="412">
        <f t="shared" si="16"/>
        <v>21220586</v>
      </c>
      <c r="K79" s="384">
        <f t="shared" si="16"/>
        <v>20769731</v>
      </c>
      <c r="L79" s="408"/>
      <c r="M79" s="389"/>
      <c r="N79" s="389"/>
      <c r="O79" s="389"/>
    </row>
    <row r="80" spans="2:15" ht="12">
      <c r="B80" s="409"/>
      <c r="C80" s="411" t="s">
        <v>388</v>
      </c>
      <c r="D80" s="412">
        <v>93429874</v>
      </c>
      <c r="E80" s="413">
        <v>51095690</v>
      </c>
      <c r="F80" s="412">
        <v>261121762</v>
      </c>
      <c r="G80" s="413">
        <v>261917631</v>
      </c>
      <c r="H80" s="412">
        <v>-31312436</v>
      </c>
      <c r="I80" s="413">
        <v>-11513396</v>
      </c>
      <c r="J80" s="412">
        <f t="shared" si="16"/>
        <v>323239200</v>
      </c>
      <c r="K80" s="384">
        <f t="shared" si="16"/>
        <v>301499925</v>
      </c>
      <c r="L80" s="408"/>
      <c r="M80" s="389"/>
      <c r="N80" s="389"/>
      <c r="O80" s="389"/>
    </row>
    <row r="81" ht="12">
      <c r="L81" s="408"/>
    </row>
    <row r="82" spans="2:15" ht="12">
      <c r="B82" s="409"/>
      <c r="C82" s="410" t="s">
        <v>389</v>
      </c>
      <c r="D82" s="412">
        <v>4364345</v>
      </c>
      <c r="E82" s="413">
        <v>14492585</v>
      </c>
      <c r="F82" s="412">
        <v>173738562</v>
      </c>
      <c r="G82" s="413">
        <v>188664311</v>
      </c>
      <c r="H82" s="412">
        <v>4879338</v>
      </c>
      <c r="I82" s="413">
        <v>34750</v>
      </c>
      <c r="J82" s="412">
        <f>+D82+F82+H82</f>
        <v>182982245</v>
      </c>
      <c r="K82" s="384">
        <f t="shared" si="16"/>
        <v>203191646</v>
      </c>
      <c r="L82" s="408"/>
      <c r="M82" s="389"/>
      <c r="N82" s="389"/>
      <c r="O82" s="389"/>
    </row>
    <row r="83" ht="12">
      <c r="L83" s="408"/>
    </row>
    <row r="84" spans="2:12" ht="12">
      <c r="B84" s="402" t="s">
        <v>390</v>
      </c>
      <c r="C84" s="414"/>
      <c r="D84" s="415">
        <f aca="true" t="shared" si="17" ref="D84:K84">SUM(D85:D88)</f>
        <v>-1078048532</v>
      </c>
      <c r="E84" s="407">
        <f t="shared" si="17"/>
        <v>-1023461516</v>
      </c>
      <c r="F84" s="415">
        <f t="shared" si="17"/>
        <v>-2170719115</v>
      </c>
      <c r="G84" s="407">
        <f t="shared" si="17"/>
        <v>-2135763364</v>
      </c>
      <c r="H84" s="415">
        <f t="shared" si="17"/>
        <v>472886208</v>
      </c>
      <c r="I84" s="407">
        <f t="shared" si="17"/>
        <v>476025015</v>
      </c>
      <c r="J84" s="415">
        <f t="shared" si="17"/>
        <v>-2775881439</v>
      </c>
      <c r="K84" s="407">
        <f t="shared" si="17"/>
        <v>-2683199865</v>
      </c>
      <c r="L84" s="408"/>
    </row>
    <row r="85" spans="2:15" ht="12">
      <c r="B85" s="409"/>
      <c r="C85" s="410" t="s">
        <v>391</v>
      </c>
      <c r="D85" s="412">
        <v>-241041881</v>
      </c>
      <c r="E85" s="413">
        <v>-228673175</v>
      </c>
      <c r="F85" s="412">
        <v>-1573353772</v>
      </c>
      <c r="G85" s="413">
        <v>-1534914602</v>
      </c>
      <c r="H85" s="412">
        <v>441543042</v>
      </c>
      <c r="I85" s="413">
        <v>454311817</v>
      </c>
      <c r="J85" s="412">
        <f aca="true" t="shared" si="18" ref="J85:K88">+D85+F85+H85</f>
        <v>-1372852611</v>
      </c>
      <c r="K85" s="384">
        <f t="shared" si="18"/>
        <v>-1309275960</v>
      </c>
      <c r="L85" s="408"/>
      <c r="M85" s="389"/>
      <c r="N85" s="389"/>
      <c r="O85" s="389"/>
    </row>
    <row r="86" spans="2:15" ht="12">
      <c r="B86" s="409"/>
      <c r="C86" s="410" t="s">
        <v>392</v>
      </c>
      <c r="D86" s="412">
        <v>-602093440</v>
      </c>
      <c r="E86" s="413">
        <v>-595636580</v>
      </c>
      <c r="F86" s="412">
        <v>0</v>
      </c>
      <c r="G86" s="413">
        <v>0</v>
      </c>
      <c r="H86" s="412">
        <v>-7173</v>
      </c>
      <c r="I86" s="413">
        <v>-7794</v>
      </c>
      <c r="J86" s="412">
        <f t="shared" si="18"/>
        <v>-602100613</v>
      </c>
      <c r="K86" s="384">
        <f t="shared" si="18"/>
        <v>-595644374</v>
      </c>
      <c r="L86" s="408"/>
      <c r="M86" s="389"/>
      <c r="N86" s="389"/>
      <c r="O86" s="389"/>
    </row>
    <row r="87" spans="2:15" ht="12">
      <c r="B87" s="409"/>
      <c r="C87" s="410" t="s">
        <v>393</v>
      </c>
      <c r="D87" s="412">
        <v>-188127660</v>
      </c>
      <c r="E87" s="413">
        <v>-167616691</v>
      </c>
      <c r="F87" s="412">
        <v>-205135313</v>
      </c>
      <c r="G87" s="413">
        <v>-168907633</v>
      </c>
      <c r="H87" s="412">
        <v>33440542</v>
      </c>
      <c r="I87" s="413">
        <v>33282874</v>
      </c>
      <c r="J87" s="412">
        <f t="shared" si="18"/>
        <v>-359822431</v>
      </c>
      <c r="K87" s="384">
        <f t="shared" si="18"/>
        <v>-303241450</v>
      </c>
      <c r="L87" s="408"/>
      <c r="M87" s="389"/>
      <c r="N87" s="389"/>
      <c r="O87" s="389"/>
    </row>
    <row r="88" spans="2:15" ht="12">
      <c r="B88" s="409"/>
      <c r="C88" s="410" t="s">
        <v>394</v>
      </c>
      <c r="D88" s="412">
        <v>-46785551</v>
      </c>
      <c r="E88" s="413">
        <v>-31535070</v>
      </c>
      <c r="F88" s="412">
        <v>-392230030</v>
      </c>
      <c r="G88" s="413">
        <v>-431941129</v>
      </c>
      <c r="H88" s="412">
        <v>-2090203</v>
      </c>
      <c r="I88" s="413">
        <v>-11561882</v>
      </c>
      <c r="J88" s="412">
        <f t="shared" si="18"/>
        <v>-441105784</v>
      </c>
      <c r="K88" s="384">
        <f>+E88+G88+I88</f>
        <v>-475038081</v>
      </c>
      <c r="L88" s="408"/>
      <c r="M88" s="389"/>
      <c r="N88" s="389"/>
      <c r="O88" s="389"/>
    </row>
    <row r="89" ht="12">
      <c r="L89" s="408"/>
    </row>
    <row r="90" spans="2:12" ht="12">
      <c r="B90" s="402" t="s">
        <v>395</v>
      </c>
      <c r="C90" s="414"/>
      <c r="D90" s="393">
        <f aca="true" t="shared" si="19" ref="D90:K90">+D84+D76</f>
        <v>925789675</v>
      </c>
      <c r="E90" s="407">
        <f t="shared" si="19"/>
        <v>988959623</v>
      </c>
      <c r="F90" s="393">
        <f t="shared" si="19"/>
        <v>1180170824</v>
      </c>
      <c r="G90" s="407">
        <f t="shared" si="19"/>
        <v>1154125376</v>
      </c>
      <c r="H90" s="393">
        <f t="shared" si="19"/>
        <v>14468612</v>
      </c>
      <c r="I90" s="407">
        <f t="shared" si="19"/>
        <v>22514612</v>
      </c>
      <c r="J90" s="393">
        <f t="shared" si="19"/>
        <v>2120429111</v>
      </c>
      <c r="K90" s="407">
        <f t="shared" si="19"/>
        <v>2165599611</v>
      </c>
      <c r="L90" s="408"/>
    </row>
    <row r="91" ht="12">
      <c r="L91" s="408"/>
    </row>
    <row r="92" spans="2:15" ht="12">
      <c r="B92" s="402" t="s">
        <v>396</v>
      </c>
      <c r="C92" s="390"/>
      <c r="D92" s="412">
        <v>9195210</v>
      </c>
      <c r="E92" s="413">
        <v>2921033</v>
      </c>
      <c r="F92" s="412">
        <v>26832210</v>
      </c>
      <c r="G92" s="413">
        <v>28306633</v>
      </c>
      <c r="H92" s="412">
        <v>0</v>
      </c>
      <c r="I92" s="413">
        <v>4437307</v>
      </c>
      <c r="J92" s="412">
        <f aca="true" t="shared" si="20" ref="J92:K94">+D92+F92+H92</f>
        <v>36027420</v>
      </c>
      <c r="K92" s="384">
        <f t="shared" si="20"/>
        <v>35664973</v>
      </c>
      <c r="L92" s="408"/>
      <c r="M92" s="389"/>
      <c r="N92" s="389"/>
      <c r="O92" s="389"/>
    </row>
    <row r="93" spans="2:15" ht="12">
      <c r="B93" s="402" t="s">
        <v>397</v>
      </c>
      <c r="C93" s="390"/>
      <c r="D93" s="412">
        <v>-88880515</v>
      </c>
      <c r="E93" s="413">
        <v>-53362832</v>
      </c>
      <c r="F93" s="412">
        <v>-190283467</v>
      </c>
      <c r="G93" s="413">
        <v>-180327626</v>
      </c>
      <c r="H93" s="412">
        <v>-23317135</v>
      </c>
      <c r="I93" s="413">
        <v>-35661599</v>
      </c>
      <c r="J93" s="412">
        <f t="shared" si="20"/>
        <v>-302481117</v>
      </c>
      <c r="K93" s="384">
        <f t="shared" si="20"/>
        <v>-269352057</v>
      </c>
      <c r="L93" s="408"/>
      <c r="M93" s="389"/>
      <c r="N93" s="389"/>
      <c r="O93" s="389"/>
    </row>
    <row r="94" spans="2:15" ht="12">
      <c r="B94" s="402" t="s">
        <v>398</v>
      </c>
      <c r="C94" s="390"/>
      <c r="D94" s="412">
        <v>-90102025</v>
      </c>
      <c r="E94" s="413">
        <v>-116339643</v>
      </c>
      <c r="F94" s="412">
        <v>-286398123</v>
      </c>
      <c r="G94" s="413">
        <v>-303779655</v>
      </c>
      <c r="H94" s="412">
        <v>3648244</v>
      </c>
      <c r="I94" s="413">
        <v>-146224</v>
      </c>
      <c r="J94" s="412">
        <f t="shared" si="20"/>
        <v>-372851904</v>
      </c>
      <c r="K94" s="384">
        <f t="shared" si="20"/>
        <v>-420265522</v>
      </c>
      <c r="L94" s="408"/>
      <c r="M94" s="389"/>
      <c r="N94" s="389"/>
      <c r="O94" s="389"/>
    </row>
    <row r="95" ht="12">
      <c r="L95" s="408"/>
    </row>
    <row r="96" spans="2:12" ht="12">
      <c r="B96" s="402" t="s">
        <v>399</v>
      </c>
      <c r="C96" s="414"/>
      <c r="D96" s="393">
        <f aca="true" t="shared" si="21" ref="D96:K96">+D90+D92+D93+D94</f>
        <v>756002345</v>
      </c>
      <c r="E96" s="407">
        <f t="shared" si="21"/>
        <v>822178181</v>
      </c>
      <c r="F96" s="393">
        <f t="shared" si="21"/>
        <v>730321444</v>
      </c>
      <c r="G96" s="407">
        <f t="shared" si="21"/>
        <v>698324728</v>
      </c>
      <c r="H96" s="393">
        <f t="shared" si="21"/>
        <v>-5200279</v>
      </c>
      <c r="I96" s="407">
        <f t="shared" si="21"/>
        <v>-8855904</v>
      </c>
      <c r="J96" s="393">
        <f t="shared" si="21"/>
        <v>1481123510</v>
      </c>
      <c r="K96" s="407">
        <f t="shared" si="21"/>
        <v>1511647005</v>
      </c>
      <c r="L96" s="408"/>
    </row>
    <row r="97" ht="12">
      <c r="L97" s="408"/>
    </row>
    <row r="98" spans="2:15" ht="12">
      <c r="B98" s="409"/>
      <c r="C98" s="390" t="s">
        <v>400</v>
      </c>
      <c r="D98" s="412">
        <v>-160463766</v>
      </c>
      <c r="E98" s="413">
        <v>-130665637</v>
      </c>
      <c r="F98" s="412">
        <v>-192185359</v>
      </c>
      <c r="G98" s="413">
        <v>-180147771</v>
      </c>
      <c r="H98" s="412">
        <v>-1464650</v>
      </c>
      <c r="I98" s="413">
        <v>-1403267</v>
      </c>
      <c r="J98" s="412">
        <f>+D98+F98+H98</f>
        <v>-354113775</v>
      </c>
      <c r="K98" s="384">
        <f>+E98+G98+I98</f>
        <v>-312216675</v>
      </c>
      <c r="L98" s="408"/>
      <c r="M98" s="389"/>
      <c r="N98" s="389"/>
      <c r="O98" s="389"/>
    </row>
    <row r="99" ht="12">
      <c r="L99" s="408"/>
    </row>
    <row r="100" spans="2:12" ht="12">
      <c r="B100" s="402" t="s">
        <v>401</v>
      </c>
      <c r="C100" s="414"/>
      <c r="D100" s="393">
        <f aca="true" t="shared" si="22" ref="D100:K100">+D96+D98</f>
        <v>595538579</v>
      </c>
      <c r="E100" s="407">
        <f t="shared" si="22"/>
        <v>691512544</v>
      </c>
      <c r="F100" s="393">
        <f t="shared" si="22"/>
        <v>538136085</v>
      </c>
      <c r="G100" s="407">
        <f t="shared" si="22"/>
        <v>518176957</v>
      </c>
      <c r="H100" s="393">
        <f t="shared" si="22"/>
        <v>-6664929</v>
      </c>
      <c r="I100" s="407">
        <f t="shared" si="22"/>
        <v>-10259171</v>
      </c>
      <c r="J100" s="393">
        <f t="shared" si="22"/>
        <v>1127009735</v>
      </c>
      <c r="K100" s="407">
        <f t="shared" si="22"/>
        <v>1199430330</v>
      </c>
      <c r="L100" s="408"/>
    </row>
    <row r="101" ht="6" customHeight="1">
      <c r="L101" s="408"/>
    </row>
    <row r="102" ht="5.25" customHeight="1">
      <c r="L102" s="408"/>
    </row>
    <row r="103" spans="2:12" ht="12">
      <c r="B103" s="402" t="s">
        <v>402</v>
      </c>
      <c r="C103" s="414"/>
      <c r="D103" s="393">
        <f aca="true" t="shared" si="23" ref="D103:K103">SUM(D104:D107)</f>
        <v>-111402729</v>
      </c>
      <c r="E103" s="407">
        <f t="shared" si="23"/>
        <v>-110276608</v>
      </c>
      <c r="F103" s="393">
        <f t="shared" si="23"/>
        <v>-107366142</v>
      </c>
      <c r="G103" s="407">
        <f t="shared" si="23"/>
        <v>-76213126</v>
      </c>
      <c r="H103" s="393">
        <f t="shared" si="23"/>
        <v>-18834164</v>
      </c>
      <c r="I103" s="407">
        <f t="shared" si="23"/>
        <v>-7651324</v>
      </c>
      <c r="J103" s="393">
        <f t="shared" si="23"/>
        <v>-237603035</v>
      </c>
      <c r="K103" s="407">
        <f t="shared" si="23"/>
        <v>-194141058</v>
      </c>
      <c r="L103" s="408"/>
    </row>
    <row r="104" spans="2:15" ht="12.75" customHeight="1">
      <c r="B104" s="409"/>
      <c r="C104" s="410" t="s">
        <v>403</v>
      </c>
      <c r="D104" s="412">
        <v>30553073</v>
      </c>
      <c r="E104" s="413">
        <v>25394095</v>
      </c>
      <c r="F104" s="412">
        <v>84814279</v>
      </c>
      <c r="G104" s="413">
        <v>96977392</v>
      </c>
      <c r="H104" s="412">
        <v>6649187</v>
      </c>
      <c r="I104" s="413">
        <v>11717036</v>
      </c>
      <c r="J104" s="412">
        <f aca="true" t="shared" si="24" ref="J104:J114">+D104+F104+H104</f>
        <v>122016539</v>
      </c>
      <c r="K104" s="384">
        <f>+E104+G104+I104</f>
        <v>134088523</v>
      </c>
      <c r="L104" s="408"/>
      <c r="M104" s="389"/>
      <c r="N104" s="389"/>
      <c r="O104" s="389"/>
    </row>
    <row r="105" spans="2:15" ht="12">
      <c r="B105" s="409"/>
      <c r="C105" s="410" t="s">
        <v>404</v>
      </c>
      <c r="D105" s="412">
        <v>-130462387</v>
      </c>
      <c r="E105" s="413">
        <v>-127432245</v>
      </c>
      <c r="F105" s="412">
        <v>-194398002</v>
      </c>
      <c r="G105" s="413">
        <v>-174109300</v>
      </c>
      <c r="H105" s="412">
        <v>-13866085</v>
      </c>
      <c r="I105" s="413">
        <v>-18926517</v>
      </c>
      <c r="J105" s="412">
        <f t="shared" si="24"/>
        <v>-338726474</v>
      </c>
      <c r="K105" s="384">
        <f>+E105+G105+I105</f>
        <v>-320468062</v>
      </c>
      <c r="L105" s="408"/>
      <c r="M105" s="389"/>
      <c r="N105" s="389"/>
      <c r="O105" s="389"/>
    </row>
    <row r="106" spans="2:15" ht="12">
      <c r="B106" s="409"/>
      <c r="C106" s="410" t="s">
        <v>405</v>
      </c>
      <c r="D106" s="412">
        <v>-743782</v>
      </c>
      <c r="E106" s="413">
        <v>-3909485</v>
      </c>
      <c r="F106" s="412">
        <v>961198</v>
      </c>
      <c r="G106" s="413">
        <v>1786</v>
      </c>
      <c r="H106" s="412">
        <v>-7093440</v>
      </c>
      <c r="I106" s="413">
        <v>-13130605</v>
      </c>
      <c r="J106" s="412">
        <f t="shared" si="24"/>
        <v>-6876024</v>
      </c>
      <c r="K106" s="384">
        <f>+E106+G106+I106</f>
        <v>-17038304</v>
      </c>
      <c r="L106" s="408"/>
      <c r="M106" s="389"/>
      <c r="N106" s="389"/>
      <c r="O106" s="389"/>
    </row>
    <row r="107" spans="2:14" ht="12">
      <c r="B107" s="409"/>
      <c r="C107" s="410" t="s">
        <v>406</v>
      </c>
      <c r="D107" s="393">
        <f aca="true" t="shared" si="25" ref="D107:K107">+D108+D109</f>
        <v>-10749633</v>
      </c>
      <c r="E107" s="407">
        <f t="shared" si="25"/>
        <v>-4328973</v>
      </c>
      <c r="F107" s="393">
        <f t="shared" si="25"/>
        <v>1256383</v>
      </c>
      <c r="G107" s="407">
        <f t="shared" si="25"/>
        <v>916996</v>
      </c>
      <c r="H107" s="393">
        <f t="shared" si="25"/>
        <v>-4523826</v>
      </c>
      <c r="I107" s="407">
        <f t="shared" si="25"/>
        <v>12688762</v>
      </c>
      <c r="J107" s="393">
        <f t="shared" si="25"/>
        <v>-14017076</v>
      </c>
      <c r="K107" s="407">
        <f t="shared" si="25"/>
        <v>9276785</v>
      </c>
      <c r="L107" s="408"/>
      <c r="N107" s="389"/>
    </row>
    <row r="108" spans="2:15" ht="12">
      <c r="B108" s="409"/>
      <c r="C108" s="411" t="s">
        <v>407</v>
      </c>
      <c r="D108" s="412">
        <v>15282679</v>
      </c>
      <c r="E108" s="413">
        <v>23754678</v>
      </c>
      <c r="F108" s="412">
        <v>2889905</v>
      </c>
      <c r="G108" s="413">
        <v>4061416</v>
      </c>
      <c r="H108" s="412">
        <v>27916621</v>
      </c>
      <c r="I108" s="413">
        <v>40243879</v>
      </c>
      <c r="J108" s="412">
        <f t="shared" si="24"/>
        <v>46089205</v>
      </c>
      <c r="K108" s="384">
        <f>+E108+G108+I108</f>
        <v>68059973</v>
      </c>
      <c r="L108" s="408"/>
      <c r="M108" s="389"/>
      <c r="N108" s="389"/>
      <c r="O108" s="389"/>
    </row>
    <row r="109" spans="2:15" ht="12">
      <c r="B109" s="409"/>
      <c r="C109" s="411" t="s">
        <v>408</v>
      </c>
      <c r="D109" s="412">
        <v>-26032312</v>
      </c>
      <c r="E109" s="413">
        <v>-28083651</v>
      </c>
      <c r="F109" s="412">
        <v>-1633522</v>
      </c>
      <c r="G109" s="413">
        <v>-3144420</v>
      </c>
      <c r="H109" s="412">
        <v>-32440447</v>
      </c>
      <c r="I109" s="413">
        <v>-27555117</v>
      </c>
      <c r="J109" s="412">
        <f t="shared" si="24"/>
        <v>-60106281</v>
      </c>
      <c r="K109" s="384">
        <f>+E109+G109+I109</f>
        <v>-58783188</v>
      </c>
      <c r="L109" s="408"/>
      <c r="M109" s="389"/>
      <c r="N109" s="389"/>
      <c r="O109" s="389"/>
    </row>
    <row r="110" spans="12:14" ht="6.75" customHeight="1">
      <c r="L110" s="408"/>
      <c r="N110" s="389"/>
    </row>
    <row r="111" spans="2:15" ht="16.5" customHeight="1">
      <c r="B111" s="416" t="s">
        <v>409</v>
      </c>
      <c r="C111" s="390"/>
      <c r="D111" s="412">
        <v>7754143</v>
      </c>
      <c r="E111" s="413">
        <v>5819161</v>
      </c>
      <c r="F111" s="412">
        <v>-2320</v>
      </c>
      <c r="G111" s="413">
        <v>-1509</v>
      </c>
      <c r="H111" s="412">
        <v>2320</v>
      </c>
      <c r="I111" s="413">
        <v>30343</v>
      </c>
      <c r="J111" s="412">
        <f t="shared" si="24"/>
        <v>7754143</v>
      </c>
      <c r="K111" s="384">
        <f>+E111+G111+I111</f>
        <v>5847995</v>
      </c>
      <c r="L111" s="408"/>
      <c r="M111" s="389"/>
      <c r="N111" s="389"/>
      <c r="O111" s="389"/>
    </row>
    <row r="112" spans="2:15" ht="12" customHeight="1" hidden="1">
      <c r="B112" s="402" t="s">
        <v>410</v>
      </c>
      <c r="C112" s="390"/>
      <c r="D112" s="412">
        <v>0</v>
      </c>
      <c r="E112" s="413"/>
      <c r="F112" s="412">
        <v>0</v>
      </c>
      <c r="G112" s="413"/>
      <c r="H112" s="412">
        <v>0</v>
      </c>
      <c r="I112" s="413"/>
      <c r="J112" s="412">
        <f t="shared" si="24"/>
        <v>0</v>
      </c>
      <c r="K112" s="384">
        <f>+E112+G112+I112</f>
        <v>0</v>
      </c>
      <c r="L112" s="408"/>
      <c r="M112" s="389"/>
      <c r="N112" s="389"/>
      <c r="O112" s="389"/>
    </row>
    <row r="113" spans="2:15" ht="12">
      <c r="B113" s="402" t="s">
        <v>411</v>
      </c>
      <c r="C113" s="390"/>
      <c r="D113" s="412">
        <v>672339</v>
      </c>
      <c r="E113" s="413">
        <v>375764</v>
      </c>
      <c r="F113" s="412">
        <v>73786</v>
      </c>
      <c r="G113" s="413">
        <v>0</v>
      </c>
      <c r="H113" s="412">
        <v>0</v>
      </c>
      <c r="I113" s="413">
        <v>0</v>
      </c>
      <c r="J113" s="412">
        <f t="shared" si="24"/>
        <v>746125</v>
      </c>
      <c r="K113" s="384">
        <f>+E113+G113+I113</f>
        <v>375764</v>
      </c>
      <c r="L113" s="408"/>
      <c r="M113" s="389"/>
      <c r="N113" s="389"/>
      <c r="O113" s="389"/>
    </row>
    <row r="114" spans="2:15" ht="12">
      <c r="B114" s="402" t="s">
        <v>412</v>
      </c>
      <c r="C114" s="390"/>
      <c r="D114" s="412">
        <v>25386</v>
      </c>
      <c r="E114" s="413">
        <v>724563</v>
      </c>
      <c r="F114" s="412">
        <v>1404692</v>
      </c>
      <c r="G114" s="413">
        <v>28985</v>
      </c>
      <c r="H114" s="412">
        <v>2022939</v>
      </c>
      <c r="I114" s="413">
        <v>-7925351</v>
      </c>
      <c r="J114" s="412">
        <f t="shared" si="24"/>
        <v>3453017</v>
      </c>
      <c r="K114" s="384">
        <f>+E114+G114+I114</f>
        <v>-7171803</v>
      </c>
      <c r="L114" s="408"/>
      <c r="M114" s="389"/>
      <c r="N114" s="389"/>
      <c r="O114" s="389"/>
    </row>
    <row r="115" spans="2:12" ht="12" customHeight="1" hidden="1">
      <c r="B115" s="402" t="s">
        <v>413</v>
      </c>
      <c r="C115" s="390"/>
      <c r="D115" s="412">
        <v>0</v>
      </c>
      <c r="E115" s="413"/>
      <c r="F115" s="412">
        <v>0</v>
      </c>
      <c r="G115" s="413"/>
      <c r="H115" s="412">
        <v>0</v>
      </c>
      <c r="I115" s="413"/>
      <c r="J115" s="412">
        <v>0</v>
      </c>
      <c r="K115" s="417"/>
      <c r="L115" s="408"/>
    </row>
    <row r="116" ht="6" customHeight="1">
      <c r="L116" s="408"/>
    </row>
    <row r="117" spans="2:12" ht="12">
      <c r="B117" s="402" t="s">
        <v>414</v>
      </c>
      <c r="C117" s="414"/>
      <c r="D117" s="393">
        <f aca="true" t="shared" si="26" ref="D117:K117">+D100+D103+D111+D112+D113+D114+D115</f>
        <v>492587718</v>
      </c>
      <c r="E117" s="407">
        <f t="shared" si="26"/>
        <v>588155424</v>
      </c>
      <c r="F117" s="393">
        <f t="shared" si="26"/>
        <v>432246101</v>
      </c>
      <c r="G117" s="407">
        <f t="shared" si="26"/>
        <v>441991307</v>
      </c>
      <c r="H117" s="393">
        <f t="shared" si="26"/>
        <v>-23473834</v>
      </c>
      <c r="I117" s="407">
        <f t="shared" si="26"/>
        <v>-25805503</v>
      </c>
      <c r="J117" s="393">
        <f t="shared" si="26"/>
        <v>901359985</v>
      </c>
      <c r="K117" s="407">
        <f t="shared" si="26"/>
        <v>1004341228</v>
      </c>
      <c r="L117" s="408"/>
    </row>
    <row r="118" spans="8:12" ht="3.75" customHeight="1">
      <c r="H118" s="369">
        <v>0</v>
      </c>
      <c r="L118" s="408"/>
    </row>
    <row r="119" spans="2:15" ht="12">
      <c r="B119" s="409"/>
      <c r="C119" s="390" t="s">
        <v>415</v>
      </c>
      <c r="D119" s="412">
        <v>-154230003</v>
      </c>
      <c r="E119" s="413">
        <v>-181156275</v>
      </c>
      <c r="F119" s="412">
        <v>-130878358</v>
      </c>
      <c r="G119" s="413">
        <v>-119169864</v>
      </c>
      <c r="H119" s="412">
        <v>18157793</v>
      </c>
      <c r="I119" s="413">
        <v>-16223733</v>
      </c>
      <c r="J119" s="412">
        <f>+D119+F119+H119</f>
        <v>-266950568</v>
      </c>
      <c r="K119" s="384">
        <f>+E119+G119+I119</f>
        <v>-316549872</v>
      </c>
      <c r="L119" s="408"/>
      <c r="M119" s="389"/>
      <c r="N119" s="389"/>
      <c r="O119" s="389"/>
    </row>
    <row r="120" ht="4.5" customHeight="1">
      <c r="L120" s="408"/>
    </row>
    <row r="121" spans="2:12" ht="12">
      <c r="B121" s="418" t="s">
        <v>416</v>
      </c>
      <c r="C121" s="414"/>
      <c r="D121" s="393">
        <f aca="true" t="shared" si="27" ref="D121:K121">+D117+D119</f>
        <v>338357715</v>
      </c>
      <c r="E121" s="407">
        <f t="shared" si="27"/>
        <v>406999149</v>
      </c>
      <c r="F121" s="393">
        <f t="shared" si="27"/>
        <v>301367743</v>
      </c>
      <c r="G121" s="407">
        <f t="shared" si="27"/>
        <v>322821443</v>
      </c>
      <c r="H121" s="393">
        <f t="shared" si="27"/>
        <v>-5316041</v>
      </c>
      <c r="I121" s="407">
        <f t="shared" si="27"/>
        <v>-42029236</v>
      </c>
      <c r="J121" s="393">
        <f t="shared" si="27"/>
        <v>634409417</v>
      </c>
      <c r="K121" s="407">
        <f t="shared" si="27"/>
        <v>687791356</v>
      </c>
      <c r="L121" s="408"/>
    </row>
    <row r="122" spans="2:12" ht="24">
      <c r="B122" s="409"/>
      <c r="C122" s="390" t="s">
        <v>417</v>
      </c>
      <c r="D122" s="412">
        <v>0</v>
      </c>
      <c r="E122" s="413"/>
      <c r="F122" s="412">
        <v>0</v>
      </c>
      <c r="G122" s="413"/>
      <c r="H122" s="412">
        <v>0</v>
      </c>
      <c r="I122" s="413"/>
      <c r="J122" s="412">
        <v>0</v>
      </c>
      <c r="K122" s="417"/>
      <c r="L122" s="408"/>
    </row>
    <row r="123" spans="2:12" ht="12">
      <c r="B123" s="419" t="s">
        <v>418</v>
      </c>
      <c r="C123" s="390"/>
      <c r="D123" s="393">
        <f>+D121+D122</f>
        <v>338357715</v>
      </c>
      <c r="E123" s="407">
        <f>+E121+E122</f>
        <v>406999149</v>
      </c>
      <c r="F123" s="393">
        <f>+F121+F122</f>
        <v>301367743</v>
      </c>
      <c r="G123" s="407">
        <f>+G121+G122</f>
        <v>322821443</v>
      </c>
      <c r="H123" s="393">
        <f>+H121+H122</f>
        <v>-5316041</v>
      </c>
      <c r="I123" s="407">
        <f>+I121+I122</f>
        <v>-42029236</v>
      </c>
      <c r="J123" s="393">
        <f>+J121+J122</f>
        <v>634409417</v>
      </c>
      <c r="K123" s="407">
        <f>+K121+K122</f>
        <v>687791356</v>
      </c>
      <c r="L123" s="408"/>
    </row>
    <row r="124" spans="4:12" ht="6" customHeight="1">
      <c r="D124" s="389"/>
      <c r="F124" s="389"/>
      <c r="H124" s="389"/>
      <c r="J124" s="389"/>
      <c r="L124" s="408"/>
    </row>
    <row r="125" spans="2:12" ht="12">
      <c r="B125" s="409"/>
      <c r="C125" s="414" t="s">
        <v>419</v>
      </c>
      <c r="D125" s="393">
        <f>+D123+D124</f>
        <v>338357715</v>
      </c>
      <c r="E125" s="407">
        <v>406999149</v>
      </c>
      <c r="F125" s="393">
        <f>+F123+F124</f>
        <v>301367743</v>
      </c>
      <c r="G125" s="407">
        <v>322821443</v>
      </c>
      <c r="H125" s="393">
        <f>+H123+H124</f>
        <v>-5316041</v>
      </c>
      <c r="I125" s="407">
        <v>-42029236</v>
      </c>
      <c r="J125" s="393">
        <f>+J123</f>
        <v>634409417</v>
      </c>
      <c r="K125" s="407">
        <f>+E125+G125+I125</f>
        <v>687791356</v>
      </c>
      <c r="L125" s="408"/>
    </row>
    <row r="126" spans="2:12" ht="12" customHeight="1">
      <c r="B126" s="409"/>
      <c r="C126" s="414" t="s">
        <v>420</v>
      </c>
      <c r="D126" s="412">
        <v>0</v>
      </c>
      <c r="E126" s="413">
        <v>0</v>
      </c>
      <c r="F126" s="412">
        <v>0</v>
      </c>
      <c r="G126" s="413"/>
      <c r="H126" s="412">
        <v>0</v>
      </c>
      <c r="I126" s="413"/>
      <c r="J126" s="415">
        <v>264557424</v>
      </c>
      <c r="K126" s="407">
        <v>319025580.19</v>
      </c>
      <c r="L126" s="408"/>
    </row>
    <row r="127" spans="2:12" ht="12">
      <c r="B127" s="409"/>
      <c r="C127" s="414" t="s">
        <v>421</v>
      </c>
      <c r="D127" s="412">
        <v>0</v>
      </c>
      <c r="E127" s="413">
        <v>0</v>
      </c>
      <c r="F127" s="412">
        <v>0</v>
      </c>
      <c r="G127" s="413"/>
      <c r="H127" s="412">
        <v>0</v>
      </c>
      <c r="I127" s="413"/>
      <c r="J127" s="415">
        <v>369851993</v>
      </c>
      <c r="K127" s="407">
        <v>368765776</v>
      </c>
      <c r="L127" s="408"/>
    </row>
  </sheetData>
  <sheetProtection/>
  <mergeCells count="19">
    <mergeCell ref="B74:C75"/>
    <mergeCell ref="B60:C60"/>
    <mergeCell ref="B73:C73"/>
    <mergeCell ref="D73:E73"/>
    <mergeCell ref="F73:G73"/>
    <mergeCell ref="H73:I73"/>
    <mergeCell ref="J73:K73"/>
    <mergeCell ref="B35:C35"/>
    <mergeCell ref="D35:E35"/>
    <mergeCell ref="F35:G35"/>
    <mergeCell ref="H35:I35"/>
    <mergeCell ref="J35:K35"/>
    <mergeCell ref="B36:C37"/>
    <mergeCell ref="B3:C3"/>
    <mergeCell ref="D3:E3"/>
    <mergeCell ref="F3:G3"/>
    <mergeCell ref="H3:I3"/>
    <mergeCell ref="J3:K3"/>
    <mergeCell ref="B4:C5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B3:AE128"/>
  <sheetViews>
    <sheetView zoomScale="85" zoomScaleNormal="85" zoomScalePageLayoutView="0" workbookViewId="0" topLeftCell="A1">
      <selection activeCell="G61" sqref="G1:G16384"/>
    </sheetView>
  </sheetViews>
  <sheetFormatPr defaultColWidth="11.421875" defaultRowHeight="15"/>
  <cols>
    <col min="1" max="1" width="11.421875" style="369" customWidth="1"/>
    <col min="2" max="2" width="2.8515625" style="369" customWidth="1"/>
    <col min="3" max="3" width="55.28125" style="369" customWidth="1"/>
    <col min="4" max="4" width="16.57421875" style="369" customWidth="1"/>
    <col min="5" max="5" width="19.421875" style="428" customWidth="1"/>
    <col min="6" max="7" width="15.7109375" style="369" customWidth="1"/>
    <col min="8" max="8" width="16.57421875" style="369" customWidth="1"/>
    <col min="9" max="9" width="16.8515625" style="369" customWidth="1"/>
    <col min="10" max="10" width="15.57421875" style="369" customWidth="1"/>
    <col min="11" max="11" width="15.7109375" style="369" customWidth="1"/>
    <col min="12" max="13" width="15.57421875" style="369" bestFit="1" customWidth="1"/>
    <col min="14" max="15" width="16.7109375" style="369" bestFit="1" customWidth="1"/>
    <col min="16" max="16" width="17.00390625" style="369" bestFit="1" customWidth="1"/>
    <col min="17" max="17" width="16.57421875" style="369" bestFit="1" customWidth="1"/>
    <col min="18" max="18" width="8.28125" style="369" customWidth="1"/>
    <col min="19" max="20" width="13.8515625" style="369" customWidth="1"/>
    <col min="21" max="21" width="14.00390625" style="369" customWidth="1"/>
    <col min="22" max="22" width="14.421875" style="369" customWidth="1"/>
    <col min="23" max="24" width="12.8515625" style="369" bestFit="1" customWidth="1"/>
    <col min="25" max="26" width="11.421875" style="369" customWidth="1"/>
    <col min="27" max="28" width="13.421875" style="369" bestFit="1" customWidth="1"/>
    <col min="29" max="16384" width="11.421875" style="369" customWidth="1"/>
  </cols>
  <sheetData>
    <row r="3" spans="2:17" ht="12.75" customHeight="1">
      <c r="B3" s="370" t="s">
        <v>422</v>
      </c>
      <c r="C3" s="371"/>
      <c r="D3" s="420" t="s">
        <v>1</v>
      </c>
      <c r="E3" s="421"/>
      <c r="F3" s="420" t="s">
        <v>2</v>
      </c>
      <c r="G3" s="421"/>
      <c r="H3" s="420" t="s">
        <v>423</v>
      </c>
      <c r="I3" s="421"/>
      <c r="J3" s="420" t="s">
        <v>3</v>
      </c>
      <c r="K3" s="421"/>
      <c r="L3" s="420" t="s">
        <v>424</v>
      </c>
      <c r="M3" s="421"/>
      <c r="N3" s="420" t="s">
        <v>425</v>
      </c>
      <c r="O3" s="421"/>
      <c r="P3" s="420" t="s">
        <v>329</v>
      </c>
      <c r="Q3" s="421"/>
    </row>
    <row r="4" spans="2:17" ht="12" customHeight="1">
      <c r="B4" s="374" t="s">
        <v>330</v>
      </c>
      <c r="C4" s="422"/>
      <c r="D4" s="376">
        <f>+'[1]Segmentos LN resumen'!D4</f>
        <v>41182</v>
      </c>
      <c r="E4" s="377">
        <f>+'[1]Segmentos LN resumen'!E4</f>
        <v>40908</v>
      </c>
      <c r="F4" s="376">
        <f>+D4</f>
        <v>41182</v>
      </c>
      <c r="G4" s="377">
        <f>+E4</f>
        <v>40908</v>
      </c>
      <c r="H4" s="376">
        <f>+F4</f>
        <v>41182</v>
      </c>
      <c r="I4" s="377">
        <f>+G4</f>
        <v>40908</v>
      </c>
      <c r="J4" s="376">
        <f>+F4</f>
        <v>41182</v>
      </c>
      <c r="K4" s="377">
        <f aca="true" t="shared" si="0" ref="K4:Q4">+I4</f>
        <v>40908</v>
      </c>
      <c r="L4" s="376">
        <f t="shared" si="0"/>
        <v>41182</v>
      </c>
      <c r="M4" s="377">
        <f t="shared" si="0"/>
        <v>40908</v>
      </c>
      <c r="N4" s="376">
        <f t="shared" si="0"/>
        <v>41182</v>
      </c>
      <c r="O4" s="377">
        <f t="shared" si="0"/>
        <v>40908</v>
      </c>
      <c r="P4" s="376">
        <f t="shared" si="0"/>
        <v>41182</v>
      </c>
      <c r="Q4" s="377">
        <f t="shared" si="0"/>
        <v>40908</v>
      </c>
    </row>
    <row r="5" spans="2:17" ht="12">
      <c r="B5" s="423"/>
      <c r="C5" s="424"/>
      <c r="D5" s="380" t="s">
        <v>331</v>
      </c>
      <c r="E5" s="425" t="s">
        <v>331</v>
      </c>
      <c r="F5" s="380" t="s">
        <v>331</v>
      </c>
      <c r="G5" s="381" t="s">
        <v>331</v>
      </c>
      <c r="H5" s="380" t="s">
        <v>331</v>
      </c>
      <c r="I5" s="381" t="s">
        <v>331</v>
      </c>
      <c r="J5" s="380" t="s">
        <v>331</v>
      </c>
      <c r="K5" s="381" t="s">
        <v>331</v>
      </c>
      <c r="L5" s="380" t="s">
        <v>331</v>
      </c>
      <c r="M5" s="381" t="s">
        <v>331</v>
      </c>
      <c r="N5" s="380" t="s">
        <v>331</v>
      </c>
      <c r="O5" s="381" t="s">
        <v>331</v>
      </c>
      <c r="P5" s="380" t="s">
        <v>331</v>
      </c>
      <c r="Q5" s="381" t="s">
        <v>331</v>
      </c>
    </row>
    <row r="6" spans="2:17" ht="12">
      <c r="B6" s="382" t="s">
        <v>332</v>
      </c>
      <c r="D6" s="383">
        <f>+D7</f>
        <v>683036978</v>
      </c>
      <c r="E6" s="426">
        <f>+E7</f>
        <v>1117076586</v>
      </c>
      <c r="F6" s="383">
        <f aca="true" t="shared" si="1" ref="F6:O6">+F7</f>
        <v>137277077</v>
      </c>
      <c r="G6" s="384">
        <f t="shared" si="1"/>
        <v>198804567</v>
      </c>
      <c r="H6" s="383">
        <f t="shared" si="1"/>
        <v>745507589</v>
      </c>
      <c r="I6" s="384">
        <f t="shared" si="1"/>
        <v>680639175</v>
      </c>
      <c r="J6" s="383">
        <f t="shared" si="1"/>
        <v>337422778</v>
      </c>
      <c r="K6" s="384">
        <f t="shared" si="1"/>
        <v>439170846</v>
      </c>
      <c r="L6" s="383">
        <f t="shared" si="1"/>
        <v>144917115</v>
      </c>
      <c r="M6" s="384">
        <f t="shared" si="1"/>
        <v>138640931</v>
      </c>
      <c r="N6" s="383">
        <f t="shared" si="1"/>
        <v>-57030161</v>
      </c>
      <c r="O6" s="384">
        <f t="shared" si="1"/>
        <v>-48367098</v>
      </c>
      <c r="P6" s="393">
        <f>+N6+L6+J6+H6+F6+D6</f>
        <v>1991131376</v>
      </c>
      <c r="Q6" s="403">
        <f>+O6+M6+K6+I6+G6+E6</f>
        <v>2525965007</v>
      </c>
    </row>
    <row r="7" spans="2:17" ht="12" customHeight="1">
      <c r="B7" s="385" t="s">
        <v>333</v>
      </c>
      <c r="D7" s="383">
        <f>SUM(D8:D14)</f>
        <v>683036978</v>
      </c>
      <c r="E7" s="426">
        <f>SUM(E8:E14)</f>
        <v>1117076586</v>
      </c>
      <c r="F7" s="383">
        <f aca="true" t="shared" si="2" ref="F7:O7">SUM(F8:F14)</f>
        <v>137277077</v>
      </c>
      <c r="G7" s="384">
        <f t="shared" si="2"/>
        <v>198804567</v>
      </c>
      <c r="H7" s="383">
        <f t="shared" si="2"/>
        <v>745507589</v>
      </c>
      <c r="I7" s="384">
        <f t="shared" si="2"/>
        <v>680639175</v>
      </c>
      <c r="J7" s="383">
        <f t="shared" si="2"/>
        <v>337422778</v>
      </c>
      <c r="K7" s="384">
        <f t="shared" si="2"/>
        <v>439170846</v>
      </c>
      <c r="L7" s="383">
        <f t="shared" si="2"/>
        <v>144917115</v>
      </c>
      <c r="M7" s="384">
        <f t="shared" si="2"/>
        <v>138640931</v>
      </c>
      <c r="N7" s="383">
        <f t="shared" si="2"/>
        <v>-57030161</v>
      </c>
      <c r="O7" s="384">
        <f t="shared" si="2"/>
        <v>-48367098</v>
      </c>
      <c r="P7" s="393">
        <f aca="true" t="shared" si="3" ref="P7:Q16">+N7+L7+J7+H7+F7+D7</f>
        <v>1991131376</v>
      </c>
      <c r="Q7" s="403">
        <f t="shared" si="3"/>
        <v>2525965007</v>
      </c>
    </row>
    <row r="8" spans="2:30" ht="12">
      <c r="B8" s="386"/>
      <c r="C8" s="387" t="s">
        <v>334</v>
      </c>
      <c r="D8" s="383">
        <v>187200155</v>
      </c>
      <c r="E8" s="427">
        <v>588127702</v>
      </c>
      <c r="F8" s="383">
        <v>28539239</v>
      </c>
      <c r="G8" s="388">
        <v>43522761</v>
      </c>
      <c r="H8" s="383">
        <v>354852089</v>
      </c>
      <c r="I8" s="388">
        <v>277962207</v>
      </c>
      <c r="J8" s="383">
        <v>160694616</v>
      </c>
      <c r="K8" s="388">
        <v>268253856</v>
      </c>
      <c r="L8" s="383">
        <v>51376703</v>
      </c>
      <c r="M8" s="388">
        <v>42054742</v>
      </c>
      <c r="N8" s="383">
        <v>0</v>
      </c>
      <c r="O8" s="388">
        <v>0</v>
      </c>
      <c r="P8" s="393">
        <f t="shared" si="3"/>
        <v>782662802</v>
      </c>
      <c r="Q8" s="403">
        <f t="shared" si="3"/>
        <v>1219921268</v>
      </c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</row>
    <row r="9" spans="2:30" ht="12">
      <c r="B9" s="386"/>
      <c r="C9" s="387" t="s">
        <v>335</v>
      </c>
      <c r="D9" s="383">
        <v>1453966</v>
      </c>
      <c r="E9" s="427">
        <v>47504</v>
      </c>
      <c r="F9" s="383">
        <v>0</v>
      </c>
      <c r="G9" s="388">
        <v>143638</v>
      </c>
      <c r="H9" s="383">
        <v>0</v>
      </c>
      <c r="I9" s="388">
        <v>0</v>
      </c>
      <c r="J9" s="383">
        <v>0</v>
      </c>
      <c r="K9" s="388">
        <v>699517</v>
      </c>
      <c r="L9" s="383">
        <v>22205</v>
      </c>
      <c r="M9" s="388">
        <v>48561</v>
      </c>
      <c r="N9" s="383">
        <v>0</v>
      </c>
      <c r="O9" s="388">
        <v>0</v>
      </c>
      <c r="P9" s="393">
        <f t="shared" si="3"/>
        <v>1476171</v>
      </c>
      <c r="Q9" s="403">
        <f t="shared" si="3"/>
        <v>939220</v>
      </c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</row>
    <row r="10" spans="2:30" ht="12">
      <c r="B10" s="386"/>
      <c r="C10" s="387" t="s">
        <v>336</v>
      </c>
      <c r="D10" s="383">
        <v>11637281</v>
      </c>
      <c r="E10" s="427">
        <v>8430910</v>
      </c>
      <c r="F10" s="383">
        <v>2064033</v>
      </c>
      <c r="G10" s="388">
        <v>2444742</v>
      </c>
      <c r="H10" s="383">
        <v>72826509</v>
      </c>
      <c r="I10" s="388">
        <v>43310736</v>
      </c>
      <c r="J10" s="383">
        <v>9068663</v>
      </c>
      <c r="K10" s="388">
        <v>13185071</v>
      </c>
      <c r="L10" s="383">
        <v>4244111</v>
      </c>
      <c r="M10" s="388">
        <f>5094853-1</f>
        <v>5094852</v>
      </c>
      <c r="N10" s="383">
        <v>698441</v>
      </c>
      <c r="O10" s="388">
        <v>0</v>
      </c>
      <c r="P10" s="393">
        <f t="shared" si="3"/>
        <v>100539038</v>
      </c>
      <c r="Q10" s="403">
        <f t="shared" si="3"/>
        <v>72466311</v>
      </c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</row>
    <row r="11" spans="2:30" ht="12">
      <c r="B11" s="386"/>
      <c r="C11" s="387" t="s">
        <v>337</v>
      </c>
      <c r="D11" s="383">
        <v>279071926</v>
      </c>
      <c r="E11" s="427">
        <v>338292487</v>
      </c>
      <c r="F11" s="383">
        <v>60600465</v>
      </c>
      <c r="G11" s="388">
        <v>108345327</v>
      </c>
      <c r="H11" s="383">
        <v>283188852</v>
      </c>
      <c r="I11" s="388">
        <v>318551280</v>
      </c>
      <c r="J11" s="383">
        <v>143947505</v>
      </c>
      <c r="K11" s="388">
        <v>137785949</v>
      </c>
      <c r="L11" s="383">
        <v>69112988</v>
      </c>
      <c r="M11" s="388">
        <v>73975674</v>
      </c>
      <c r="N11" s="383">
        <v>1896946</v>
      </c>
      <c r="O11" s="388">
        <v>651671</v>
      </c>
      <c r="P11" s="393">
        <f t="shared" si="3"/>
        <v>837818682</v>
      </c>
      <c r="Q11" s="403">
        <f t="shared" si="3"/>
        <v>977602388</v>
      </c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</row>
    <row r="12" spans="2:30" ht="12">
      <c r="B12" s="386"/>
      <c r="C12" s="387" t="s">
        <v>338</v>
      </c>
      <c r="D12" s="383">
        <v>57030031</v>
      </c>
      <c r="E12" s="427">
        <v>49976938</v>
      </c>
      <c r="F12" s="383">
        <v>34742560</v>
      </c>
      <c r="G12" s="388">
        <v>34084870</v>
      </c>
      <c r="H12" s="383">
        <v>0</v>
      </c>
      <c r="I12" s="388">
        <v>0</v>
      </c>
      <c r="J12" s="383">
        <v>1040648</v>
      </c>
      <c r="K12" s="388">
        <v>30857</v>
      </c>
      <c r="L12" s="383">
        <v>392416</v>
      </c>
      <c r="M12" s="388">
        <v>208696</v>
      </c>
      <c r="N12" s="383">
        <v>-59625548</v>
      </c>
      <c r="O12" s="388">
        <v>-49018769</v>
      </c>
      <c r="P12" s="393">
        <f t="shared" si="3"/>
        <v>33580107</v>
      </c>
      <c r="Q12" s="403">
        <f t="shared" si="3"/>
        <v>35282592</v>
      </c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</row>
    <row r="13" spans="2:30" ht="12">
      <c r="B13" s="386"/>
      <c r="C13" s="387" t="s">
        <v>339</v>
      </c>
      <c r="D13" s="383">
        <v>52182118</v>
      </c>
      <c r="E13" s="427">
        <v>37057881</v>
      </c>
      <c r="F13" s="383">
        <v>5933816</v>
      </c>
      <c r="G13" s="388">
        <v>4921951</v>
      </c>
      <c r="H13" s="383">
        <v>999352</v>
      </c>
      <c r="I13" s="388">
        <v>1266810</v>
      </c>
      <c r="J13" s="383">
        <v>21202764</v>
      </c>
      <c r="K13" s="388">
        <v>17676019</v>
      </c>
      <c r="L13" s="383">
        <v>19524376</v>
      </c>
      <c r="M13" s="388">
        <v>17002883</v>
      </c>
      <c r="N13" s="383">
        <v>0</v>
      </c>
      <c r="O13" s="388">
        <v>0</v>
      </c>
      <c r="P13" s="393">
        <f t="shared" si="3"/>
        <v>99842426</v>
      </c>
      <c r="Q13" s="403">
        <f t="shared" si="3"/>
        <v>77925544</v>
      </c>
      <c r="T13" s="389"/>
      <c r="U13" s="389"/>
      <c r="V13" s="389"/>
      <c r="W13" s="389"/>
      <c r="X13" s="389"/>
      <c r="Y13" s="389"/>
      <c r="Z13" s="389"/>
      <c r="AA13" s="389"/>
      <c r="AB13" s="389"/>
      <c r="AC13" s="389"/>
      <c r="AD13" s="389"/>
    </row>
    <row r="14" spans="2:30" ht="12">
      <c r="B14" s="386"/>
      <c r="C14" s="387" t="s">
        <v>340</v>
      </c>
      <c r="D14" s="383">
        <v>94461501</v>
      </c>
      <c r="E14" s="427">
        <v>95143164</v>
      </c>
      <c r="F14" s="383">
        <v>5396964</v>
      </c>
      <c r="G14" s="388">
        <v>5341278</v>
      </c>
      <c r="H14" s="383">
        <v>33640787</v>
      </c>
      <c r="I14" s="388">
        <v>39548142</v>
      </c>
      <c r="J14" s="383">
        <v>1468582</v>
      </c>
      <c r="K14" s="388">
        <v>1539577</v>
      </c>
      <c r="L14" s="383">
        <v>244316</v>
      </c>
      <c r="M14" s="388">
        <v>255523</v>
      </c>
      <c r="N14" s="383">
        <v>0</v>
      </c>
      <c r="O14" s="388">
        <v>0</v>
      </c>
      <c r="P14" s="393">
        <f t="shared" si="3"/>
        <v>135212150</v>
      </c>
      <c r="Q14" s="403">
        <f t="shared" si="3"/>
        <v>141827684</v>
      </c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</row>
    <row r="15" spans="5:17" ht="4.5" customHeight="1">
      <c r="E15" s="408"/>
      <c r="Q15" s="399"/>
    </row>
    <row r="16" spans="2:28" ht="36">
      <c r="B16" s="386"/>
      <c r="C16" s="390" t="s">
        <v>426</v>
      </c>
      <c r="D16" s="383">
        <v>0</v>
      </c>
      <c r="E16" s="427">
        <v>0</v>
      </c>
      <c r="F16" s="383">
        <v>0</v>
      </c>
      <c r="G16" s="388">
        <v>0</v>
      </c>
      <c r="H16" s="383">
        <v>0</v>
      </c>
      <c r="I16" s="388">
        <v>0</v>
      </c>
      <c r="J16" s="383">
        <v>0</v>
      </c>
      <c r="K16" s="388">
        <v>0</v>
      </c>
      <c r="L16" s="383">
        <v>0</v>
      </c>
      <c r="M16" s="388">
        <v>0</v>
      </c>
      <c r="N16" s="383">
        <v>0</v>
      </c>
      <c r="O16" s="388">
        <v>0</v>
      </c>
      <c r="P16" s="393">
        <f t="shared" si="3"/>
        <v>0</v>
      </c>
      <c r="Q16" s="403">
        <v>0</v>
      </c>
      <c r="T16" s="389"/>
      <c r="U16" s="389"/>
      <c r="V16" s="389"/>
      <c r="W16" s="389"/>
      <c r="X16" s="389"/>
      <c r="Y16" s="389"/>
      <c r="Z16" s="389"/>
      <c r="AA16" s="389"/>
      <c r="AB16" s="389"/>
    </row>
    <row r="17" spans="5:17" ht="12">
      <c r="E17" s="408"/>
      <c r="Q17" s="399"/>
    </row>
    <row r="18" spans="2:17" ht="12">
      <c r="B18" s="385" t="s">
        <v>342</v>
      </c>
      <c r="D18" s="383">
        <f>SUM(D19:D28)</f>
        <v>7806154700</v>
      </c>
      <c r="E18" s="426">
        <f>SUM(E19:E28)</f>
        <v>7893250054</v>
      </c>
      <c r="F18" s="383">
        <f aca="true" t="shared" si="4" ref="F18:O18">SUM(F19:F28)</f>
        <v>566947955</v>
      </c>
      <c r="G18" s="384">
        <f t="shared" si="4"/>
        <v>593346110</v>
      </c>
      <c r="H18" s="383">
        <f t="shared" si="4"/>
        <v>3208606383</v>
      </c>
      <c r="I18" s="384">
        <f t="shared" si="4"/>
        <v>3805276863</v>
      </c>
      <c r="J18" s="383">
        <f t="shared" si="4"/>
        <v>2389118948</v>
      </c>
      <c r="K18" s="384">
        <f t="shared" si="4"/>
        <v>2353927049</v>
      </c>
      <c r="L18" s="383">
        <f t="shared" si="4"/>
        <v>1181155855</v>
      </c>
      <c r="M18" s="384">
        <f t="shared" si="4"/>
        <v>1246563957</v>
      </c>
      <c r="N18" s="383">
        <f t="shared" si="4"/>
        <v>-4397328424</v>
      </c>
      <c r="O18" s="384">
        <f t="shared" si="4"/>
        <v>-4684458288</v>
      </c>
      <c r="P18" s="393">
        <f>+N18+L18+J18+H18+F18+D18</f>
        <v>10754655417</v>
      </c>
      <c r="Q18" s="403">
        <f>+O18+M18+K18+I18+G18+E18</f>
        <v>11207905745</v>
      </c>
    </row>
    <row r="19" spans="2:28" ht="12">
      <c r="B19" s="386"/>
      <c r="C19" s="387" t="s">
        <v>343</v>
      </c>
      <c r="D19" s="383">
        <v>63919970</v>
      </c>
      <c r="E19" s="427">
        <v>32942181</v>
      </c>
      <c r="F19" s="383">
        <v>221317</v>
      </c>
      <c r="G19" s="388">
        <v>161140</v>
      </c>
      <c r="H19" s="383">
        <v>23274</v>
      </c>
      <c r="I19" s="388">
        <v>27818</v>
      </c>
      <c r="J19" s="383">
        <v>1217165</v>
      </c>
      <c r="K19" s="388">
        <v>1214684</v>
      </c>
      <c r="L19" s="383">
        <v>3483261</v>
      </c>
      <c r="M19" s="388">
        <v>3009238</v>
      </c>
      <c r="N19" s="383">
        <v>0</v>
      </c>
      <c r="O19" s="388">
        <v>0</v>
      </c>
      <c r="P19" s="393">
        <f aca="true" t="shared" si="5" ref="P19:Q28">+N19+L19+J19+H19+F19+D19</f>
        <v>68864987</v>
      </c>
      <c r="Q19" s="403">
        <f t="shared" si="5"/>
        <v>37355061</v>
      </c>
      <c r="T19" s="389"/>
      <c r="U19" s="389"/>
      <c r="V19" s="389"/>
      <c r="W19" s="389"/>
      <c r="X19" s="389"/>
      <c r="Y19" s="389"/>
      <c r="Z19" s="389"/>
      <c r="AA19" s="389"/>
      <c r="AB19" s="389"/>
    </row>
    <row r="20" spans="2:28" ht="12">
      <c r="B20" s="386"/>
      <c r="C20" s="387" t="s">
        <v>344</v>
      </c>
      <c r="D20" s="383">
        <v>468411</v>
      </c>
      <c r="E20" s="427">
        <v>599529</v>
      </c>
      <c r="F20" s="383">
        <v>1812908</v>
      </c>
      <c r="G20" s="388">
        <v>1984737</v>
      </c>
      <c r="H20" s="383">
        <v>86347404</v>
      </c>
      <c r="I20" s="388">
        <v>106916843</v>
      </c>
      <c r="J20" s="383">
        <v>0</v>
      </c>
      <c r="K20" s="388">
        <v>0</v>
      </c>
      <c r="L20" s="383">
        <v>0</v>
      </c>
      <c r="M20" s="388">
        <v>0</v>
      </c>
      <c r="N20" s="383">
        <v>-28191</v>
      </c>
      <c r="O20" s="388">
        <v>0</v>
      </c>
      <c r="P20" s="393">
        <f t="shared" si="5"/>
        <v>88600532</v>
      </c>
      <c r="Q20" s="403">
        <f t="shared" si="5"/>
        <v>109501109</v>
      </c>
      <c r="T20" s="389"/>
      <c r="U20" s="389"/>
      <c r="V20" s="389"/>
      <c r="W20" s="389"/>
      <c r="X20" s="389"/>
      <c r="Y20" s="389"/>
      <c r="Z20" s="389"/>
      <c r="AA20" s="389"/>
      <c r="AB20" s="389"/>
    </row>
    <row r="21" spans="2:28" ht="12">
      <c r="B21" s="386"/>
      <c r="C21" s="387" t="s">
        <v>345</v>
      </c>
      <c r="D21" s="383">
        <v>3722677</v>
      </c>
      <c r="E21" s="427">
        <v>4531190</v>
      </c>
      <c r="F21" s="383">
        <v>141203454</v>
      </c>
      <c r="G21" s="388">
        <v>151690773</v>
      </c>
      <c r="H21" s="383">
        <v>317469075</v>
      </c>
      <c r="I21" s="388">
        <v>273379275</v>
      </c>
      <c r="J21" s="383">
        <v>12585909</v>
      </c>
      <c r="K21" s="388">
        <v>13727212</v>
      </c>
      <c r="L21" s="383">
        <v>0</v>
      </c>
      <c r="M21" s="388">
        <v>0</v>
      </c>
      <c r="N21" s="383">
        <v>114725</v>
      </c>
      <c r="O21" s="388">
        <v>0</v>
      </c>
      <c r="P21" s="393">
        <f t="shared" si="5"/>
        <v>475095840</v>
      </c>
      <c r="Q21" s="403">
        <f t="shared" si="5"/>
        <v>443328450</v>
      </c>
      <c r="T21" s="389"/>
      <c r="U21" s="389"/>
      <c r="V21" s="389"/>
      <c r="W21" s="389"/>
      <c r="X21" s="389"/>
      <c r="Y21" s="389"/>
      <c r="Z21" s="389"/>
      <c r="AA21" s="389"/>
      <c r="AB21" s="389"/>
    </row>
    <row r="22" spans="2:28" ht="12">
      <c r="B22" s="386"/>
      <c r="C22" s="387" t="s">
        <v>346</v>
      </c>
      <c r="D22" s="383">
        <v>5639152</v>
      </c>
      <c r="E22" s="427">
        <v>6179892</v>
      </c>
      <c r="F22" s="383">
        <v>0</v>
      </c>
      <c r="G22" s="388">
        <v>0</v>
      </c>
      <c r="H22" s="383">
        <v>42203339</v>
      </c>
      <c r="I22" s="388">
        <v>44861006</v>
      </c>
      <c r="J22" s="383">
        <v>0</v>
      </c>
      <c r="K22" s="388">
        <v>0</v>
      </c>
      <c r="L22" s="383">
        <v>0</v>
      </c>
      <c r="M22" s="388">
        <v>0</v>
      </c>
      <c r="N22" s="383">
        <v>-47842491</v>
      </c>
      <c r="O22" s="388">
        <v>-51040898</v>
      </c>
      <c r="P22" s="393">
        <f t="shared" si="5"/>
        <v>0</v>
      </c>
      <c r="Q22" s="403">
        <f t="shared" si="5"/>
        <v>0</v>
      </c>
      <c r="T22" s="389"/>
      <c r="U22" s="389"/>
      <c r="V22" s="389"/>
      <c r="W22" s="389"/>
      <c r="X22" s="389"/>
      <c r="Y22" s="389"/>
      <c r="Z22" s="389"/>
      <c r="AA22" s="389"/>
      <c r="AB22" s="389"/>
    </row>
    <row r="23" spans="2:28" ht="12">
      <c r="B23" s="386"/>
      <c r="C23" s="387" t="s">
        <v>347</v>
      </c>
      <c r="D23" s="383">
        <v>4477184874</v>
      </c>
      <c r="E23" s="427">
        <v>4681940902</v>
      </c>
      <c r="F23" s="383">
        <v>60166886</v>
      </c>
      <c r="G23" s="388">
        <v>4727255</v>
      </c>
      <c r="H23" s="383">
        <v>1038286387</v>
      </c>
      <c r="I23" s="388">
        <v>1217587204</v>
      </c>
      <c r="J23" s="383">
        <v>75</v>
      </c>
      <c r="K23" s="388">
        <v>76</v>
      </c>
      <c r="L23" s="383">
        <v>47894459</v>
      </c>
      <c r="M23" s="388">
        <v>49887780</v>
      </c>
      <c r="N23" s="383">
        <v>-5611145768</v>
      </c>
      <c r="O23" s="388">
        <v>-5940949955</v>
      </c>
      <c r="P23" s="393">
        <f t="shared" si="5"/>
        <v>12386913</v>
      </c>
      <c r="Q23" s="403">
        <f t="shared" si="5"/>
        <v>13193262</v>
      </c>
      <c r="T23" s="389"/>
      <c r="U23" s="389"/>
      <c r="V23" s="389"/>
      <c r="W23" s="389"/>
      <c r="X23" s="389"/>
      <c r="Y23" s="389"/>
      <c r="Z23" s="389"/>
      <c r="AA23" s="389"/>
      <c r="AB23" s="389"/>
    </row>
    <row r="24" spans="2:28" ht="12">
      <c r="B24" s="386"/>
      <c r="C24" s="387" t="s">
        <v>348</v>
      </c>
      <c r="D24" s="383">
        <v>37363010</v>
      </c>
      <c r="E24" s="427">
        <v>40438658</v>
      </c>
      <c r="F24" s="383">
        <v>3714712</v>
      </c>
      <c r="G24" s="388">
        <v>3649971</v>
      </c>
      <c r="H24" s="383">
        <v>1060478730</v>
      </c>
      <c r="I24" s="388">
        <v>1375676408</v>
      </c>
      <c r="J24" s="383">
        <v>41582639</v>
      </c>
      <c r="K24" s="388">
        <v>44330454</v>
      </c>
      <c r="L24" s="383">
        <v>2954644</v>
      </c>
      <c r="M24" s="388">
        <v>3302723</v>
      </c>
      <c r="N24" s="383">
        <v>0</v>
      </c>
      <c r="O24" s="388">
        <v>0</v>
      </c>
      <c r="P24" s="393">
        <f t="shared" si="5"/>
        <v>1146093735</v>
      </c>
      <c r="Q24" s="403">
        <f t="shared" si="5"/>
        <v>1467398214</v>
      </c>
      <c r="T24" s="389"/>
      <c r="U24" s="389"/>
      <c r="V24" s="389"/>
      <c r="W24" s="389"/>
      <c r="X24" s="389"/>
      <c r="Y24" s="389"/>
      <c r="Z24" s="389"/>
      <c r="AA24" s="389"/>
      <c r="AB24" s="389"/>
    </row>
    <row r="25" spans="2:28" ht="12">
      <c r="B25" s="386"/>
      <c r="C25" s="387" t="s">
        <v>349</v>
      </c>
      <c r="D25" s="383">
        <v>2311356</v>
      </c>
      <c r="E25" s="427">
        <v>2312632</v>
      </c>
      <c r="F25" s="383">
        <v>-11136040</v>
      </c>
      <c r="G25" s="388">
        <v>2357592</v>
      </c>
      <c r="H25" s="383">
        <v>99608974</v>
      </c>
      <c r="I25" s="388">
        <v>119058905</v>
      </c>
      <c r="J25" s="383">
        <v>12964799</v>
      </c>
      <c r="K25" s="388">
        <v>13209651</v>
      </c>
      <c r="L25" s="383">
        <v>8668964</v>
      </c>
      <c r="M25" s="388">
        <v>10361690</v>
      </c>
      <c r="N25" s="383">
        <v>1281795863</v>
      </c>
      <c r="O25" s="388">
        <v>1329103656</v>
      </c>
      <c r="P25" s="393">
        <f t="shared" si="5"/>
        <v>1394213916</v>
      </c>
      <c r="Q25" s="403">
        <f t="shared" si="5"/>
        <v>1476404126</v>
      </c>
      <c r="T25" s="389"/>
      <c r="U25" s="389"/>
      <c r="V25" s="389"/>
      <c r="W25" s="389"/>
      <c r="X25" s="389"/>
      <c r="Y25" s="389"/>
      <c r="Z25" s="389"/>
      <c r="AA25" s="389"/>
      <c r="AB25" s="389"/>
    </row>
    <row r="26" spans="2:28" ht="12">
      <c r="B26" s="386"/>
      <c r="C26" s="387" t="s">
        <v>350</v>
      </c>
      <c r="D26" s="383">
        <v>3008506737</v>
      </c>
      <c r="E26" s="427">
        <v>2998303344</v>
      </c>
      <c r="F26" s="383">
        <v>365710895</v>
      </c>
      <c r="G26" s="388">
        <v>424077441</v>
      </c>
      <c r="H26" s="383">
        <v>387998793</v>
      </c>
      <c r="I26" s="388">
        <v>479342553</v>
      </c>
      <c r="J26" s="383">
        <v>2227472599</v>
      </c>
      <c r="K26" s="388">
        <v>2184994520</v>
      </c>
      <c r="L26" s="383">
        <v>1116879949</v>
      </c>
      <c r="M26" s="388">
        <v>1178479794</v>
      </c>
      <c r="N26" s="383">
        <v>-21118118</v>
      </c>
      <c r="O26" s="388">
        <v>-22466646</v>
      </c>
      <c r="P26" s="393">
        <f t="shared" si="5"/>
        <v>7085450855</v>
      </c>
      <c r="Q26" s="403">
        <f t="shared" si="5"/>
        <v>7242731006</v>
      </c>
      <c r="T26" s="389"/>
      <c r="U26" s="389"/>
      <c r="V26" s="389"/>
      <c r="W26" s="389"/>
      <c r="X26" s="389"/>
      <c r="Y26" s="389"/>
      <c r="Z26" s="389"/>
      <c r="AA26" s="389"/>
      <c r="AB26" s="389"/>
    </row>
    <row r="27" spans="2:28" ht="12">
      <c r="B27" s="386"/>
      <c r="C27" s="387" t="s">
        <v>351</v>
      </c>
      <c r="D27" s="383">
        <v>38331943</v>
      </c>
      <c r="E27" s="427">
        <v>38055889</v>
      </c>
      <c r="F27" s="383">
        <v>0</v>
      </c>
      <c r="G27" s="388">
        <v>0</v>
      </c>
      <c r="H27" s="383">
        <v>0</v>
      </c>
      <c r="I27" s="388">
        <v>0</v>
      </c>
      <c r="J27" s="383">
        <v>0</v>
      </c>
      <c r="K27" s="388">
        <v>0</v>
      </c>
      <c r="L27" s="383">
        <v>0</v>
      </c>
      <c r="M27" s="388">
        <v>0</v>
      </c>
      <c r="N27" s="383">
        <v>0</v>
      </c>
      <c r="O27" s="388">
        <v>0</v>
      </c>
      <c r="P27" s="393">
        <f t="shared" si="5"/>
        <v>38331943</v>
      </c>
      <c r="Q27" s="403">
        <f t="shared" si="5"/>
        <v>38055889</v>
      </c>
      <c r="T27" s="389"/>
      <c r="U27" s="389"/>
      <c r="V27" s="389"/>
      <c r="W27" s="389"/>
      <c r="X27" s="389"/>
      <c r="Y27" s="389"/>
      <c r="Z27" s="389"/>
      <c r="AA27" s="389"/>
      <c r="AB27" s="389"/>
    </row>
    <row r="28" spans="2:28" ht="12">
      <c r="B28" s="386"/>
      <c r="C28" s="387" t="s">
        <v>352</v>
      </c>
      <c r="D28" s="383">
        <v>168706570</v>
      </c>
      <c r="E28" s="427">
        <v>87945837</v>
      </c>
      <c r="F28" s="383">
        <v>5253823</v>
      </c>
      <c r="G28" s="388">
        <v>4697201</v>
      </c>
      <c r="H28" s="383">
        <v>176190407</v>
      </c>
      <c r="I28" s="388">
        <v>188426851</v>
      </c>
      <c r="J28" s="383">
        <v>93295762</v>
      </c>
      <c r="K28" s="388">
        <v>96450452</v>
      </c>
      <c r="L28" s="383">
        <v>1274578</v>
      </c>
      <c r="M28" s="388">
        <v>1522732</v>
      </c>
      <c r="N28" s="383">
        <v>895556</v>
      </c>
      <c r="O28" s="388">
        <v>895555</v>
      </c>
      <c r="P28" s="393">
        <f t="shared" si="5"/>
        <v>445616696</v>
      </c>
      <c r="Q28" s="403">
        <f t="shared" si="5"/>
        <v>379938628</v>
      </c>
      <c r="T28" s="389"/>
      <c r="U28" s="389"/>
      <c r="V28" s="389"/>
      <c r="W28" s="389"/>
      <c r="X28" s="389"/>
      <c r="Y28" s="389"/>
      <c r="Z28" s="389"/>
      <c r="AA28" s="389"/>
      <c r="AB28" s="389"/>
    </row>
    <row r="29" ht="6.75" customHeight="1">
      <c r="Q29" s="399"/>
    </row>
    <row r="30" spans="2:17" ht="12">
      <c r="B30" s="391" t="s">
        <v>353</v>
      </c>
      <c r="C30" s="392"/>
      <c r="D30" s="393">
        <f aca="true" t="shared" si="6" ref="D30:O30">+D6+D18</f>
        <v>8489191678</v>
      </c>
      <c r="E30" s="453">
        <f t="shared" si="6"/>
        <v>9010326640</v>
      </c>
      <c r="F30" s="393">
        <f t="shared" si="6"/>
        <v>704225032</v>
      </c>
      <c r="G30" s="403">
        <f t="shared" si="6"/>
        <v>792150677</v>
      </c>
      <c r="H30" s="393">
        <f t="shared" si="6"/>
        <v>3954113972</v>
      </c>
      <c r="I30" s="403">
        <f t="shared" si="6"/>
        <v>4485916038</v>
      </c>
      <c r="J30" s="393">
        <f t="shared" si="6"/>
        <v>2726541726</v>
      </c>
      <c r="K30" s="403">
        <f t="shared" si="6"/>
        <v>2793097895</v>
      </c>
      <c r="L30" s="393">
        <f t="shared" si="6"/>
        <v>1326072970</v>
      </c>
      <c r="M30" s="403">
        <f t="shared" si="6"/>
        <v>1385204888</v>
      </c>
      <c r="N30" s="393">
        <f t="shared" si="6"/>
        <v>-4454358585</v>
      </c>
      <c r="O30" s="403">
        <f t="shared" si="6"/>
        <v>-4732825386</v>
      </c>
      <c r="P30" s="393">
        <f>+P6+P18</f>
        <v>12745786793</v>
      </c>
      <c r="Q30" s="403">
        <f>+Q6+Q18</f>
        <v>13733870752</v>
      </c>
    </row>
    <row r="33" spans="2:17" ht="12.75" customHeight="1">
      <c r="B33" s="370" t="s">
        <v>422</v>
      </c>
      <c r="C33" s="371"/>
      <c r="D33" s="420" t="str">
        <f>+D3</f>
        <v>Chile</v>
      </c>
      <c r="E33" s="421"/>
      <c r="F33" s="420" t="str">
        <f>+F3</f>
        <v>Argentina</v>
      </c>
      <c r="G33" s="421"/>
      <c r="H33" s="420" t="str">
        <f>+H3</f>
        <v>Brasil</v>
      </c>
      <c r="I33" s="421"/>
      <c r="J33" s="420" t="str">
        <f>+J3</f>
        <v>Colombia</v>
      </c>
      <c r="K33" s="421"/>
      <c r="L33" s="420" t="str">
        <f>+L3</f>
        <v>Perú</v>
      </c>
      <c r="M33" s="421"/>
      <c r="N33" s="420" t="str">
        <f>+N3</f>
        <v>Eliminaciones</v>
      </c>
      <c r="O33" s="421"/>
      <c r="P33" s="420" t="str">
        <f>+P3</f>
        <v>Totales</v>
      </c>
      <c r="Q33" s="421"/>
    </row>
    <row r="34" spans="2:17" ht="12">
      <c r="B34" s="395" t="s">
        <v>354</v>
      </c>
      <c r="C34" s="429"/>
      <c r="D34" s="376">
        <f>+D4</f>
        <v>41182</v>
      </c>
      <c r="E34" s="377">
        <f>+E4</f>
        <v>40908</v>
      </c>
      <c r="F34" s="376">
        <f>+F4</f>
        <v>41182</v>
      </c>
      <c r="G34" s="377">
        <f>+G4</f>
        <v>40908</v>
      </c>
      <c r="H34" s="376">
        <f>+H4</f>
        <v>41182</v>
      </c>
      <c r="I34" s="377">
        <f>+I4</f>
        <v>40908</v>
      </c>
      <c r="J34" s="376">
        <f>+J4</f>
        <v>41182</v>
      </c>
      <c r="K34" s="377">
        <f>+K4</f>
        <v>40908</v>
      </c>
      <c r="L34" s="376">
        <f>+L4</f>
        <v>41182</v>
      </c>
      <c r="M34" s="377">
        <f>+M4</f>
        <v>40908</v>
      </c>
      <c r="N34" s="376">
        <f>+N4</f>
        <v>41182</v>
      </c>
      <c r="O34" s="377">
        <f>+O4</f>
        <v>40908</v>
      </c>
      <c r="P34" s="376">
        <f>+P4</f>
        <v>41182</v>
      </c>
      <c r="Q34" s="377">
        <f>+Q4</f>
        <v>40908</v>
      </c>
    </row>
    <row r="35" spans="2:17" ht="12">
      <c r="B35" s="430"/>
      <c r="C35" s="431"/>
      <c r="D35" s="380" t="s">
        <v>331</v>
      </c>
      <c r="E35" s="425" t="s">
        <v>331</v>
      </c>
      <c r="F35" s="380" t="s">
        <v>331</v>
      </c>
      <c r="G35" s="381" t="s">
        <v>331</v>
      </c>
      <c r="H35" s="380" t="s">
        <v>331</v>
      </c>
      <c r="I35" s="381" t="s">
        <v>331</v>
      </c>
      <c r="J35" s="380" t="s">
        <v>331</v>
      </c>
      <c r="K35" s="381" t="s">
        <v>331</v>
      </c>
      <c r="L35" s="380" t="s">
        <v>331</v>
      </c>
      <c r="M35" s="381" t="s">
        <v>331</v>
      </c>
      <c r="N35" s="380" t="s">
        <v>331</v>
      </c>
      <c r="O35" s="381" t="s">
        <v>331</v>
      </c>
      <c r="P35" s="380" t="s">
        <v>331</v>
      </c>
      <c r="Q35" s="381" t="s">
        <v>331</v>
      </c>
    </row>
    <row r="36" spans="2:17" ht="12">
      <c r="B36" s="399" t="s">
        <v>355</v>
      </c>
      <c r="D36" s="383">
        <f>+D37</f>
        <v>649376424</v>
      </c>
      <c r="E36" s="426">
        <f>+E37</f>
        <v>661869058</v>
      </c>
      <c r="F36" s="383">
        <f aca="true" t="shared" si="7" ref="F36:O36">+F37</f>
        <v>521364966</v>
      </c>
      <c r="G36" s="384">
        <f t="shared" si="7"/>
        <v>494783567</v>
      </c>
      <c r="H36" s="383">
        <f t="shared" si="7"/>
        <v>459410501</v>
      </c>
      <c r="I36" s="384">
        <f t="shared" si="7"/>
        <v>650237150</v>
      </c>
      <c r="J36" s="383">
        <f t="shared" si="7"/>
        <v>366042322</v>
      </c>
      <c r="K36" s="384">
        <f t="shared" si="7"/>
        <v>483448241</v>
      </c>
      <c r="L36" s="383">
        <f t="shared" si="7"/>
        <v>175770524</v>
      </c>
      <c r="M36" s="384">
        <f t="shared" si="7"/>
        <v>170828751</v>
      </c>
      <c r="N36" s="383">
        <f t="shared" si="7"/>
        <v>-59535450</v>
      </c>
      <c r="O36" s="384">
        <f t="shared" si="7"/>
        <v>-633130</v>
      </c>
      <c r="P36" s="393">
        <f aca="true" t="shared" si="8" ref="P36:Q44">+N36+L36+J36+H36+F36+D36</f>
        <v>2112429287</v>
      </c>
      <c r="Q36" s="403">
        <f t="shared" si="8"/>
        <v>2460533637</v>
      </c>
    </row>
    <row r="37" spans="2:28" ht="12" customHeight="1">
      <c r="B37" s="399" t="s">
        <v>356</v>
      </c>
      <c r="D37" s="383">
        <f aca="true" t="shared" si="9" ref="D37:O37">SUM(D38:D44)</f>
        <v>649376424</v>
      </c>
      <c r="E37" s="426">
        <f t="shared" si="9"/>
        <v>661869058</v>
      </c>
      <c r="F37" s="383">
        <f t="shared" si="9"/>
        <v>521364966</v>
      </c>
      <c r="G37" s="384">
        <f t="shared" si="9"/>
        <v>494783567</v>
      </c>
      <c r="H37" s="383">
        <f t="shared" si="9"/>
        <v>459410501</v>
      </c>
      <c r="I37" s="384">
        <f t="shared" si="9"/>
        <v>650237150</v>
      </c>
      <c r="J37" s="383">
        <f t="shared" si="9"/>
        <v>366042322</v>
      </c>
      <c r="K37" s="384">
        <f t="shared" si="9"/>
        <v>483448241</v>
      </c>
      <c r="L37" s="383">
        <f t="shared" si="9"/>
        <v>175770524</v>
      </c>
      <c r="M37" s="384">
        <f t="shared" si="9"/>
        <v>170828751</v>
      </c>
      <c r="N37" s="383">
        <f t="shared" si="9"/>
        <v>-59535450</v>
      </c>
      <c r="O37" s="384">
        <f t="shared" si="9"/>
        <v>-633130</v>
      </c>
      <c r="P37" s="393">
        <f t="shared" si="8"/>
        <v>2112429287</v>
      </c>
      <c r="Q37" s="403">
        <f t="shared" si="8"/>
        <v>2460533637</v>
      </c>
      <c r="T37" s="389"/>
      <c r="U37" s="389"/>
      <c r="V37" s="389"/>
      <c r="W37" s="389"/>
      <c r="X37" s="389"/>
      <c r="Y37" s="389"/>
      <c r="Z37" s="389"/>
      <c r="AA37" s="389"/>
      <c r="AB37" s="389"/>
    </row>
    <row r="38" spans="2:28" ht="12">
      <c r="B38" s="386"/>
      <c r="C38" s="387" t="s">
        <v>357</v>
      </c>
      <c r="D38" s="383">
        <v>229995038</v>
      </c>
      <c r="E38" s="426">
        <v>88087416</v>
      </c>
      <c r="F38" s="383">
        <v>145737403</v>
      </c>
      <c r="G38" s="384">
        <v>105336295</v>
      </c>
      <c r="H38" s="383">
        <v>144974458</v>
      </c>
      <c r="I38" s="384">
        <v>288730920</v>
      </c>
      <c r="J38" s="383">
        <v>46232703</v>
      </c>
      <c r="K38" s="384">
        <v>124904402</v>
      </c>
      <c r="L38" s="383">
        <v>76011418</v>
      </c>
      <c r="M38" s="384">
        <v>65023305</v>
      </c>
      <c r="N38" s="383">
        <v>0</v>
      </c>
      <c r="O38" s="384">
        <v>0</v>
      </c>
      <c r="P38" s="393">
        <f t="shared" si="8"/>
        <v>642951020</v>
      </c>
      <c r="Q38" s="403">
        <f t="shared" si="8"/>
        <v>672082338</v>
      </c>
      <c r="T38" s="389"/>
      <c r="U38" s="389"/>
      <c r="V38" s="389"/>
      <c r="W38" s="389"/>
      <c r="X38" s="389"/>
      <c r="Y38" s="389"/>
      <c r="Z38" s="389"/>
      <c r="AA38" s="389"/>
      <c r="AB38" s="389"/>
    </row>
    <row r="39" spans="2:28" ht="12">
      <c r="B39" s="386"/>
      <c r="C39" s="387" t="s">
        <v>358</v>
      </c>
      <c r="D39" s="383">
        <v>213206874</v>
      </c>
      <c r="E39" s="426">
        <v>405601668</v>
      </c>
      <c r="F39" s="383">
        <v>282229496</v>
      </c>
      <c r="G39" s="384">
        <v>283219858</v>
      </c>
      <c r="H39" s="383">
        <v>226522690</v>
      </c>
      <c r="I39" s="384">
        <v>234837848</v>
      </c>
      <c r="J39" s="383">
        <v>192591493</v>
      </c>
      <c r="K39" s="384">
        <v>223557756</v>
      </c>
      <c r="L39" s="383">
        <v>54554983</v>
      </c>
      <c r="M39" s="384">
        <v>68645529</v>
      </c>
      <c r="N39" s="383">
        <v>7959351</v>
      </c>
      <c r="O39" s="384">
        <v>19201800</v>
      </c>
      <c r="P39" s="393">
        <f t="shared" si="8"/>
        <v>977064887</v>
      </c>
      <c r="Q39" s="403">
        <f t="shared" si="8"/>
        <v>1235064459</v>
      </c>
      <c r="T39" s="389"/>
      <c r="U39" s="389"/>
      <c r="V39" s="389"/>
      <c r="W39" s="389"/>
      <c r="X39" s="389"/>
      <c r="Y39" s="389"/>
      <c r="Z39" s="389"/>
      <c r="AA39" s="389"/>
      <c r="AB39" s="389"/>
    </row>
    <row r="40" spans="2:28" ht="12">
      <c r="B40" s="386"/>
      <c r="C40" s="387" t="s">
        <v>359</v>
      </c>
      <c r="D40" s="383">
        <v>80992489</v>
      </c>
      <c r="E40" s="426">
        <v>48929239</v>
      </c>
      <c r="F40" s="383">
        <v>31919145</v>
      </c>
      <c r="G40" s="384">
        <v>45686586</v>
      </c>
      <c r="H40" s="383">
        <v>42357798</v>
      </c>
      <c r="I40" s="384">
        <v>34092017</v>
      </c>
      <c r="J40" s="383">
        <v>71457990</v>
      </c>
      <c r="K40" s="384">
        <v>51713966</v>
      </c>
      <c r="L40" s="383">
        <v>799060</v>
      </c>
      <c r="M40" s="384">
        <v>1068536</v>
      </c>
      <c r="N40" s="383">
        <v>-71972576</v>
      </c>
      <c r="O40" s="384">
        <v>-24312705</v>
      </c>
      <c r="P40" s="393">
        <f t="shared" si="8"/>
        <v>155553906</v>
      </c>
      <c r="Q40" s="403">
        <f t="shared" si="8"/>
        <v>157177639</v>
      </c>
      <c r="T40" s="389"/>
      <c r="U40" s="389"/>
      <c r="V40" s="389"/>
      <c r="W40" s="389"/>
      <c r="X40" s="389"/>
      <c r="Y40" s="389"/>
      <c r="Z40" s="389"/>
      <c r="AA40" s="389"/>
      <c r="AB40" s="389"/>
    </row>
    <row r="41" spans="2:28" ht="12">
      <c r="B41" s="386"/>
      <c r="C41" s="387" t="s">
        <v>360</v>
      </c>
      <c r="D41" s="383">
        <v>45165065</v>
      </c>
      <c r="E41" s="426">
        <v>54333202</v>
      </c>
      <c r="F41" s="383">
        <v>28015732</v>
      </c>
      <c r="G41" s="384">
        <v>25324807</v>
      </c>
      <c r="H41" s="383">
        <v>1731691</v>
      </c>
      <c r="I41" s="384">
        <v>6801936</v>
      </c>
      <c r="J41" s="383">
        <v>6962</v>
      </c>
      <c r="K41" s="384">
        <v>10860</v>
      </c>
      <c r="L41" s="383">
        <v>7945658</v>
      </c>
      <c r="M41" s="384">
        <v>8754075</v>
      </c>
      <c r="N41" s="383">
        <v>4477775</v>
      </c>
      <c r="O41" s="384">
        <f>4477774+1</f>
        <v>4477775</v>
      </c>
      <c r="P41" s="393">
        <f t="shared" si="8"/>
        <v>87342883</v>
      </c>
      <c r="Q41" s="403">
        <f t="shared" si="8"/>
        <v>99702655</v>
      </c>
      <c r="T41" s="389"/>
      <c r="U41" s="389"/>
      <c r="V41" s="389"/>
      <c r="W41" s="389"/>
      <c r="X41" s="389"/>
      <c r="Y41" s="389"/>
      <c r="Z41" s="389"/>
      <c r="AA41" s="389"/>
      <c r="AB41" s="389"/>
    </row>
    <row r="42" spans="2:28" ht="12">
      <c r="B42" s="386"/>
      <c r="C42" s="387" t="s">
        <v>361</v>
      </c>
      <c r="D42" s="383">
        <v>68054559</v>
      </c>
      <c r="E42" s="426">
        <v>58625870</v>
      </c>
      <c r="F42" s="383">
        <v>11208537</v>
      </c>
      <c r="G42" s="384">
        <v>12379051</v>
      </c>
      <c r="H42" s="383">
        <v>26057512</v>
      </c>
      <c r="I42" s="384">
        <v>67476356</v>
      </c>
      <c r="J42" s="383">
        <v>47821314</v>
      </c>
      <c r="K42" s="384">
        <v>76893506</v>
      </c>
      <c r="L42" s="383">
        <v>8968031</v>
      </c>
      <c r="M42" s="384">
        <v>20478459</v>
      </c>
      <c r="N42" s="383">
        <v>0</v>
      </c>
      <c r="O42" s="384">
        <v>0</v>
      </c>
      <c r="P42" s="393">
        <f t="shared" si="8"/>
        <v>162109953</v>
      </c>
      <c r="Q42" s="403">
        <f t="shared" si="8"/>
        <v>235853242</v>
      </c>
      <c r="T42" s="389"/>
      <c r="U42" s="389"/>
      <c r="V42" s="389"/>
      <c r="W42" s="389"/>
      <c r="X42" s="389"/>
      <c r="Y42" s="389"/>
      <c r="Z42" s="389"/>
      <c r="AA42" s="389"/>
      <c r="AB42" s="389"/>
    </row>
    <row r="43" spans="2:28" ht="12">
      <c r="B43" s="386"/>
      <c r="C43" s="387" t="s">
        <v>362</v>
      </c>
      <c r="D43" s="383">
        <v>0</v>
      </c>
      <c r="E43" s="426">
        <v>0</v>
      </c>
      <c r="F43" s="383">
        <v>0</v>
      </c>
      <c r="G43" s="384">
        <v>0</v>
      </c>
      <c r="H43" s="383">
        <v>0</v>
      </c>
      <c r="I43" s="384">
        <v>0</v>
      </c>
      <c r="J43" s="383">
        <v>0</v>
      </c>
      <c r="K43" s="384">
        <v>0</v>
      </c>
      <c r="L43" s="383">
        <v>0</v>
      </c>
      <c r="M43" s="384">
        <v>0</v>
      </c>
      <c r="N43" s="383">
        <v>0</v>
      </c>
      <c r="O43" s="384">
        <v>0</v>
      </c>
      <c r="P43" s="393">
        <f t="shared" si="8"/>
        <v>0</v>
      </c>
      <c r="Q43" s="403">
        <f t="shared" si="8"/>
        <v>0</v>
      </c>
      <c r="T43" s="389"/>
      <c r="U43" s="389"/>
      <c r="V43" s="389"/>
      <c r="W43" s="389"/>
      <c r="X43" s="389"/>
      <c r="Y43" s="389"/>
      <c r="Z43" s="389"/>
      <c r="AA43" s="389"/>
      <c r="AB43" s="389"/>
    </row>
    <row r="44" spans="2:28" ht="12">
      <c r="B44" s="386"/>
      <c r="C44" s="387" t="s">
        <v>363</v>
      </c>
      <c r="D44" s="383">
        <v>11962399</v>
      </c>
      <c r="E44" s="426">
        <v>6291663</v>
      </c>
      <c r="F44" s="383">
        <v>22254653</v>
      </c>
      <c r="G44" s="384">
        <v>22836970</v>
      </c>
      <c r="H44" s="383">
        <v>17766352</v>
      </c>
      <c r="I44" s="384">
        <v>18298073</v>
      </c>
      <c r="J44" s="383">
        <v>7931860</v>
      </c>
      <c r="K44" s="384">
        <v>6367751</v>
      </c>
      <c r="L44" s="383">
        <v>27491374</v>
      </c>
      <c r="M44" s="384">
        <v>6858847</v>
      </c>
      <c r="N44" s="383">
        <v>0</v>
      </c>
      <c r="O44" s="384">
        <v>0</v>
      </c>
      <c r="P44" s="393">
        <f t="shared" si="8"/>
        <v>87406638</v>
      </c>
      <c r="Q44" s="403">
        <f t="shared" si="8"/>
        <v>60653304</v>
      </c>
      <c r="T44" s="389"/>
      <c r="U44" s="389"/>
      <c r="V44" s="389"/>
      <c r="W44" s="389"/>
      <c r="X44" s="389"/>
      <c r="Y44" s="389"/>
      <c r="Z44" s="389"/>
      <c r="AA44" s="389"/>
      <c r="AB44" s="389"/>
    </row>
    <row r="45" spans="5:17" ht="6" customHeight="1">
      <c r="E45" s="408"/>
      <c r="Q45" s="399"/>
    </row>
    <row r="46" spans="2:28" ht="36">
      <c r="B46" s="386"/>
      <c r="C46" s="390" t="s">
        <v>364</v>
      </c>
      <c r="D46" s="383">
        <v>0</v>
      </c>
      <c r="E46" s="426">
        <v>0</v>
      </c>
      <c r="F46" s="383">
        <v>0</v>
      </c>
      <c r="G46" s="384">
        <v>0</v>
      </c>
      <c r="H46" s="383">
        <v>0</v>
      </c>
      <c r="I46" s="384">
        <v>0</v>
      </c>
      <c r="J46" s="383">
        <v>0</v>
      </c>
      <c r="K46" s="384">
        <v>0</v>
      </c>
      <c r="L46" s="383">
        <v>0</v>
      </c>
      <c r="M46" s="384">
        <v>0</v>
      </c>
      <c r="N46" s="383">
        <v>0</v>
      </c>
      <c r="O46" s="384">
        <v>0</v>
      </c>
      <c r="P46" s="393">
        <v>0</v>
      </c>
      <c r="Q46" s="403">
        <v>0</v>
      </c>
      <c r="T46" s="389"/>
      <c r="U46" s="389"/>
      <c r="V46" s="389"/>
      <c r="W46" s="389"/>
      <c r="X46" s="389"/>
      <c r="Y46" s="389"/>
      <c r="Z46" s="389"/>
      <c r="AA46" s="389"/>
      <c r="AB46" s="389"/>
    </row>
    <row r="47" spans="5:17" ht="6" customHeight="1">
      <c r="E47" s="408"/>
      <c r="Q47" s="399"/>
    </row>
    <row r="48" spans="2:17" ht="12">
      <c r="B48" s="385" t="s">
        <v>365</v>
      </c>
      <c r="D48" s="383">
        <f>SUM(D49:D55)</f>
        <v>1536773790</v>
      </c>
      <c r="E48" s="426">
        <f>SUM(E49:E55)</f>
        <v>1819290887</v>
      </c>
      <c r="F48" s="383">
        <f aca="true" t="shared" si="10" ref="F48:O48">SUM(F49:F55)</f>
        <v>131469304</v>
      </c>
      <c r="G48" s="384">
        <f t="shared" si="10"/>
        <v>206938488</v>
      </c>
      <c r="H48" s="383">
        <f t="shared" si="10"/>
        <v>872080649</v>
      </c>
      <c r="I48" s="384">
        <f t="shared" si="10"/>
        <v>929216917</v>
      </c>
      <c r="J48" s="383">
        <f t="shared" si="10"/>
        <v>968615736</v>
      </c>
      <c r="K48" s="384">
        <f t="shared" si="10"/>
        <v>928038093</v>
      </c>
      <c r="L48" s="383">
        <f t="shared" si="10"/>
        <v>466383032</v>
      </c>
      <c r="M48" s="384">
        <f t="shared" si="10"/>
        <v>527947698</v>
      </c>
      <c r="N48" s="383">
        <f t="shared" si="10"/>
        <v>-50586138</v>
      </c>
      <c r="O48" s="384">
        <f t="shared" si="10"/>
        <v>-34248823</v>
      </c>
      <c r="P48" s="393">
        <f>+N48+L48+J48+H48+F48+D48</f>
        <v>3924736373</v>
      </c>
      <c r="Q48" s="403">
        <f>+O48+M48+K48+I48+G48+E48</f>
        <v>4377183260</v>
      </c>
    </row>
    <row r="49" spans="2:28" ht="12">
      <c r="B49" s="386"/>
      <c r="C49" s="387" t="s">
        <v>366</v>
      </c>
      <c r="D49" s="383">
        <v>1207123377</v>
      </c>
      <c r="E49" s="426">
        <v>1538473627</v>
      </c>
      <c r="F49" s="383">
        <v>41222548</v>
      </c>
      <c r="G49" s="384">
        <v>113544053</v>
      </c>
      <c r="H49" s="383">
        <v>497107090</v>
      </c>
      <c r="I49" s="384">
        <v>515352311</v>
      </c>
      <c r="J49" s="383">
        <v>826990735</v>
      </c>
      <c r="K49" s="384">
        <v>782142214</v>
      </c>
      <c r="L49" s="383">
        <v>275009450</v>
      </c>
      <c r="M49" s="384">
        <v>321843088</v>
      </c>
      <c r="N49" s="383">
        <v>0</v>
      </c>
      <c r="O49" s="384">
        <v>0</v>
      </c>
      <c r="P49" s="393">
        <f aca="true" t="shared" si="11" ref="P49:Q55">+N49+L49+J49+H49+F49+D49</f>
        <v>2847453200</v>
      </c>
      <c r="Q49" s="403">
        <f t="shared" si="11"/>
        <v>3271355293</v>
      </c>
      <c r="T49" s="389"/>
      <c r="U49" s="389"/>
      <c r="V49" s="389"/>
      <c r="W49" s="389"/>
      <c r="X49" s="389"/>
      <c r="Y49" s="389"/>
      <c r="Z49" s="389"/>
      <c r="AA49" s="389"/>
      <c r="AB49" s="389"/>
    </row>
    <row r="50" spans="2:28" ht="12">
      <c r="B50" s="386"/>
      <c r="C50" s="387" t="s">
        <v>367</v>
      </c>
      <c r="D50" s="383">
        <v>0</v>
      </c>
      <c r="E50" s="426">
        <v>0</v>
      </c>
      <c r="F50" s="383">
        <v>187072</v>
      </c>
      <c r="G50" s="384">
        <v>1146930</v>
      </c>
      <c r="H50" s="383">
        <v>11989176</v>
      </c>
      <c r="I50" s="384">
        <v>13157677</v>
      </c>
      <c r="J50" s="383">
        <v>0</v>
      </c>
      <c r="K50" s="384">
        <v>0</v>
      </c>
      <c r="L50" s="383">
        <v>0</v>
      </c>
      <c r="M50" s="384">
        <v>0</v>
      </c>
      <c r="N50" s="383">
        <v>0</v>
      </c>
      <c r="O50" s="384">
        <v>0</v>
      </c>
      <c r="P50" s="393">
        <f t="shared" si="11"/>
        <v>12176248</v>
      </c>
      <c r="Q50" s="403">
        <f t="shared" si="11"/>
        <v>14304607</v>
      </c>
      <c r="T50" s="389"/>
      <c r="U50" s="389"/>
      <c r="V50" s="389"/>
      <c r="W50" s="389"/>
      <c r="X50" s="389"/>
      <c r="Y50" s="389"/>
      <c r="Z50" s="389"/>
      <c r="AA50" s="389"/>
      <c r="AB50" s="389"/>
    </row>
    <row r="51" spans="2:28" ht="12">
      <c r="B51" s="386"/>
      <c r="C51" s="387" t="s">
        <v>368</v>
      </c>
      <c r="D51" s="383">
        <v>0</v>
      </c>
      <c r="E51" s="426">
        <v>0</v>
      </c>
      <c r="F51" s="383">
        <v>36746339</v>
      </c>
      <c r="G51" s="384">
        <v>34248823</v>
      </c>
      <c r="H51" s="383">
        <v>0</v>
      </c>
      <c r="I51" s="384">
        <v>0</v>
      </c>
      <c r="J51" s="383">
        <v>0</v>
      </c>
      <c r="K51" s="384">
        <v>0</v>
      </c>
      <c r="L51" s="383">
        <v>0</v>
      </c>
      <c r="M51" s="384">
        <v>0</v>
      </c>
      <c r="N51" s="383">
        <v>-36746339</v>
      </c>
      <c r="O51" s="384">
        <v>-34248823</v>
      </c>
      <c r="P51" s="393">
        <f t="shared" si="11"/>
        <v>0</v>
      </c>
      <c r="Q51" s="403">
        <f t="shared" si="11"/>
        <v>0</v>
      </c>
      <c r="T51" s="389"/>
      <c r="U51" s="389"/>
      <c r="V51" s="389"/>
      <c r="W51" s="389"/>
      <c r="X51" s="389"/>
      <c r="Y51" s="389"/>
      <c r="Z51" s="389"/>
      <c r="AA51" s="389"/>
      <c r="AB51" s="389"/>
    </row>
    <row r="52" spans="2:28" ht="12">
      <c r="B52" s="386"/>
      <c r="C52" s="387" t="s">
        <v>369</v>
      </c>
      <c r="D52" s="383">
        <v>18465092</v>
      </c>
      <c r="E52" s="426">
        <v>17935877</v>
      </c>
      <c r="F52" s="383">
        <v>8410433</v>
      </c>
      <c r="G52" s="384">
        <v>9239778</v>
      </c>
      <c r="H52" s="383">
        <v>157707007</v>
      </c>
      <c r="I52" s="384">
        <v>168801883</v>
      </c>
      <c r="J52" s="383">
        <v>13531570</v>
      </c>
      <c r="K52" s="384">
        <v>4762542</v>
      </c>
      <c r="L52" s="383">
        <v>1778363</v>
      </c>
      <c r="M52" s="384">
        <v>1833561</v>
      </c>
      <c r="N52" s="383">
        <v>0</v>
      </c>
      <c r="O52" s="384">
        <v>0</v>
      </c>
      <c r="P52" s="393">
        <f t="shared" si="11"/>
        <v>199892465</v>
      </c>
      <c r="Q52" s="403">
        <f t="shared" si="11"/>
        <v>202573641</v>
      </c>
      <c r="T52" s="389"/>
      <c r="U52" s="389"/>
      <c r="V52" s="389"/>
      <c r="W52" s="389"/>
      <c r="X52" s="389"/>
      <c r="Y52" s="389"/>
      <c r="Z52" s="389"/>
      <c r="AA52" s="389"/>
      <c r="AB52" s="389"/>
    </row>
    <row r="53" spans="2:28" ht="12">
      <c r="B53" s="386"/>
      <c r="C53" s="387" t="s">
        <v>370</v>
      </c>
      <c r="D53" s="383">
        <v>243650669</v>
      </c>
      <c r="E53" s="426">
        <v>204262599</v>
      </c>
      <c r="F53" s="383">
        <v>11147090</v>
      </c>
      <c r="G53" s="384">
        <v>13419881</v>
      </c>
      <c r="H53" s="383">
        <v>74670724</v>
      </c>
      <c r="I53" s="384">
        <v>67691941</v>
      </c>
      <c r="J53" s="383">
        <v>30164775</v>
      </c>
      <c r="K53" s="384">
        <v>19717371</v>
      </c>
      <c r="L53" s="383">
        <v>188261159</v>
      </c>
      <c r="M53" s="384">
        <v>203346463</v>
      </c>
      <c r="N53" s="383">
        <v>0</v>
      </c>
      <c r="O53" s="384">
        <v>0</v>
      </c>
      <c r="P53" s="393">
        <f t="shared" si="11"/>
        <v>547894417</v>
      </c>
      <c r="Q53" s="403">
        <f t="shared" si="11"/>
        <v>508438255</v>
      </c>
      <c r="T53" s="389"/>
      <c r="U53" s="389"/>
      <c r="V53" s="389"/>
      <c r="W53" s="389"/>
      <c r="X53" s="389"/>
      <c r="Y53" s="389"/>
      <c r="Z53" s="389"/>
      <c r="AA53" s="389"/>
      <c r="AB53" s="389"/>
    </row>
    <row r="54" spans="2:28" ht="12">
      <c r="B54" s="386"/>
      <c r="C54" s="387" t="s">
        <v>371</v>
      </c>
      <c r="D54" s="383">
        <v>35670125</v>
      </c>
      <c r="E54" s="426">
        <v>35817248</v>
      </c>
      <c r="F54" s="383">
        <v>6403491</v>
      </c>
      <c r="G54" s="384">
        <v>7627051</v>
      </c>
      <c r="H54" s="383">
        <v>125442764</v>
      </c>
      <c r="I54" s="384">
        <v>149353832</v>
      </c>
      <c r="J54" s="383">
        <v>79420832</v>
      </c>
      <c r="K54" s="384">
        <v>84727882</v>
      </c>
      <c r="L54" s="383">
        <v>0</v>
      </c>
      <c r="M54" s="384">
        <v>0</v>
      </c>
      <c r="N54" s="383">
        <v>0</v>
      </c>
      <c r="O54" s="384">
        <v>0</v>
      </c>
      <c r="P54" s="393">
        <f t="shared" si="11"/>
        <v>246937212</v>
      </c>
      <c r="Q54" s="403">
        <f t="shared" si="11"/>
        <v>277526013</v>
      </c>
      <c r="T54" s="389"/>
      <c r="U54" s="389"/>
      <c r="V54" s="389"/>
      <c r="W54" s="389"/>
      <c r="X54" s="389"/>
      <c r="Y54" s="389"/>
      <c r="Z54" s="389"/>
      <c r="AA54" s="389"/>
      <c r="AB54" s="389"/>
    </row>
    <row r="55" spans="2:28" ht="12">
      <c r="B55" s="386"/>
      <c r="C55" s="387" t="s">
        <v>372</v>
      </c>
      <c r="D55" s="383">
        <v>31864527</v>
      </c>
      <c r="E55" s="426">
        <v>22801536</v>
      </c>
      <c r="F55" s="383">
        <v>27352331</v>
      </c>
      <c r="G55" s="384">
        <v>27711972</v>
      </c>
      <c r="H55" s="383">
        <v>5163888</v>
      </c>
      <c r="I55" s="384">
        <v>14859273</v>
      </c>
      <c r="J55" s="383">
        <v>18507824</v>
      </c>
      <c r="K55" s="384">
        <v>36688084</v>
      </c>
      <c r="L55" s="383">
        <v>1334060</v>
      </c>
      <c r="M55" s="384">
        <v>924586</v>
      </c>
      <c r="N55" s="383">
        <v>-13839799</v>
      </c>
      <c r="O55" s="384">
        <v>0</v>
      </c>
      <c r="P55" s="393">
        <f t="shared" si="11"/>
        <v>70382831</v>
      </c>
      <c r="Q55" s="403">
        <f t="shared" si="11"/>
        <v>102985451</v>
      </c>
      <c r="T55" s="389"/>
      <c r="U55" s="389"/>
      <c r="V55" s="389"/>
      <c r="W55" s="389"/>
      <c r="X55" s="389"/>
      <c r="Y55" s="389"/>
      <c r="Z55" s="389"/>
      <c r="AA55" s="389"/>
      <c r="AB55" s="389"/>
    </row>
    <row r="56" spans="5:17" ht="9" customHeight="1">
      <c r="E56" s="408"/>
      <c r="Q56" s="399"/>
    </row>
    <row r="57" spans="2:17" ht="12">
      <c r="B57" s="385" t="s">
        <v>373</v>
      </c>
      <c r="D57" s="383">
        <f>+D58</f>
        <v>6303041464</v>
      </c>
      <c r="E57" s="426">
        <f>+E58</f>
        <v>6529166695</v>
      </c>
      <c r="F57" s="383">
        <f aca="true" t="shared" si="12" ref="F57:O57">+F58</f>
        <v>51390762</v>
      </c>
      <c r="G57" s="384">
        <f t="shared" si="12"/>
        <v>90428622</v>
      </c>
      <c r="H57" s="383">
        <f t="shared" si="12"/>
        <v>2622622822</v>
      </c>
      <c r="I57" s="384">
        <f t="shared" si="12"/>
        <v>2906461971</v>
      </c>
      <c r="J57" s="383">
        <f t="shared" si="12"/>
        <v>1391883668</v>
      </c>
      <c r="K57" s="384">
        <f t="shared" si="12"/>
        <v>1381611561</v>
      </c>
      <c r="L57" s="383">
        <f t="shared" si="12"/>
        <v>683919414</v>
      </c>
      <c r="M57" s="384">
        <f t="shared" si="12"/>
        <v>686428439</v>
      </c>
      <c r="N57" s="383">
        <f t="shared" si="12"/>
        <v>-4344236997</v>
      </c>
      <c r="O57" s="384">
        <f t="shared" si="12"/>
        <v>-4697943433</v>
      </c>
      <c r="P57" s="393">
        <f>+P58+P66</f>
        <v>6708621133</v>
      </c>
      <c r="Q57" s="403">
        <f aca="true" t="shared" si="13" ref="Q57:Q63">+O57+M57+K57+I57+G57+E57</f>
        <v>6896153855</v>
      </c>
    </row>
    <row r="58" spans="2:28" ht="12" customHeight="1">
      <c r="B58" s="400" t="s">
        <v>374</v>
      </c>
      <c r="C58" s="432"/>
      <c r="D58" s="383">
        <f>SUM(D59:D64)</f>
        <v>6303041464</v>
      </c>
      <c r="E58" s="426">
        <f>SUM(E59:E64)</f>
        <v>6529166695</v>
      </c>
      <c r="F58" s="383">
        <f>SUM(F59:F64)</f>
        <v>51390762</v>
      </c>
      <c r="G58" s="384">
        <f aca="true" t="shared" si="14" ref="G58:O58">SUM(G59:G64)</f>
        <v>90428622</v>
      </c>
      <c r="H58" s="383">
        <f>SUM(H59:H64)</f>
        <v>2622622822</v>
      </c>
      <c r="I58" s="384">
        <f t="shared" si="14"/>
        <v>2906461971</v>
      </c>
      <c r="J58" s="383">
        <f>SUM(J59:J64)</f>
        <v>1391883668</v>
      </c>
      <c r="K58" s="384">
        <f t="shared" si="14"/>
        <v>1381611561</v>
      </c>
      <c r="L58" s="383">
        <f>SUM(L59:L64)</f>
        <v>683919414</v>
      </c>
      <c r="M58" s="384">
        <f t="shared" si="14"/>
        <v>686428439</v>
      </c>
      <c r="N58" s="383">
        <f>SUM(N59:N64)</f>
        <v>-4344236997</v>
      </c>
      <c r="O58" s="384">
        <f t="shared" si="14"/>
        <v>-4697943433</v>
      </c>
      <c r="P58" s="393">
        <f>+P59+P60+P61+P62+P63+P64</f>
        <v>3796128723</v>
      </c>
      <c r="Q58" s="403">
        <f>+O58+M58+K58+I58+G58+E58</f>
        <v>6896153855</v>
      </c>
      <c r="T58" s="389"/>
      <c r="U58" s="389"/>
      <c r="V58" s="389"/>
      <c r="W58" s="389"/>
      <c r="X58" s="389"/>
      <c r="Y58" s="389"/>
      <c r="Z58" s="389"/>
      <c r="AA58" s="389"/>
      <c r="AB58" s="389"/>
    </row>
    <row r="59" spans="2:28" ht="12">
      <c r="B59" s="386"/>
      <c r="C59" s="387" t="s">
        <v>375</v>
      </c>
      <c r="D59" s="383">
        <v>5181648569</v>
      </c>
      <c r="E59" s="426">
        <v>5517944809</v>
      </c>
      <c r="F59" s="383">
        <v>200340431</v>
      </c>
      <c r="G59" s="384">
        <v>230798614</v>
      </c>
      <c r="H59" s="383">
        <v>942539641</v>
      </c>
      <c r="I59" s="384">
        <v>1768841536</v>
      </c>
      <c r="J59" s="383">
        <v>162912152</v>
      </c>
      <c r="K59" s="384">
        <v>150811424</v>
      </c>
      <c r="L59" s="383">
        <v>217000763</v>
      </c>
      <c r="M59" s="384">
        <v>197139383</v>
      </c>
      <c r="N59" s="383">
        <v>-3879558722</v>
      </c>
      <c r="O59" s="384">
        <v>-5040652931</v>
      </c>
      <c r="P59" s="393">
        <f>+N59+L59+J59+H59+F59+D59</f>
        <v>2824882834</v>
      </c>
      <c r="Q59" s="403">
        <f t="shared" si="13"/>
        <v>2824882835</v>
      </c>
      <c r="T59" s="389"/>
      <c r="U59" s="389"/>
      <c r="V59" s="389"/>
      <c r="W59" s="389"/>
      <c r="X59" s="389"/>
      <c r="Y59" s="389"/>
      <c r="Z59" s="389"/>
      <c r="AA59" s="389"/>
      <c r="AB59" s="389"/>
    </row>
    <row r="60" spans="2:28" ht="12">
      <c r="B60" s="386"/>
      <c r="C60" s="387" t="s">
        <v>376</v>
      </c>
      <c r="D60" s="383">
        <v>2682529224</v>
      </c>
      <c r="E60" s="426">
        <v>2728371595</v>
      </c>
      <c r="F60" s="383">
        <v>-144857193</v>
      </c>
      <c r="G60" s="384">
        <v>-99901666</v>
      </c>
      <c r="H60" s="383">
        <v>415634091</v>
      </c>
      <c r="I60" s="384">
        <v>459494106</v>
      </c>
      <c r="J60" s="383">
        <v>537138154</v>
      </c>
      <c r="K60" s="384">
        <v>125770175</v>
      </c>
      <c r="L60" s="383">
        <v>119815864</v>
      </c>
      <c r="M60" s="384">
        <v>72384455</v>
      </c>
      <c r="N60" s="383">
        <v>-1266963218</v>
      </c>
      <c r="O60" s="384">
        <v>-1053149787</v>
      </c>
      <c r="P60" s="393">
        <f>+N60+L60+J60+H60+F60+D60</f>
        <v>2343296922</v>
      </c>
      <c r="Q60" s="403">
        <f t="shared" si="13"/>
        <v>2232968878</v>
      </c>
      <c r="T60" s="389"/>
      <c r="U60" s="389"/>
      <c r="V60" s="389"/>
      <c r="W60" s="389"/>
      <c r="X60" s="389"/>
      <c r="Y60" s="389"/>
      <c r="Z60" s="389"/>
      <c r="AA60" s="389"/>
      <c r="AB60" s="389"/>
    </row>
    <row r="61" spans="2:28" ht="12">
      <c r="B61" s="386"/>
      <c r="C61" s="387" t="s">
        <v>377</v>
      </c>
      <c r="D61" s="383">
        <v>365334507</v>
      </c>
      <c r="E61" s="426">
        <v>158759648</v>
      </c>
      <c r="F61" s="383">
        <v>0</v>
      </c>
      <c r="G61" s="384">
        <v>0</v>
      </c>
      <c r="H61" s="383">
        <v>627739694</v>
      </c>
      <c r="I61" s="384">
        <v>0</v>
      </c>
      <c r="J61" s="383">
        <v>3500973</v>
      </c>
      <c r="K61" s="384">
        <v>0</v>
      </c>
      <c r="L61" s="383">
        <v>0</v>
      </c>
      <c r="M61" s="384">
        <v>0</v>
      </c>
      <c r="N61" s="383">
        <v>-837815526</v>
      </c>
      <c r="O61" s="384">
        <v>0</v>
      </c>
      <c r="P61" s="393">
        <f>+N61+L61+J61+H61+F61+D61</f>
        <v>158759648</v>
      </c>
      <c r="Q61" s="403">
        <f t="shared" si="13"/>
        <v>158759648</v>
      </c>
      <c r="T61" s="389"/>
      <c r="U61" s="389"/>
      <c r="V61" s="389"/>
      <c r="W61" s="389"/>
      <c r="X61" s="389"/>
      <c r="Y61" s="389"/>
      <c r="Z61" s="389"/>
      <c r="AA61" s="389"/>
      <c r="AB61" s="389"/>
    </row>
    <row r="62" spans="2:28" ht="12">
      <c r="B62" s="386"/>
      <c r="C62" s="387" t="s">
        <v>378</v>
      </c>
      <c r="D62" s="383">
        <v>0</v>
      </c>
      <c r="E62" s="426">
        <v>0</v>
      </c>
      <c r="F62" s="383">
        <v>0</v>
      </c>
      <c r="G62" s="384">
        <v>0</v>
      </c>
      <c r="H62" s="383">
        <v>0</v>
      </c>
      <c r="I62" s="384">
        <v>0</v>
      </c>
      <c r="J62" s="383">
        <v>0</v>
      </c>
      <c r="K62" s="384">
        <v>0</v>
      </c>
      <c r="L62" s="383">
        <v>0</v>
      </c>
      <c r="M62" s="384">
        <v>0</v>
      </c>
      <c r="N62" s="383">
        <v>0</v>
      </c>
      <c r="O62" s="384">
        <v>0</v>
      </c>
      <c r="P62" s="393">
        <f>+N62+L62+J62+H62+F62+D62</f>
        <v>0</v>
      </c>
      <c r="Q62" s="403">
        <f t="shared" si="13"/>
        <v>0</v>
      </c>
      <c r="T62" s="389"/>
      <c r="U62" s="389"/>
      <c r="V62" s="389"/>
      <c r="W62" s="389"/>
      <c r="X62" s="389"/>
      <c r="Y62" s="389"/>
      <c r="Z62" s="389"/>
      <c r="AA62" s="389"/>
      <c r="AB62" s="389"/>
    </row>
    <row r="63" spans="2:28" ht="12">
      <c r="B63" s="386"/>
      <c r="C63" s="387" t="s">
        <v>379</v>
      </c>
      <c r="D63" s="383">
        <v>0</v>
      </c>
      <c r="E63" s="426">
        <v>0</v>
      </c>
      <c r="F63" s="383">
        <v>0</v>
      </c>
      <c r="G63" s="384">
        <v>0</v>
      </c>
      <c r="H63" s="383">
        <v>0</v>
      </c>
      <c r="I63" s="384">
        <v>0</v>
      </c>
      <c r="J63" s="383">
        <v>0</v>
      </c>
      <c r="K63" s="384">
        <v>0</v>
      </c>
      <c r="L63" s="383">
        <v>0</v>
      </c>
      <c r="M63" s="384">
        <v>0</v>
      </c>
      <c r="N63" s="383">
        <v>0</v>
      </c>
      <c r="O63" s="384">
        <v>0</v>
      </c>
      <c r="P63" s="393">
        <f>+N63+L63+J63+H63+F63+D63</f>
        <v>0</v>
      </c>
      <c r="Q63" s="403">
        <f t="shared" si="13"/>
        <v>0</v>
      </c>
      <c r="T63" s="389"/>
      <c r="U63" s="389"/>
      <c r="V63" s="389"/>
      <c r="W63" s="389"/>
      <c r="X63" s="389"/>
      <c r="Y63" s="389"/>
      <c r="Z63" s="389"/>
      <c r="AA63" s="389"/>
      <c r="AB63" s="389"/>
    </row>
    <row r="64" spans="2:28" ht="12">
      <c r="B64" s="386"/>
      <c r="C64" s="387" t="s">
        <v>380</v>
      </c>
      <c r="D64" s="383">
        <v>-1926470836</v>
      </c>
      <c r="E64" s="426">
        <v>-1875909357</v>
      </c>
      <c r="F64" s="383">
        <v>-4092476</v>
      </c>
      <c r="G64" s="384">
        <v>-40468326</v>
      </c>
      <c r="H64" s="383">
        <v>636709396</v>
      </c>
      <c r="I64" s="384">
        <v>678126329</v>
      </c>
      <c r="J64" s="383">
        <v>688332389</v>
      </c>
      <c r="K64" s="384">
        <v>1105029962</v>
      </c>
      <c r="L64" s="383">
        <v>347102787</v>
      </c>
      <c r="M64" s="384">
        <v>416904601</v>
      </c>
      <c r="N64" s="383">
        <v>1640100469</v>
      </c>
      <c r="O64" s="384">
        <v>1395859285</v>
      </c>
      <c r="P64" s="393">
        <f>+N64+L64+J64+H64+F64+D64-P66</f>
        <v>-1530810681</v>
      </c>
      <c r="Q64" s="403">
        <f>+O64+M64+K64+I64+G64+E64</f>
        <v>1679542494</v>
      </c>
      <c r="T64" s="389"/>
      <c r="U64" s="389"/>
      <c r="V64" s="389"/>
      <c r="W64" s="389"/>
      <c r="X64" s="389"/>
      <c r="Y64" s="389"/>
      <c r="Z64" s="389"/>
      <c r="AA64" s="389"/>
      <c r="AB64" s="389"/>
    </row>
    <row r="65" ht="4.5" customHeight="1">
      <c r="Q65" s="399"/>
    </row>
    <row r="66" spans="2:17" ht="12">
      <c r="B66" s="391" t="s">
        <v>381</v>
      </c>
      <c r="C66" s="387"/>
      <c r="D66" s="383">
        <v>0</v>
      </c>
      <c r="E66" s="433">
        <v>0</v>
      </c>
      <c r="F66" s="383">
        <v>0</v>
      </c>
      <c r="G66" s="384">
        <v>0</v>
      </c>
      <c r="H66" s="383">
        <v>0</v>
      </c>
      <c r="I66" s="384">
        <v>0</v>
      </c>
      <c r="J66" s="383">
        <v>0</v>
      </c>
      <c r="K66" s="384">
        <v>0</v>
      </c>
      <c r="L66" s="383">
        <v>0</v>
      </c>
      <c r="M66" s="384">
        <v>0</v>
      </c>
      <c r="N66" s="383">
        <v>0</v>
      </c>
      <c r="O66" s="384">
        <v>0</v>
      </c>
      <c r="P66" s="393">
        <v>2912492410</v>
      </c>
      <c r="Q66" s="403">
        <v>3000425251</v>
      </c>
    </row>
    <row r="67" ht="6.75" customHeight="1">
      <c r="Q67" s="399"/>
    </row>
    <row r="68" spans="2:17" ht="12">
      <c r="B68" s="402" t="s">
        <v>382</v>
      </c>
      <c r="C68" s="392"/>
      <c r="D68" s="393">
        <f>+D57+D48+D36</f>
        <v>8489191678</v>
      </c>
      <c r="E68" s="453">
        <f>+E57+E48+E36</f>
        <v>9010326640</v>
      </c>
      <c r="F68" s="393">
        <f aca="true" t="shared" si="15" ref="F68:Q68">+F57+F48+F36</f>
        <v>704225032</v>
      </c>
      <c r="G68" s="403">
        <f t="shared" si="15"/>
        <v>792150677</v>
      </c>
      <c r="H68" s="393">
        <f t="shared" si="15"/>
        <v>3954113972</v>
      </c>
      <c r="I68" s="403">
        <f t="shared" si="15"/>
        <v>4485916038</v>
      </c>
      <c r="J68" s="393">
        <f t="shared" si="15"/>
        <v>2726541726</v>
      </c>
      <c r="K68" s="403">
        <f t="shared" si="15"/>
        <v>2793097895</v>
      </c>
      <c r="L68" s="393">
        <f t="shared" si="15"/>
        <v>1326072970</v>
      </c>
      <c r="M68" s="403">
        <f t="shared" si="15"/>
        <v>1385204888</v>
      </c>
      <c r="N68" s="393">
        <f t="shared" si="15"/>
        <v>-4454358585</v>
      </c>
      <c r="O68" s="403">
        <f t="shared" si="15"/>
        <v>-4732825386</v>
      </c>
      <c r="P68" s="393">
        <f t="shared" si="15"/>
        <v>12745786793</v>
      </c>
      <c r="Q68" s="403">
        <f t="shared" si="15"/>
        <v>13733870752</v>
      </c>
    </row>
    <row r="69" spans="4:17" ht="12">
      <c r="D69" s="389"/>
      <c r="F69" s="389"/>
      <c r="G69" s="389"/>
      <c r="H69" s="389"/>
      <c r="I69" s="389"/>
      <c r="J69" s="389"/>
      <c r="K69" s="389"/>
      <c r="L69" s="389"/>
      <c r="M69" s="389"/>
      <c r="N69" s="389"/>
      <c r="O69" s="389"/>
      <c r="P69" s="389"/>
      <c r="Q69" s="389"/>
    </row>
    <row r="70" spans="4:17" ht="12">
      <c r="D70" s="389"/>
      <c r="F70" s="389"/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89"/>
    </row>
    <row r="72" spans="2:17" ht="12" customHeight="1">
      <c r="B72" s="370" t="s">
        <v>422</v>
      </c>
      <c r="C72" s="371"/>
      <c r="D72" s="372" t="str">
        <f>+D33</f>
        <v>Chile</v>
      </c>
      <c r="E72" s="373"/>
      <c r="F72" s="372" t="str">
        <f>+F33</f>
        <v>Argentina</v>
      </c>
      <c r="G72" s="373"/>
      <c r="H72" s="372" t="str">
        <f>+H33</f>
        <v>Brasil</v>
      </c>
      <c r="I72" s="373"/>
      <c r="J72" s="372" t="str">
        <f>+J33</f>
        <v>Colombia</v>
      </c>
      <c r="K72" s="373"/>
      <c r="L72" s="372" t="str">
        <f>+L33</f>
        <v>Perú</v>
      </c>
      <c r="M72" s="373"/>
      <c r="N72" s="372" t="str">
        <f>+N33</f>
        <v>Eliminaciones</v>
      </c>
      <c r="O72" s="373"/>
      <c r="P72" s="372" t="str">
        <f>+P33</f>
        <v>Totales</v>
      </c>
      <c r="Q72" s="373"/>
    </row>
    <row r="73" spans="2:17" ht="12">
      <c r="B73" s="395" t="s">
        <v>383</v>
      </c>
      <c r="C73" s="429"/>
      <c r="D73" s="376">
        <f>+D34</f>
        <v>41182</v>
      </c>
      <c r="E73" s="377">
        <f>+'[1]Segmentos LN resumen'!E74</f>
        <v>40816</v>
      </c>
      <c r="F73" s="376">
        <f>+F34</f>
        <v>41182</v>
      </c>
      <c r="G73" s="377">
        <f>+E73</f>
        <v>40816</v>
      </c>
      <c r="H73" s="376">
        <f>+H34</f>
        <v>41182</v>
      </c>
      <c r="I73" s="377">
        <f>+G73</f>
        <v>40816</v>
      </c>
      <c r="J73" s="376">
        <f>+J34</f>
        <v>41182</v>
      </c>
      <c r="K73" s="377">
        <f>+I73</f>
        <v>40816</v>
      </c>
      <c r="L73" s="376">
        <f>+L34</f>
        <v>41182</v>
      </c>
      <c r="M73" s="377">
        <f>+K73</f>
        <v>40816</v>
      </c>
      <c r="N73" s="434">
        <f>+N34</f>
        <v>41182</v>
      </c>
      <c r="O73" s="377">
        <f>+M73</f>
        <v>40816</v>
      </c>
      <c r="P73" s="376">
        <f>+P34</f>
        <v>41182</v>
      </c>
      <c r="Q73" s="377">
        <f>+M73</f>
        <v>40816</v>
      </c>
    </row>
    <row r="74" spans="2:17" ht="12">
      <c r="B74" s="430"/>
      <c r="C74" s="431"/>
      <c r="D74" s="404" t="s">
        <v>331</v>
      </c>
      <c r="E74" s="435" t="s">
        <v>331</v>
      </c>
      <c r="F74" s="404" t="s">
        <v>331</v>
      </c>
      <c r="G74" s="405" t="s">
        <v>331</v>
      </c>
      <c r="H74" s="404" t="s">
        <v>331</v>
      </c>
      <c r="I74" s="405" t="s">
        <v>331</v>
      </c>
      <c r="J74" s="404" t="s">
        <v>331</v>
      </c>
      <c r="K74" s="405" t="s">
        <v>331</v>
      </c>
      <c r="L74" s="404" t="s">
        <v>331</v>
      </c>
      <c r="M74" s="405" t="s">
        <v>331</v>
      </c>
      <c r="N74" s="436" t="s">
        <v>331</v>
      </c>
      <c r="O74" s="405" t="s">
        <v>331</v>
      </c>
      <c r="P74" s="404" t="s">
        <v>331</v>
      </c>
      <c r="Q74" s="405" t="s">
        <v>331</v>
      </c>
    </row>
    <row r="75" spans="2:17" ht="12">
      <c r="B75" s="402" t="s">
        <v>384</v>
      </c>
      <c r="C75" s="406"/>
      <c r="D75" s="393">
        <f>+D76+D80</f>
        <v>1419560916</v>
      </c>
      <c r="E75" s="403">
        <f>+E76+E80</f>
        <v>1548301898</v>
      </c>
      <c r="F75" s="393">
        <f aca="true" t="shared" si="16" ref="F75:N75">+F76+F80</f>
        <v>533032646</v>
      </c>
      <c r="G75" s="403">
        <f>+G76+G80</f>
        <v>547882703</v>
      </c>
      <c r="H75" s="393">
        <f t="shared" si="16"/>
        <v>1578094711</v>
      </c>
      <c r="I75" s="403">
        <f>+I76+I80</f>
        <v>1604907067</v>
      </c>
      <c r="J75" s="393">
        <f t="shared" si="16"/>
        <v>941625023</v>
      </c>
      <c r="K75" s="403">
        <v>816728659</v>
      </c>
      <c r="L75" s="393">
        <f t="shared" si="16"/>
        <v>424701770</v>
      </c>
      <c r="M75" s="403">
        <v>332484785</v>
      </c>
      <c r="N75" s="393">
        <f t="shared" si="16"/>
        <v>-704516</v>
      </c>
      <c r="O75" s="403">
        <v>-1505636</v>
      </c>
      <c r="P75" s="393">
        <f aca="true" t="shared" si="17" ref="P75:P80">+N75+L75+J75+H75+F75+D75</f>
        <v>4896310550</v>
      </c>
      <c r="Q75" s="403">
        <v>4848799476</v>
      </c>
    </row>
    <row r="76" spans="2:31" ht="12">
      <c r="B76" s="409"/>
      <c r="C76" s="410" t="s">
        <v>385</v>
      </c>
      <c r="D76" s="393">
        <f>SUM(D77:D79)</f>
        <v>1404603899</v>
      </c>
      <c r="E76" s="403">
        <f>SUM(E77:E79)</f>
        <v>1527453076</v>
      </c>
      <c r="F76" s="393">
        <f aca="true" t="shared" si="18" ref="F76:N76">SUM(F77:F79)</f>
        <v>523041897</v>
      </c>
      <c r="G76" s="403">
        <f>SUM(G77:G79)</f>
        <v>541770450</v>
      </c>
      <c r="H76" s="393">
        <f t="shared" si="18"/>
        <v>1460514885</v>
      </c>
      <c r="I76" s="403">
        <f>SUM(I77:I79)</f>
        <v>1462905388</v>
      </c>
      <c r="J76" s="393">
        <f t="shared" si="18"/>
        <v>916617392</v>
      </c>
      <c r="K76" s="403">
        <v>795605630</v>
      </c>
      <c r="L76" s="393">
        <f t="shared" si="18"/>
        <v>409296007</v>
      </c>
      <c r="M76" s="403">
        <v>319378922</v>
      </c>
      <c r="N76" s="393">
        <f t="shared" si="18"/>
        <v>-745775</v>
      </c>
      <c r="O76" s="403">
        <v>-1505636</v>
      </c>
      <c r="P76" s="393">
        <f t="shared" si="17"/>
        <v>4713328305</v>
      </c>
      <c r="Q76" s="403">
        <v>4645607830</v>
      </c>
      <c r="T76" s="389"/>
      <c r="U76" s="389"/>
      <c r="V76" s="389"/>
      <c r="W76" s="389"/>
      <c r="X76" s="389"/>
      <c r="Y76" s="389"/>
      <c r="Z76" s="389"/>
      <c r="AA76" s="389"/>
      <c r="AB76" s="389"/>
      <c r="AC76" s="389"/>
      <c r="AD76" s="389"/>
      <c r="AE76" s="389"/>
    </row>
    <row r="77" spans="2:31" ht="12">
      <c r="B77" s="409"/>
      <c r="C77" s="411" t="s">
        <v>386</v>
      </c>
      <c r="D77" s="383">
        <v>1290321095</v>
      </c>
      <c r="E77" s="384">
        <v>1433200186</v>
      </c>
      <c r="F77" s="383">
        <v>508460971</v>
      </c>
      <c r="G77" s="384">
        <v>526960989</v>
      </c>
      <c r="H77" s="383">
        <v>1326154926</v>
      </c>
      <c r="I77" s="384">
        <v>1329833693</v>
      </c>
      <c r="J77" s="383">
        <v>847086952</v>
      </c>
      <c r="K77" s="384">
        <v>727149080</v>
      </c>
      <c r="L77" s="383">
        <v>396844575</v>
      </c>
      <c r="M77" s="384">
        <v>306194226</v>
      </c>
      <c r="N77" s="383">
        <v>0</v>
      </c>
      <c r="O77" s="384">
        <v>0</v>
      </c>
      <c r="P77" s="383">
        <f t="shared" si="17"/>
        <v>4368868519</v>
      </c>
      <c r="Q77" s="384">
        <v>4323338174</v>
      </c>
      <c r="R77" s="389"/>
      <c r="T77" s="389"/>
      <c r="U77" s="389"/>
      <c r="V77" s="389"/>
      <c r="W77" s="389"/>
      <c r="X77" s="389"/>
      <c r="Y77" s="389"/>
      <c r="Z77" s="389"/>
      <c r="AA77" s="389"/>
      <c r="AB77" s="389"/>
      <c r="AC77" s="389"/>
      <c r="AD77" s="389"/>
      <c r="AE77" s="389"/>
    </row>
    <row r="78" spans="2:31" ht="12">
      <c r="B78" s="409"/>
      <c r="C78" s="411" t="s">
        <v>387</v>
      </c>
      <c r="D78" s="383">
        <v>14613930</v>
      </c>
      <c r="E78" s="384">
        <v>13167782</v>
      </c>
      <c r="F78" s="383">
        <v>255373</v>
      </c>
      <c r="G78" s="384">
        <v>0</v>
      </c>
      <c r="H78" s="383">
        <v>4291337</v>
      </c>
      <c r="I78" s="384">
        <v>4506228</v>
      </c>
      <c r="J78" s="383">
        <v>2030425</v>
      </c>
      <c r="K78" s="384">
        <v>2632710</v>
      </c>
      <c r="L78" s="383">
        <v>29521</v>
      </c>
      <c r="M78" s="384">
        <v>532190</v>
      </c>
      <c r="N78" s="383">
        <v>0</v>
      </c>
      <c r="O78" s="384">
        <v>-69179</v>
      </c>
      <c r="P78" s="383">
        <f t="shared" si="17"/>
        <v>21220586</v>
      </c>
      <c r="Q78" s="384">
        <v>20769731</v>
      </c>
      <c r="R78" s="389"/>
      <c r="T78" s="389"/>
      <c r="U78" s="389"/>
      <c r="V78" s="389"/>
      <c r="W78" s="389"/>
      <c r="X78" s="389"/>
      <c r="Y78" s="389"/>
      <c r="Z78" s="389"/>
      <c r="AA78" s="389"/>
      <c r="AB78" s="389"/>
      <c r="AC78" s="389"/>
      <c r="AD78" s="389"/>
      <c r="AE78" s="389"/>
    </row>
    <row r="79" spans="2:31" ht="12">
      <c r="B79" s="409"/>
      <c r="C79" s="411" t="s">
        <v>388</v>
      </c>
      <c r="D79" s="383">
        <v>99668874</v>
      </c>
      <c r="E79" s="384">
        <v>81085108</v>
      </c>
      <c r="F79" s="383">
        <v>14325553</v>
      </c>
      <c r="G79" s="384">
        <v>14809461</v>
      </c>
      <c r="H79" s="383">
        <v>130068622</v>
      </c>
      <c r="I79" s="384">
        <v>128565467</v>
      </c>
      <c r="J79" s="383">
        <v>67500015</v>
      </c>
      <c r="K79" s="384">
        <v>65823840</v>
      </c>
      <c r="L79" s="383">
        <v>12421911</v>
      </c>
      <c r="M79" s="384">
        <v>12652506</v>
      </c>
      <c r="N79" s="383">
        <v>-745775</v>
      </c>
      <c r="O79" s="384">
        <v>-1436457</v>
      </c>
      <c r="P79" s="383">
        <f t="shared" si="17"/>
        <v>323239200</v>
      </c>
      <c r="Q79" s="384">
        <v>301499925</v>
      </c>
      <c r="R79" s="389"/>
      <c r="T79" s="389"/>
      <c r="U79" s="389"/>
      <c r="V79" s="389"/>
      <c r="W79" s="389"/>
      <c r="X79" s="389"/>
      <c r="Y79" s="389"/>
      <c r="Z79" s="389"/>
      <c r="AA79" s="389"/>
      <c r="AB79" s="389"/>
      <c r="AC79" s="389"/>
      <c r="AD79" s="389"/>
      <c r="AE79" s="389"/>
    </row>
    <row r="80" spans="2:31" ht="12">
      <c r="B80" s="409"/>
      <c r="C80" s="410" t="s">
        <v>389</v>
      </c>
      <c r="D80" s="383">
        <v>14957017</v>
      </c>
      <c r="E80" s="384">
        <v>20848822</v>
      </c>
      <c r="F80" s="383">
        <v>9990749</v>
      </c>
      <c r="G80" s="384">
        <v>6112253</v>
      </c>
      <c r="H80" s="383">
        <v>117579826</v>
      </c>
      <c r="I80" s="384">
        <v>142001679</v>
      </c>
      <c r="J80" s="383">
        <v>25007631</v>
      </c>
      <c r="K80" s="384">
        <v>21123029</v>
      </c>
      <c r="L80" s="383">
        <v>15405763</v>
      </c>
      <c r="M80" s="384">
        <v>13105863</v>
      </c>
      <c r="N80" s="383">
        <v>41259</v>
      </c>
      <c r="O80" s="384">
        <v>0</v>
      </c>
      <c r="P80" s="383">
        <f t="shared" si="17"/>
        <v>182982245</v>
      </c>
      <c r="Q80" s="384">
        <v>203191646</v>
      </c>
      <c r="R80" s="389"/>
      <c r="T80" s="389"/>
      <c r="U80" s="389"/>
      <c r="V80" s="389"/>
      <c r="W80" s="389"/>
      <c r="X80" s="389"/>
      <c r="Y80" s="389"/>
      <c r="Z80" s="389"/>
      <c r="AA80" s="389"/>
      <c r="AB80" s="389"/>
      <c r="AC80" s="389"/>
      <c r="AD80" s="389"/>
      <c r="AE80" s="389"/>
    </row>
    <row r="81" spans="4:31" ht="6" customHeight="1">
      <c r="D81" s="389"/>
      <c r="E81" s="389"/>
      <c r="F81" s="389"/>
      <c r="G81" s="389"/>
      <c r="H81" s="389"/>
      <c r="I81" s="389"/>
      <c r="J81" s="389"/>
      <c r="K81" s="389"/>
      <c r="L81" s="389"/>
      <c r="M81" s="389"/>
      <c r="N81" s="389"/>
      <c r="O81" s="389"/>
      <c r="P81" s="389"/>
      <c r="Q81" s="389"/>
      <c r="R81" s="389"/>
      <c r="T81" s="389"/>
      <c r="U81" s="389"/>
      <c r="V81" s="389"/>
      <c r="W81" s="389"/>
      <c r="X81" s="389"/>
      <c r="Y81" s="389"/>
      <c r="Z81" s="389"/>
      <c r="AA81" s="389"/>
      <c r="AB81" s="389"/>
      <c r="AC81" s="389"/>
      <c r="AD81" s="389"/>
      <c r="AE81" s="389"/>
    </row>
    <row r="82" spans="2:31" ht="12">
      <c r="B82" s="402" t="s">
        <v>390</v>
      </c>
      <c r="C82" s="414"/>
      <c r="D82" s="415">
        <f>SUM(D83:D86)</f>
        <v>-942817362</v>
      </c>
      <c r="E82" s="403">
        <f>SUM(E83:E86)</f>
        <v>-967786296</v>
      </c>
      <c r="F82" s="415">
        <f aca="true" t="shared" si="19" ref="F82:N82">SUM(F83:F86)</f>
        <v>-372175085</v>
      </c>
      <c r="G82" s="403">
        <f>SUM(G83:G86)</f>
        <v>-388080638</v>
      </c>
      <c r="H82" s="415">
        <f t="shared" si="19"/>
        <v>-935872827</v>
      </c>
      <c r="I82" s="403">
        <f>SUM(I83:I86)</f>
        <v>-915924926</v>
      </c>
      <c r="J82" s="415">
        <f t="shared" si="19"/>
        <v>-326692965</v>
      </c>
      <c r="K82" s="403">
        <v>-283847358</v>
      </c>
      <c r="L82" s="415">
        <f t="shared" si="19"/>
        <v>-198372680</v>
      </c>
      <c r="M82" s="403">
        <v>-127721010</v>
      </c>
      <c r="N82" s="415">
        <f t="shared" si="19"/>
        <v>49480</v>
      </c>
      <c r="O82" s="403">
        <v>160363</v>
      </c>
      <c r="P82" s="415">
        <f>+N82+L82+J82+H82+F82+D82</f>
        <v>-2775881439</v>
      </c>
      <c r="Q82" s="403">
        <v>-2683199865</v>
      </c>
      <c r="R82" s="389"/>
      <c r="T82" s="389"/>
      <c r="U82" s="389"/>
      <c r="V82" s="389"/>
      <c r="W82" s="389"/>
      <c r="X82" s="389"/>
      <c r="Y82" s="389"/>
      <c r="Z82" s="389"/>
      <c r="AA82" s="389"/>
      <c r="AB82" s="389"/>
      <c r="AC82" s="389"/>
      <c r="AD82" s="389"/>
      <c r="AE82" s="389"/>
    </row>
    <row r="83" spans="2:31" ht="12">
      <c r="B83" s="409"/>
      <c r="C83" s="410" t="s">
        <v>391</v>
      </c>
      <c r="D83" s="383">
        <v>-490302349</v>
      </c>
      <c r="E83" s="384">
        <v>-561410183</v>
      </c>
      <c r="F83" s="383">
        <v>-143039186</v>
      </c>
      <c r="G83" s="384">
        <v>-113450318</v>
      </c>
      <c r="H83" s="383">
        <v>-458928714</v>
      </c>
      <c r="I83" s="384">
        <v>-434192955</v>
      </c>
      <c r="J83" s="383">
        <v>-164293114</v>
      </c>
      <c r="K83" s="384">
        <v>-135966915</v>
      </c>
      <c r="L83" s="383">
        <v>-117228245</v>
      </c>
      <c r="M83" s="384">
        <v>-64255589</v>
      </c>
      <c r="N83" s="383">
        <v>938997</v>
      </c>
      <c r="O83" s="384">
        <v>0</v>
      </c>
      <c r="P83" s="383">
        <f>+N83+L83+J83+H83+F83+D83</f>
        <v>-1372852611</v>
      </c>
      <c r="Q83" s="384">
        <v>-1309275960</v>
      </c>
      <c r="R83" s="389"/>
      <c r="T83" s="389"/>
      <c r="U83" s="389"/>
      <c r="V83" s="389"/>
      <c r="W83" s="389"/>
      <c r="X83" s="389"/>
      <c r="Y83" s="389"/>
      <c r="Z83" s="389"/>
      <c r="AA83" s="389"/>
      <c r="AB83" s="389"/>
      <c r="AC83" s="389"/>
      <c r="AD83" s="389"/>
      <c r="AE83" s="389"/>
    </row>
    <row r="84" spans="2:31" ht="12">
      <c r="B84" s="409"/>
      <c r="C84" s="410" t="s">
        <v>392</v>
      </c>
      <c r="D84" s="383">
        <v>-293769989</v>
      </c>
      <c r="E84" s="384">
        <v>-260246463</v>
      </c>
      <c r="F84" s="383">
        <v>-218957120</v>
      </c>
      <c r="G84" s="384">
        <v>-258354010</v>
      </c>
      <c r="H84" s="383">
        <v>-20970857</v>
      </c>
      <c r="I84" s="384">
        <v>-22725921</v>
      </c>
      <c r="J84" s="383">
        <v>-24470220</v>
      </c>
      <c r="K84" s="384">
        <v>-18596386</v>
      </c>
      <c r="L84" s="383">
        <v>-43932427</v>
      </c>
      <c r="M84" s="384">
        <v>-35721594</v>
      </c>
      <c r="N84" s="383">
        <v>0</v>
      </c>
      <c r="O84" s="384">
        <v>0</v>
      </c>
      <c r="P84" s="383">
        <f>+N84+L84+J84+H84+F84+D84</f>
        <v>-602100613</v>
      </c>
      <c r="Q84" s="384">
        <v>-595644374</v>
      </c>
      <c r="R84" s="389"/>
      <c r="T84" s="389"/>
      <c r="U84" s="389"/>
      <c r="V84" s="389"/>
      <c r="W84" s="389"/>
      <c r="X84" s="389"/>
      <c r="Y84" s="389"/>
      <c r="Z84" s="389"/>
      <c r="AA84" s="389"/>
      <c r="AB84" s="389"/>
      <c r="AC84" s="389"/>
      <c r="AD84" s="389"/>
      <c r="AE84" s="389"/>
    </row>
    <row r="85" spans="2:31" ht="12">
      <c r="B85" s="409"/>
      <c r="C85" s="410" t="s">
        <v>393</v>
      </c>
      <c r="D85" s="383">
        <v>-142957330</v>
      </c>
      <c r="E85" s="384">
        <v>-120670207</v>
      </c>
      <c r="F85" s="383">
        <v>-2514090</v>
      </c>
      <c r="G85" s="384">
        <v>-7194927</v>
      </c>
      <c r="H85" s="383">
        <v>-109435702</v>
      </c>
      <c r="I85" s="384">
        <v>-79434107</v>
      </c>
      <c r="J85" s="383">
        <v>-89315161</v>
      </c>
      <c r="K85" s="384">
        <v>-84584917</v>
      </c>
      <c r="L85" s="383">
        <v>-14657858</v>
      </c>
      <c r="M85" s="384">
        <v>-11357292</v>
      </c>
      <c r="N85" s="383">
        <v>-942290</v>
      </c>
      <c r="O85" s="384">
        <v>0</v>
      </c>
      <c r="P85" s="383">
        <f>+N85+L85+J85+H85+F85+D85</f>
        <v>-359822431</v>
      </c>
      <c r="Q85" s="384">
        <v>-303241450</v>
      </c>
      <c r="R85" s="389"/>
      <c r="T85" s="389"/>
      <c r="U85" s="389"/>
      <c r="V85" s="389"/>
      <c r="W85" s="389"/>
      <c r="X85" s="389"/>
      <c r="Y85" s="389"/>
      <c r="Z85" s="389"/>
      <c r="AA85" s="389"/>
      <c r="AB85" s="389"/>
      <c r="AC85" s="389"/>
      <c r="AD85" s="389"/>
      <c r="AE85" s="389"/>
    </row>
    <row r="86" spans="2:31" ht="12">
      <c r="B86" s="409"/>
      <c r="C86" s="410" t="s">
        <v>394</v>
      </c>
      <c r="D86" s="383">
        <v>-15787694</v>
      </c>
      <c r="E86" s="384">
        <v>-25459443</v>
      </c>
      <c r="F86" s="383">
        <v>-7664689</v>
      </c>
      <c r="G86" s="384">
        <v>-9081383</v>
      </c>
      <c r="H86" s="383">
        <v>-346537554</v>
      </c>
      <c r="I86" s="384">
        <v>-379571943</v>
      </c>
      <c r="J86" s="383">
        <v>-48614470</v>
      </c>
      <c r="K86" s="384">
        <v>-44699140</v>
      </c>
      <c r="L86" s="383">
        <v>-22554150</v>
      </c>
      <c r="M86" s="384">
        <v>-16386535</v>
      </c>
      <c r="N86" s="383">
        <v>52773</v>
      </c>
      <c r="O86" s="384">
        <v>160363</v>
      </c>
      <c r="P86" s="383">
        <f>+N86+L86+J86+H86+F86+D86</f>
        <v>-441105784</v>
      </c>
      <c r="Q86" s="384">
        <v>-475038081</v>
      </c>
      <c r="R86" s="389"/>
      <c r="T86" s="389"/>
      <c r="U86" s="389"/>
      <c r="V86" s="389"/>
      <c r="W86" s="389"/>
      <c r="X86" s="389"/>
      <c r="Y86" s="389"/>
      <c r="Z86" s="389"/>
      <c r="AA86" s="389"/>
      <c r="AB86" s="389"/>
      <c r="AC86" s="389"/>
      <c r="AD86" s="389"/>
      <c r="AE86" s="389"/>
    </row>
    <row r="87" spans="4:31" ht="7.5" customHeight="1">
      <c r="D87" s="389"/>
      <c r="E87" s="389"/>
      <c r="F87" s="389"/>
      <c r="G87" s="389"/>
      <c r="H87" s="389"/>
      <c r="I87" s="389"/>
      <c r="J87" s="389"/>
      <c r="K87" s="389"/>
      <c r="L87" s="389"/>
      <c r="M87" s="389"/>
      <c r="N87" s="389"/>
      <c r="O87" s="389"/>
      <c r="P87" s="389"/>
      <c r="Q87" s="389"/>
      <c r="R87" s="389"/>
      <c r="T87" s="389"/>
      <c r="U87" s="389"/>
      <c r="V87" s="389"/>
      <c r="W87" s="389"/>
      <c r="X87" s="389"/>
      <c r="Y87" s="389"/>
      <c r="Z87" s="389"/>
      <c r="AA87" s="389"/>
      <c r="AB87" s="389"/>
      <c r="AC87" s="389"/>
      <c r="AD87" s="389"/>
      <c r="AE87" s="389"/>
    </row>
    <row r="88" spans="2:31" ht="12">
      <c r="B88" s="402" t="s">
        <v>395</v>
      </c>
      <c r="C88" s="414"/>
      <c r="D88" s="393">
        <f>+D82+D75</f>
        <v>476743554</v>
      </c>
      <c r="E88" s="403">
        <f>+E82+E75</f>
        <v>580515602</v>
      </c>
      <c r="F88" s="393">
        <f aca="true" t="shared" si="20" ref="F88:N88">+F82+F75</f>
        <v>160857561</v>
      </c>
      <c r="G88" s="403">
        <f>+G82+G75</f>
        <v>159802065</v>
      </c>
      <c r="H88" s="393">
        <f t="shared" si="20"/>
        <v>642221884</v>
      </c>
      <c r="I88" s="403">
        <f>+I82+I75</f>
        <v>688982141</v>
      </c>
      <c r="J88" s="393">
        <f t="shared" si="20"/>
        <v>614932058</v>
      </c>
      <c r="K88" s="403">
        <v>532881301</v>
      </c>
      <c r="L88" s="393">
        <f t="shared" si="20"/>
        <v>226329090</v>
      </c>
      <c r="M88" s="403">
        <v>204763775</v>
      </c>
      <c r="N88" s="393">
        <f t="shared" si="20"/>
        <v>-655036</v>
      </c>
      <c r="O88" s="403">
        <v>-1345273</v>
      </c>
      <c r="P88" s="393">
        <f>+N88+L88+J88+H88+F88+D88</f>
        <v>2120429111</v>
      </c>
      <c r="Q88" s="403">
        <v>2165599611</v>
      </c>
      <c r="R88" s="389"/>
      <c r="T88" s="389"/>
      <c r="U88" s="389"/>
      <c r="V88" s="389"/>
      <c r="W88" s="389"/>
      <c r="X88" s="389"/>
      <c r="Y88" s="389"/>
      <c r="Z88" s="389"/>
      <c r="AA88" s="389"/>
      <c r="AB88" s="389"/>
      <c r="AC88" s="389"/>
      <c r="AD88" s="389"/>
      <c r="AE88" s="389"/>
    </row>
    <row r="89" spans="4:31" ht="6" customHeight="1">
      <c r="D89" s="389"/>
      <c r="E89" s="389"/>
      <c r="F89" s="389"/>
      <c r="G89" s="389"/>
      <c r="H89" s="389"/>
      <c r="I89" s="389"/>
      <c r="J89" s="389"/>
      <c r="K89" s="389"/>
      <c r="L89" s="389"/>
      <c r="M89" s="389"/>
      <c r="N89" s="389"/>
      <c r="O89" s="389"/>
      <c r="P89" s="389"/>
      <c r="Q89" s="389"/>
      <c r="R89" s="389"/>
      <c r="T89" s="389"/>
      <c r="U89" s="389"/>
      <c r="V89" s="389"/>
      <c r="W89" s="389"/>
      <c r="X89" s="389"/>
      <c r="Y89" s="389"/>
      <c r="Z89" s="389"/>
      <c r="AA89" s="389"/>
      <c r="AB89" s="389"/>
      <c r="AC89" s="389"/>
      <c r="AD89" s="389"/>
      <c r="AE89" s="389"/>
    </row>
    <row r="90" spans="2:31" ht="12">
      <c r="B90" s="402" t="s">
        <v>396</v>
      </c>
      <c r="C90" s="390"/>
      <c r="D90" s="383">
        <v>8045069</v>
      </c>
      <c r="E90" s="384">
        <v>7996682</v>
      </c>
      <c r="F90" s="383">
        <v>9317778</v>
      </c>
      <c r="G90" s="384">
        <v>8618338</v>
      </c>
      <c r="H90" s="383">
        <v>12399741</v>
      </c>
      <c r="I90" s="384">
        <v>13214962</v>
      </c>
      <c r="J90" s="383">
        <v>4391127</v>
      </c>
      <c r="K90" s="384">
        <v>4169166</v>
      </c>
      <c r="L90" s="383">
        <v>1873705</v>
      </c>
      <c r="M90" s="384">
        <v>1665825</v>
      </c>
      <c r="N90" s="383">
        <v>0</v>
      </c>
      <c r="O90" s="384">
        <v>0</v>
      </c>
      <c r="P90" s="383">
        <f>+N90+L90+J90+H90+F90+D90</f>
        <v>36027420</v>
      </c>
      <c r="Q90" s="384">
        <v>35664973</v>
      </c>
      <c r="R90" s="389"/>
      <c r="T90" s="389"/>
      <c r="U90" s="389"/>
      <c r="V90" s="389"/>
      <c r="W90" s="389"/>
      <c r="X90" s="389"/>
      <c r="Y90" s="389"/>
      <c r="Z90" s="389"/>
      <c r="AA90" s="389"/>
      <c r="AB90" s="389"/>
      <c r="AC90" s="389"/>
      <c r="AD90" s="389"/>
      <c r="AE90" s="389"/>
    </row>
    <row r="91" spans="2:31" ht="12">
      <c r="B91" s="402" t="s">
        <v>397</v>
      </c>
      <c r="C91" s="390"/>
      <c r="D91" s="383">
        <v>-80549594</v>
      </c>
      <c r="E91" s="384">
        <v>-77959149</v>
      </c>
      <c r="F91" s="383">
        <v>-86742079</v>
      </c>
      <c r="G91" s="384">
        <v>-75624280</v>
      </c>
      <c r="H91" s="383">
        <v>-75946513</v>
      </c>
      <c r="I91" s="384">
        <v>-78021109</v>
      </c>
      <c r="J91" s="383">
        <v>-37291456</v>
      </c>
      <c r="K91" s="384">
        <v>-36618726</v>
      </c>
      <c r="L91" s="383">
        <v>-21951475</v>
      </c>
      <c r="M91" s="384">
        <v>-1128793</v>
      </c>
      <c r="N91" s="383">
        <v>0</v>
      </c>
      <c r="O91" s="384">
        <v>0</v>
      </c>
      <c r="P91" s="383">
        <f>+N91+L91+J91+H91+F91+D91</f>
        <v>-302481117</v>
      </c>
      <c r="Q91" s="384">
        <v>-269352057</v>
      </c>
      <c r="R91" s="389"/>
      <c r="T91" s="389"/>
      <c r="U91" s="389"/>
      <c r="V91" s="389"/>
      <c r="W91" s="389"/>
      <c r="X91" s="389"/>
      <c r="Y91" s="389"/>
      <c r="Z91" s="389"/>
      <c r="AA91" s="389"/>
      <c r="AB91" s="389"/>
      <c r="AC91" s="389"/>
      <c r="AD91" s="389"/>
      <c r="AE91" s="389"/>
    </row>
    <row r="92" spans="2:31" ht="12">
      <c r="B92" s="402" t="s">
        <v>398</v>
      </c>
      <c r="C92" s="390"/>
      <c r="D92" s="383">
        <v>-84226603</v>
      </c>
      <c r="E92" s="384">
        <v>-79879690</v>
      </c>
      <c r="F92" s="383">
        <v>-83170263</v>
      </c>
      <c r="G92" s="384">
        <v>-64174325</v>
      </c>
      <c r="H92" s="383">
        <v>-116124802</v>
      </c>
      <c r="I92" s="384">
        <v>-122606940</v>
      </c>
      <c r="J92" s="383">
        <v>-59553118</v>
      </c>
      <c r="K92" s="384">
        <v>-126058144</v>
      </c>
      <c r="L92" s="383">
        <v>-30431964</v>
      </c>
      <c r="M92" s="384">
        <v>-28894231</v>
      </c>
      <c r="N92" s="383">
        <v>654846</v>
      </c>
      <c r="O92" s="384">
        <v>1347808</v>
      </c>
      <c r="P92" s="383">
        <f>+N92+L92+J92+H92+F92+D92</f>
        <v>-372851904</v>
      </c>
      <c r="Q92" s="384">
        <v>-420265522</v>
      </c>
      <c r="R92" s="389"/>
      <c r="T92" s="389"/>
      <c r="U92" s="389"/>
      <c r="V92" s="389"/>
      <c r="W92" s="389"/>
      <c r="X92" s="389"/>
      <c r="Y92" s="389"/>
      <c r="Z92" s="389"/>
      <c r="AA92" s="389"/>
      <c r="AB92" s="389"/>
      <c r="AC92" s="389"/>
      <c r="AD92" s="389"/>
      <c r="AE92" s="389"/>
    </row>
    <row r="93" spans="4:31" ht="12">
      <c r="D93" s="389"/>
      <c r="E93" s="389"/>
      <c r="F93" s="389"/>
      <c r="G93" s="389"/>
      <c r="H93" s="389"/>
      <c r="I93" s="389"/>
      <c r="J93" s="389"/>
      <c r="K93" s="389"/>
      <c r="L93" s="389"/>
      <c r="M93" s="389"/>
      <c r="N93" s="389"/>
      <c r="O93" s="389"/>
      <c r="P93" s="389"/>
      <c r="Q93" s="389"/>
      <c r="R93" s="389"/>
      <c r="T93" s="389"/>
      <c r="U93" s="389"/>
      <c r="V93" s="389"/>
      <c r="W93" s="389"/>
      <c r="X93" s="389"/>
      <c r="Y93" s="389"/>
      <c r="Z93" s="389"/>
      <c r="AA93" s="389"/>
      <c r="AB93" s="389"/>
      <c r="AC93" s="389"/>
      <c r="AD93" s="389"/>
      <c r="AE93" s="389"/>
    </row>
    <row r="94" spans="2:31" ht="12">
      <c r="B94" s="402" t="s">
        <v>399</v>
      </c>
      <c r="C94" s="414"/>
      <c r="D94" s="393">
        <f>+D88+D90+D91+D92</f>
        <v>320012426</v>
      </c>
      <c r="E94" s="403">
        <f>+E88+E90+E91+E92</f>
        <v>430673445</v>
      </c>
      <c r="F94" s="393">
        <f aca="true" t="shared" si="21" ref="F94:N94">+F88+F90+F91+F92</f>
        <v>262997</v>
      </c>
      <c r="G94" s="403">
        <f>+G88+G90+G91+G92</f>
        <v>28621798</v>
      </c>
      <c r="H94" s="393">
        <f t="shared" si="21"/>
        <v>462550310</v>
      </c>
      <c r="I94" s="403">
        <f>+I88+I90+I91+I92</f>
        <v>501569054</v>
      </c>
      <c r="J94" s="393">
        <f t="shared" si="21"/>
        <v>522478611</v>
      </c>
      <c r="K94" s="403">
        <v>374373597</v>
      </c>
      <c r="L94" s="393">
        <f t="shared" si="21"/>
        <v>175819356</v>
      </c>
      <c r="M94" s="403">
        <v>176406576</v>
      </c>
      <c r="N94" s="393">
        <f t="shared" si="21"/>
        <v>-190</v>
      </c>
      <c r="O94" s="403">
        <v>2535</v>
      </c>
      <c r="P94" s="393">
        <f>+N94+L94+J94+H94+F94+D94</f>
        <v>1481123510</v>
      </c>
      <c r="Q94" s="403">
        <v>1511647005</v>
      </c>
      <c r="R94" s="389"/>
      <c r="T94" s="389"/>
      <c r="U94" s="389"/>
      <c r="V94" s="389"/>
      <c r="W94" s="389"/>
      <c r="X94" s="389"/>
      <c r="Y94" s="389"/>
      <c r="Z94" s="389"/>
      <c r="AA94" s="389"/>
      <c r="AB94" s="389"/>
      <c r="AC94" s="389"/>
      <c r="AD94" s="389"/>
      <c r="AE94" s="389"/>
    </row>
    <row r="95" spans="4:31" ht="7.5" customHeight="1">
      <c r="D95" s="389"/>
      <c r="E95" s="389"/>
      <c r="F95" s="389"/>
      <c r="G95" s="389"/>
      <c r="H95" s="389"/>
      <c r="I95" s="389"/>
      <c r="J95" s="389"/>
      <c r="K95" s="389"/>
      <c r="L95" s="389"/>
      <c r="M95" s="389"/>
      <c r="N95" s="389"/>
      <c r="O95" s="389"/>
      <c r="P95" s="389"/>
      <c r="Q95" s="389"/>
      <c r="R95" s="389"/>
      <c r="T95" s="389"/>
      <c r="U95" s="389"/>
      <c r="V95" s="389"/>
      <c r="W95" s="389"/>
      <c r="X95" s="389"/>
      <c r="Y95" s="389"/>
      <c r="Z95" s="389"/>
      <c r="AA95" s="389"/>
      <c r="AB95" s="389"/>
      <c r="AC95" s="389"/>
      <c r="AD95" s="389"/>
      <c r="AE95" s="389"/>
    </row>
    <row r="96" spans="2:31" ht="12">
      <c r="B96" s="409"/>
      <c r="C96" s="390" t="s">
        <v>400</v>
      </c>
      <c r="D96" s="383">
        <v>-90506164</v>
      </c>
      <c r="E96" s="384">
        <v>-94945368</v>
      </c>
      <c r="F96" s="383">
        <v>-29929044</v>
      </c>
      <c r="G96" s="384">
        <v>-23515256</v>
      </c>
      <c r="H96" s="383">
        <v>-106296518</v>
      </c>
      <c r="I96" s="384">
        <v>-79655847</v>
      </c>
      <c r="J96" s="383">
        <v>-81219080</v>
      </c>
      <c r="K96" s="384">
        <v>-74242470</v>
      </c>
      <c r="L96" s="383">
        <v>-47514551</v>
      </c>
      <c r="M96" s="384">
        <v>-42322413</v>
      </c>
      <c r="N96" s="383">
        <v>1351582</v>
      </c>
      <c r="O96" s="384">
        <v>2464679</v>
      </c>
      <c r="P96" s="383">
        <f>+N96+L96+J96+H96+F96+D96</f>
        <v>-354113775</v>
      </c>
      <c r="Q96" s="384">
        <v>-312216675</v>
      </c>
      <c r="R96" s="389"/>
      <c r="T96" s="389"/>
      <c r="U96" s="389"/>
      <c r="V96" s="389"/>
      <c r="W96" s="389"/>
      <c r="X96" s="389"/>
      <c r="Y96" s="389"/>
      <c r="Z96" s="389"/>
      <c r="AA96" s="389"/>
      <c r="AB96" s="389"/>
      <c r="AC96" s="389"/>
      <c r="AD96" s="389"/>
      <c r="AE96" s="389"/>
    </row>
    <row r="97" spans="4:31" ht="12">
      <c r="D97" s="389"/>
      <c r="E97" s="389"/>
      <c r="F97" s="389"/>
      <c r="G97" s="389"/>
      <c r="H97" s="389"/>
      <c r="I97" s="389"/>
      <c r="J97" s="389"/>
      <c r="K97" s="389"/>
      <c r="L97" s="389"/>
      <c r="M97" s="389"/>
      <c r="N97" s="389"/>
      <c r="O97" s="389"/>
      <c r="P97" s="389"/>
      <c r="Q97" s="389"/>
      <c r="R97" s="389"/>
      <c r="T97" s="389"/>
      <c r="U97" s="389"/>
      <c r="V97" s="389"/>
      <c r="W97" s="389"/>
      <c r="X97" s="389"/>
      <c r="Y97" s="389"/>
      <c r="Z97" s="389"/>
      <c r="AA97" s="389"/>
      <c r="AB97" s="389"/>
      <c r="AC97" s="389"/>
      <c r="AD97" s="389"/>
      <c r="AE97" s="389"/>
    </row>
    <row r="98" spans="2:31" ht="12">
      <c r="B98" s="402" t="s">
        <v>401</v>
      </c>
      <c r="C98" s="414"/>
      <c r="D98" s="393">
        <f>+D94+D96</f>
        <v>229506262</v>
      </c>
      <c r="E98" s="403">
        <f>+E94+E96</f>
        <v>335728077</v>
      </c>
      <c r="F98" s="393">
        <f aca="true" t="shared" si="22" ref="F98:N98">+F94+F96</f>
        <v>-29666047</v>
      </c>
      <c r="G98" s="403">
        <f>+G94+G96</f>
        <v>5106542</v>
      </c>
      <c r="H98" s="393">
        <f t="shared" si="22"/>
        <v>356253792</v>
      </c>
      <c r="I98" s="403">
        <f>+I94+I96</f>
        <v>421913207</v>
      </c>
      <c r="J98" s="393">
        <f t="shared" si="22"/>
        <v>441259531</v>
      </c>
      <c r="K98" s="403">
        <v>300131127</v>
      </c>
      <c r="L98" s="393">
        <f t="shared" si="22"/>
        <v>128304805</v>
      </c>
      <c r="M98" s="403">
        <v>134084163</v>
      </c>
      <c r="N98" s="393">
        <f t="shared" si="22"/>
        <v>1351392</v>
      </c>
      <c r="O98" s="403">
        <v>2467214</v>
      </c>
      <c r="P98" s="393">
        <f>+N98+L98+J98+H98+F98+D98</f>
        <v>1127009735</v>
      </c>
      <c r="Q98" s="403">
        <v>1199430330</v>
      </c>
      <c r="R98" s="389"/>
      <c r="T98" s="389"/>
      <c r="U98" s="389"/>
      <c r="V98" s="389"/>
      <c r="W98" s="389"/>
      <c r="X98" s="389"/>
      <c r="Y98" s="389"/>
      <c r="Z98" s="389"/>
      <c r="AA98" s="389"/>
      <c r="AB98" s="389"/>
      <c r="AC98" s="389"/>
      <c r="AD98" s="389"/>
      <c r="AE98" s="389"/>
    </row>
    <row r="99" spans="2:31" ht="5.25" customHeight="1">
      <c r="B99" s="437"/>
      <c r="C99" s="438"/>
      <c r="D99" s="389"/>
      <c r="E99" s="389"/>
      <c r="F99" s="389"/>
      <c r="G99" s="389"/>
      <c r="H99" s="389"/>
      <c r="I99" s="389"/>
      <c r="J99" s="389"/>
      <c r="K99" s="389"/>
      <c r="L99" s="389"/>
      <c r="M99" s="389"/>
      <c r="N99" s="389"/>
      <c r="O99" s="389"/>
      <c r="P99" s="389"/>
      <c r="Q99" s="389"/>
      <c r="R99" s="389"/>
      <c r="T99" s="389"/>
      <c r="U99" s="389"/>
      <c r="V99" s="389"/>
      <c r="W99" s="389"/>
      <c r="X99" s="389"/>
      <c r="Y99" s="389"/>
      <c r="Z99" s="389"/>
      <c r="AA99" s="389"/>
      <c r="AB99" s="389"/>
      <c r="AC99" s="389"/>
      <c r="AD99" s="389"/>
      <c r="AE99" s="389"/>
    </row>
    <row r="100" spans="2:31" ht="4.5" customHeight="1">
      <c r="B100" s="439"/>
      <c r="C100" s="440"/>
      <c r="D100" s="389"/>
      <c r="E100" s="389"/>
      <c r="F100" s="389"/>
      <c r="G100" s="389"/>
      <c r="H100" s="389"/>
      <c r="I100" s="389"/>
      <c r="J100" s="389"/>
      <c r="K100" s="389"/>
      <c r="L100" s="389"/>
      <c r="M100" s="389"/>
      <c r="N100" s="389"/>
      <c r="O100" s="389"/>
      <c r="P100" s="389"/>
      <c r="Q100" s="389"/>
      <c r="R100" s="389"/>
      <c r="T100" s="389"/>
      <c r="U100" s="389"/>
      <c r="V100" s="389"/>
      <c r="W100" s="389"/>
      <c r="X100" s="389"/>
      <c r="Y100" s="389"/>
      <c r="Z100" s="389"/>
      <c r="AA100" s="389"/>
      <c r="AB100" s="389"/>
      <c r="AC100" s="389"/>
      <c r="AD100" s="389"/>
      <c r="AE100" s="389"/>
    </row>
    <row r="101" spans="2:31" ht="12">
      <c r="B101" s="402" t="s">
        <v>402</v>
      </c>
      <c r="C101" s="414"/>
      <c r="D101" s="393">
        <f>SUM(D102:D105)</f>
        <v>-63406263</v>
      </c>
      <c r="E101" s="403">
        <f>SUM(E102:E105)</f>
        <v>-67138796</v>
      </c>
      <c r="F101" s="393">
        <f aca="true" t="shared" si="23" ref="F101:N101">SUM(F102:F105)</f>
        <v>-41478361</v>
      </c>
      <c r="G101" s="403">
        <f>SUM(G102:G105)</f>
        <v>-21547830</v>
      </c>
      <c r="H101" s="393">
        <f t="shared" si="23"/>
        <v>-61259511</v>
      </c>
      <c r="I101" s="403">
        <f>SUM(I102:I105)</f>
        <v>-32923979</v>
      </c>
      <c r="J101" s="393">
        <f t="shared" si="23"/>
        <v>-51420195</v>
      </c>
      <c r="K101" s="403">
        <v>-58815497</v>
      </c>
      <c r="L101" s="393">
        <f t="shared" si="23"/>
        <v>-21570374</v>
      </c>
      <c r="M101" s="403">
        <v>-16760888</v>
      </c>
      <c r="N101" s="393">
        <f t="shared" si="23"/>
        <v>1531669</v>
      </c>
      <c r="O101" s="403">
        <v>3045932</v>
      </c>
      <c r="P101" s="393">
        <f aca="true" t="shared" si="24" ref="P101:P107">+N101+L101+J101+H101+F101+D101</f>
        <v>-237603035</v>
      </c>
      <c r="Q101" s="403">
        <v>-194141058</v>
      </c>
      <c r="R101" s="389"/>
      <c r="T101" s="389"/>
      <c r="U101" s="389"/>
      <c r="V101" s="389"/>
      <c r="W101" s="389"/>
      <c r="X101" s="389"/>
      <c r="Y101" s="389"/>
      <c r="Z101" s="389"/>
      <c r="AA101" s="389"/>
      <c r="AB101" s="389"/>
      <c r="AC101" s="389"/>
      <c r="AD101" s="389"/>
      <c r="AE101" s="389"/>
    </row>
    <row r="102" spans="2:31" ht="12">
      <c r="B102" s="409"/>
      <c r="C102" s="410" t="s">
        <v>403</v>
      </c>
      <c r="D102" s="383">
        <v>22287139</v>
      </c>
      <c r="E102" s="384">
        <v>17680931</v>
      </c>
      <c r="F102" s="383">
        <v>5581530</v>
      </c>
      <c r="G102" s="384">
        <v>10325154</v>
      </c>
      <c r="H102" s="383">
        <v>81498149</v>
      </c>
      <c r="I102" s="384">
        <v>101409075</v>
      </c>
      <c r="J102" s="383">
        <v>9988422</v>
      </c>
      <c r="K102" s="384">
        <v>4320043</v>
      </c>
      <c r="L102" s="383">
        <v>4377917</v>
      </c>
      <c r="M102" s="384">
        <v>1927208</v>
      </c>
      <c r="N102" s="383">
        <v>-1716618</v>
      </c>
      <c r="O102" s="384">
        <v>-1573888</v>
      </c>
      <c r="P102" s="383">
        <f t="shared" si="24"/>
        <v>122016539</v>
      </c>
      <c r="Q102" s="384">
        <v>134088523</v>
      </c>
      <c r="R102" s="389"/>
      <c r="T102" s="389"/>
      <c r="U102" s="389"/>
      <c r="V102" s="389"/>
      <c r="W102" s="389"/>
      <c r="X102" s="389"/>
      <c r="Y102" s="389"/>
      <c r="Z102" s="389"/>
      <c r="AA102" s="389"/>
      <c r="AB102" s="389"/>
      <c r="AC102" s="389"/>
      <c r="AD102" s="389"/>
      <c r="AE102" s="389"/>
    </row>
    <row r="103" spans="2:31" ht="12">
      <c r="B103" s="409"/>
      <c r="C103" s="410" t="s">
        <v>404</v>
      </c>
      <c r="D103" s="383">
        <v>-71933495</v>
      </c>
      <c r="E103" s="384">
        <v>-71202287</v>
      </c>
      <c r="F103" s="383">
        <v>-37013624</v>
      </c>
      <c r="G103" s="384">
        <v>-26279238</v>
      </c>
      <c r="H103" s="383">
        <v>-144740821</v>
      </c>
      <c r="I103" s="384">
        <v>-143277316</v>
      </c>
      <c r="J103" s="383">
        <v>-60635724</v>
      </c>
      <c r="K103" s="384">
        <v>-62932499</v>
      </c>
      <c r="L103" s="383">
        <v>-26118778</v>
      </c>
      <c r="M103" s="384">
        <v>-18350610</v>
      </c>
      <c r="N103" s="383">
        <v>1715968</v>
      </c>
      <c r="O103" s="384">
        <v>1573888</v>
      </c>
      <c r="P103" s="383">
        <f t="shared" si="24"/>
        <v>-338726474</v>
      </c>
      <c r="Q103" s="384">
        <v>-320468062</v>
      </c>
      <c r="R103" s="389"/>
      <c r="T103" s="389"/>
      <c r="U103" s="389"/>
      <c r="V103" s="389"/>
      <c r="W103" s="389"/>
      <c r="X103" s="389"/>
      <c r="Y103" s="389"/>
      <c r="Z103" s="389"/>
      <c r="AA103" s="389"/>
      <c r="AB103" s="389"/>
      <c r="AC103" s="389"/>
      <c r="AD103" s="389"/>
      <c r="AE103" s="389"/>
    </row>
    <row r="104" spans="2:31" ht="12">
      <c r="B104" s="409"/>
      <c r="C104" s="410" t="s">
        <v>405</v>
      </c>
      <c r="D104" s="383">
        <v>-6875369</v>
      </c>
      <c r="E104" s="384">
        <v>-17038304</v>
      </c>
      <c r="F104" s="383">
        <v>0</v>
      </c>
      <c r="G104" s="384">
        <v>0</v>
      </c>
      <c r="H104" s="383">
        <v>0</v>
      </c>
      <c r="I104" s="384"/>
      <c r="J104" s="383">
        <v>0</v>
      </c>
      <c r="K104" s="384">
        <v>0</v>
      </c>
      <c r="L104" s="383">
        <v>0</v>
      </c>
      <c r="M104" s="384">
        <v>0</v>
      </c>
      <c r="N104" s="383">
        <v>-655</v>
      </c>
      <c r="O104" s="384">
        <v>0</v>
      </c>
      <c r="P104" s="383">
        <f t="shared" si="24"/>
        <v>-6876024</v>
      </c>
      <c r="Q104" s="384">
        <v>-17038304</v>
      </c>
      <c r="R104" s="389"/>
      <c r="T104" s="389"/>
      <c r="U104" s="389"/>
      <c r="V104" s="389"/>
      <c r="W104" s="389"/>
      <c r="X104" s="389"/>
      <c r="Y104" s="389"/>
      <c r="Z104" s="389"/>
      <c r="AA104" s="389"/>
      <c r="AB104" s="389"/>
      <c r="AC104" s="389"/>
      <c r="AD104" s="389"/>
      <c r="AE104" s="389"/>
    </row>
    <row r="105" spans="2:31" ht="12">
      <c r="B105" s="409"/>
      <c r="C105" s="410" t="s">
        <v>406</v>
      </c>
      <c r="D105" s="393">
        <f>+D106+D107</f>
        <v>-6884538</v>
      </c>
      <c r="E105" s="403">
        <f>+E106+E107</f>
        <v>3420864</v>
      </c>
      <c r="F105" s="393">
        <f aca="true" t="shared" si="25" ref="F105:N105">+F106+F107</f>
        <v>-10046267</v>
      </c>
      <c r="G105" s="403">
        <f>+G106+G107</f>
        <v>-5593746</v>
      </c>
      <c r="H105" s="393">
        <f t="shared" si="25"/>
        <v>1983161</v>
      </c>
      <c r="I105" s="403">
        <f>+I106+I107</f>
        <v>8944262</v>
      </c>
      <c r="J105" s="393">
        <f t="shared" si="25"/>
        <v>-772893</v>
      </c>
      <c r="K105" s="403">
        <v>-203041</v>
      </c>
      <c r="L105" s="393">
        <f t="shared" si="25"/>
        <v>170487</v>
      </c>
      <c r="M105" s="403">
        <v>-337486</v>
      </c>
      <c r="N105" s="393">
        <f t="shared" si="25"/>
        <v>1532974</v>
      </c>
      <c r="O105" s="403">
        <v>3045932</v>
      </c>
      <c r="P105" s="393">
        <f t="shared" si="24"/>
        <v>-14017076</v>
      </c>
      <c r="Q105" s="403">
        <v>9276785</v>
      </c>
      <c r="R105" s="389"/>
      <c r="T105" s="389"/>
      <c r="U105" s="389"/>
      <c r="V105" s="389"/>
      <c r="W105" s="389"/>
      <c r="X105" s="389"/>
      <c r="Y105" s="389"/>
      <c r="Z105" s="389"/>
      <c r="AA105" s="389"/>
      <c r="AB105" s="389"/>
      <c r="AC105" s="389"/>
      <c r="AD105" s="389"/>
      <c r="AE105" s="389"/>
    </row>
    <row r="106" spans="2:31" ht="12">
      <c r="B106" s="409"/>
      <c r="C106" s="411" t="s">
        <v>407</v>
      </c>
      <c r="D106" s="383">
        <v>36900113</v>
      </c>
      <c r="E106" s="384">
        <v>49012672</v>
      </c>
      <c r="F106" s="383">
        <v>5818205</v>
      </c>
      <c r="G106" s="384">
        <v>4302586</v>
      </c>
      <c r="H106" s="383">
        <v>6590457</v>
      </c>
      <c r="I106" s="384">
        <v>16094094</v>
      </c>
      <c r="J106" s="383">
        <v>813328</v>
      </c>
      <c r="K106" s="384">
        <v>548600</v>
      </c>
      <c r="L106" s="383">
        <v>670272</v>
      </c>
      <c r="M106" s="384">
        <v>1750946</v>
      </c>
      <c r="N106" s="383">
        <v>-4703170</v>
      </c>
      <c r="O106" s="384">
        <v>-3648925</v>
      </c>
      <c r="P106" s="383">
        <f t="shared" si="24"/>
        <v>46089205</v>
      </c>
      <c r="Q106" s="384">
        <v>68059973</v>
      </c>
      <c r="R106" s="389"/>
      <c r="T106" s="389"/>
      <c r="U106" s="389"/>
      <c r="V106" s="389"/>
      <c r="W106" s="389"/>
      <c r="X106" s="389"/>
      <c r="Y106" s="389"/>
      <c r="Z106" s="389"/>
      <c r="AA106" s="389"/>
      <c r="AB106" s="389"/>
      <c r="AC106" s="389"/>
      <c r="AD106" s="389"/>
      <c r="AE106" s="389"/>
    </row>
    <row r="107" spans="2:31" ht="12">
      <c r="B107" s="409"/>
      <c r="C107" s="411" t="s">
        <v>408</v>
      </c>
      <c r="D107" s="383">
        <v>-43784651</v>
      </c>
      <c r="E107" s="384">
        <v>-45591808</v>
      </c>
      <c r="F107" s="383">
        <v>-15864472</v>
      </c>
      <c r="G107" s="384">
        <v>-9896332</v>
      </c>
      <c r="H107" s="383">
        <v>-4607296</v>
      </c>
      <c r="I107" s="384">
        <v>-7149832</v>
      </c>
      <c r="J107" s="383">
        <v>-1586221</v>
      </c>
      <c r="K107" s="384">
        <v>-751641</v>
      </c>
      <c r="L107" s="383">
        <v>-499785</v>
      </c>
      <c r="M107" s="384">
        <v>-2088432</v>
      </c>
      <c r="N107" s="383">
        <v>6236144</v>
      </c>
      <c r="O107" s="384">
        <v>6694857</v>
      </c>
      <c r="P107" s="383">
        <f t="shared" si="24"/>
        <v>-60106281</v>
      </c>
      <c r="Q107" s="384">
        <v>-58783188</v>
      </c>
      <c r="R107" s="389"/>
      <c r="T107" s="389"/>
      <c r="U107" s="389"/>
      <c r="V107" s="389"/>
      <c r="W107" s="389"/>
      <c r="X107" s="389"/>
      <c r="Y107" s="389"/>
      <c r="Z107" s="389"/>
      <c r="AA107" s="389"/>
      <c r="AB107" s="389"/>
      <c r="AC107" s="389"/>
      <c r="AD107" s="389"/>
      <c r="AE107" s="389"/>
    </row>
    <row r="108" spans="4:31" ht="12">
      <c r="D108" s="389"/>
      <c r="E108" s="389"/>
      <c r="F108" s="389"/>
      <c r="G108" s="389"/>
      <c r="H108" s="389"/>
      <c r="I108" s="389"/>
      <c r="J108" s="389"/>
      <c r="K108" s="389"/>
      <c r="L108" s="389"/>
      <c r="M108" s="389"/>
      <c r="N108" s="389"/>
      <c r="O108" s="389"/>
      <c r="P108" s="389"/>
      <c r="Q108" s="389"/>
      <c r="R108" s="389"/>
      <c r="T108" s="389"/>
      <c r="U108" s="389"/>
      <c r="V108" s="389"/>
      <c r="W108" s="389"/>
      <c r="X108" s="389"/>
      <c r="Y108" s="389"/>
      <c r="Z108" s="389"/>
      <c r="AA108" s="389"/>
      <c r="AB108" s="389"/>
      <c r="AC108" s="389"/>
      <c r="AD108" s="389"/>
      <c r="AE108" s="389"/>
    </row>
    <row r="109" spans="2:31" ht="12">
      <c r="B109" s="416" t="s">
        <v>409</v>
      </c>
      <c r="C109" s="390"/>
      <c r="D109" s="383">
        <v>571360</v>
      </c>
      <c r="E109" s="384">
        <v>5819127</v>
      </c>
      <c r="F109" s="383">
        <v>23720</v>
      </c>
      <c r="G109" s="384">
        <v>28834</v>
      </c>
      <c r="H109" s="383">
        <v>0</v>
      </c>
      <c r="I109" s="384"/>
      <c r="J109" s="383">
        <v>0</v>
      </c>
      <c r="K109" s="384">
        <v>0</v>
      </c>
      <c r="L109" s="383">
        <v>7159063</v>
      </c>
      <c r="M109" s="384">
        <v>0</v>
      </c>
      <c r="N109" s="383">
        <v>0</v>
      </c>
      <c r="O109" s="384">
        <v>34</v>
      </c>
      <c r="P109" s="383">
        <f>+N109+L109+J109+H109+F109+D109</f>
        <v>7754143</v>
      </c>
      <c r="Q109" s="384">
        <v>5847995</v>
      </c>
      <c r="R109" s="389"/>
      <c r="T109" s="389"/>
      <c r="U109" s="389"/>
      <c r="V109" s="389"/>
      <c r="W109" s="389"/>
      <c r="X109" s="389"/>
      <c r="Y109" s="389"/>
      <c r="Z109" s="389"/>
      <c r="AA109" s="389"/>
      <c r="AB109" s="389"/>
      <c r="AC109" s="389"/>
      <c r="AD109" s="389"/>
      <c r="AE109" s="389"/>
    </row>
    <row r="110" spans="2:31" ht="12">
      <c r="B110" s="402" t="s">
        <v>410</v>
      </c>
      <c r="C110" s="390"/>
      <c r="D110" s="383">
        <v>0</v>
      </c>
      <c r="E110" s="384">
        <v>0</v>
      </c>
      <c r="F110" s="383">
        <v>0</v>
      </c>
      <c r="G110" s="384">
        <v>0</v>
      </c>
      <c r="H110" s="383">
        <v>0</v>
      </c>
      <c r="I110" s="384"/>
      <c r="J110" s="383">
        <v>0</v>
      </c>
      <c r="K110" s="384">
        <v>0</v>
      </c>
      <c r="L110" s="383">
        <v>0</v>
      </c>
      <c r="M110" s="384">
        <v>0</v>
      </c>
      <c r="N110" s="383">
        <v>0</v>
      </c>
      <c r="O110" s="384">
        <v>0</v>
      </c>
      <c r="P110" s="383">
        <f>+N110+L110+J110+H110+F110+D110</f>
        <v>0</v>
      </c>
      <c r="Q110" s="384">
        <v>0</v>
      </c>
      <c r="R110" s="389"/>
      <c r="T110" s="389"/>
      <c r="U110" s="389"/>
      <c r="V110" s="389"/>
      <c r="W110" s="389"/>
      <c r="X110" s="389"/>
      <c r="Y110" s="389"/>
      <c r="Z110" s="389"/>
      <c r="AA110" s="389"/>
      <c r="AB110" s="389"/>
      <c r="AC110" s="389"/>
      <c r="AD110" s="389"/>
      <c r="AE110" s="389"/>
    </row>
    <row r="111" spans="2:31" ht="12">
      <c r="B111" s="402" t="s">
        <v>411</v>
      </c>
      <c r="C111" s="390"/>
      <c r="D111" s="383">
        <v>152462</v>
      </c>
      <c r="E111" s="384">
        <v>889889</v>
      </c>
      <c r="F111" s="383">
        <v>593663</v>
      </c>
      <c r="G111" s="384">
        <v>0</v>
      </c>
      <c r="H111" s="383">
        <v>0</v>
      </c>
      <c r="I111" s="384"/>
      <c r="J111" s="383">
        <v>0</v>
      </c>
      <c r="K111" s="384">
        <v>0</v>
      </c>
      <c r="L111" s="383">
        <v>0</v>
      </c>
      <c r="M111" s="384">
        <v>0</v>
      </c>
      <c r="N111" s="383">
        <v>0</v>
      </c>
      <c r="O111" s="384">
        <v>-514125</v>
      </c>
      <c r="P111" s="383">
        <f>+N111+L111+J111+H111+F111+D111</f>
        <v>746125</v>
      </c>
      <c r="Q111" s="384">
        <v>375764</v>
      </c>
      <c r="R111" s="389"/>
      <c r="T111" s="389"/>
      <c r="U111" s="389"/>
      <c r="V111" s="389"/>
      <c r="W111" s="389"/>
      <c r="X111" s="389"/>
      <c r="Y111" s="389"/>
      <c r="Z111" s="389"/>
      <c r="AA111" s="389"/>
      <c r="AB111" s="389"/>
      <c r="AC111" s="389"/>
      <c r="AD111" s="389"/>
      <c r="AE111" s="389"/>
    </row>
    <row r="112" spans="2:31" ht="12">
      <c r="B112" s="402" t="s">
        <v>412</v>
      </c>
      <c r="C112" s="390"/>
      <c r="D112" s="383">
        <v>1955081</v>
      </c>
      <c r="E112" s="384">
        <v>-7674626</v>
      </c>
      <c r="F112" s="383">
        <v>2084</v>
      </c>
      <c r="G112" s="384">
        <v>0</v>
      </c>
      <c r="H112" s="383">
        <v>2032322</v>
      </c>
      <c r="I112" s="384"/>
      <c r="J112" s="383">
        <v>-515234</v>
      </c>
      <c r="K112" s="384">
        <v>40826</v>
      </c>
      <c r="L112" s="383">
        <v>-21236</v>
      </c>
      <c r="M112" s="384">
        <v>461997</v>
      </c>
      <c r="N112" s="383">
        <v>0</v>
      </c>
      <c r="O112" s="384">
        <v>0</v>
      </c>
      <c r="P112" s="383">
        <f>+N112+L112+J112+H112+F112+D112</f>
        <v>3453017</v>
      </c>
      <c r="Q112" s="384">
        <v>-7171803</v>
      </c>
      <c r="R112" s="389"/>
      <c r="T112" s="389"/>
      <c r="U112" s="389"/>
      <c r="V112" s="389"/>
      <c r="W112" s="389"/>
      <c r="X112" s="389"/>
      <c r="Y112" s="389"/>
      <c r="Z112" s="389"/>
      <c r="AA112" s="389"/>
      <c r="AB112" s="389"/>
      <c r="AC112" s="389"/>
      <c r="AD112" s="389"/>
      <c r="AE112" s="389"/>
    </row>
    <row r="113" spans="2:31" ht="12">
      <c r="B113" s="402" t="s">
        <v>413</v>
      </c>
      <c r="C113" s="390"/>
      <c r="D113" s="383">
        <v>0</v>
      </c>
      <c r="E113" s="384">
        <v>0</v>
      </c>
      <c r="F113" s="383">
        <v>0</v>
      </c>
      <c r="G113" s="384">
        <v>0</v>
      </c>
      <c r="H113" s="383">
        <v>0</v>
      </c>
      <c r="I113" s="384"/>
      <c r="J113" s="383">
        <v>0</v>
      </c>
      <c r="K113" s="384">
        <v>0</v>
      </c>
      <c r="L113" s="383">
        <v>0</v>
      </c>
      <c r="M113" s="384">
        <v>0</v>
      </c>
      <c r="N113" s="383">
        <v>0</v>
      </c>
      <c r="O113" s="384">
        <v>0</v>
      </c>
      <c r="P113" s="383">
        <f>+N113+L113+J113+H113+F113+D113</f>
        <v>0</v>
      </c>
      <c r="Q113" s="384">
        <v>0</v>
      </c>
      <c r="R113" s="389"/>
      <c r="T113" s="389"/>
      <c r="U113" s="389"/>
      <c r="V113" s="389"/>
      <c r="W113" s="389"/>
      <c r="X113" s="389"/>
      <c r="Y113" s="389"/>
      <c r="Z113" s="389"/>
      <c r="AA113" s="389"/>
      <c r="AB113" s="389"/>
      <c r="AC113" s="389"/>
      <c r="AD113" s="389"/>
      <c r="AE113" s="389"/>
    </row>
    <row r="114" spans="4:31" ht="6" customHeight="1">
      <c r="D114" s="389"/>
      <c r="E114" s="389"/>
      <c r="F114" s="389"/>
      <c r="G114" s="389"/>
      <c r="H114" s="389"/>
      <c r="I114" s="389"/>
      <c r="J114" s="389"/>
      <c r="K114" s="389"/>
      <c r="L114" s="389"/>
      <c r="M114" s="389"/>
      <c r="N114" s="389"/>
      <c r="O114" s="389"/>
      <c r="P114" s="389"/>
      <c r="Q114" s="389"/>
      <c r="R114" s="389"/>
      <c r="T114" s="389"/>
      <c r="U114" s="389"/>
      <c r="V114" s="389"/>
      <c r="W114" s="389"/>
      <c r="X114" s="389"/>
      <c r="Y114" s="389"/>
      <c r="Z114" s="389"/>
      <c r="AA114" s="389"/>
      <c r="AB114" s="389"/>
      <c r="AC114" s="389"/>
      <c r="AD114" s="389"/>
      <c r="AE114" s="389"/>
    </row>
    <row r="115" spans="2:31" ht="12">
      <c r="B115" s="402" t="s">
        <v>414</v>
      </c>
      <c r="C115" s="414"/>
      <c r="D115" s="393">
        <f>+D98+D101+D109+D110+D111+D112+D113</f>
        <v>168778902</v>
      </c>
      <c r="E115" s="403">
        <f>+E98+E101+E109+E110+E111+E112+E113</f>
        <v>267623671</v>
      </c>
      <c r="F115" s="393">
        <f aca="true" t="shared" si="26" ref="F115:N115">+F98+F101+F109+F110+F111+F112+F113</f>
        <v>-70524941</v>
      </c>
      <c r="G115" s="403">
        <f>+G98+G101+G109+G110+G111+G112+G113</f>
        <v>-16412454</v>
      </c>
      <c r="H115" s="393">
        <f t="shared" si="26"/>
        <v>297026603</v>
      </c>
      <c r="I115" s="403">
        <f>+I98+I101+I109+I110+I111+I112+I113</f>
        <v>388989228</v>
      </c>
      <c r="J115" s="393">
        <f t="shared" si="26"/>
        <v>389324102</v>
      </c>
      <c r="K115" s="403">
        <v>241356456</v>
      </c>
      <c r="L115" s="393">
        <f t="shared" si="26"/>
        <v>113872258</v>
      </c>
      <c r="M115" s="403">
        <v>117785272</v>
      </c>
      <c r="N115" s="393">
        <f t="shared" si="26"/>
        <v>2883061</v>
      </c>
      <c r="O115" s="403">
        <v>4999055</v>
      </c>
      <c r="P115" s="393">
        <f>+N115+L115+J115+H115+F115+D115</f>
        <v>901359985</v>
      </c>
      <c r="Q115" s="403">
        <v>1004341228</v>
      </c>
      <c r="R115" s="389"/>
      <c r="T115" s="389"/>
      <c r="U115" s="389"/>
      <c r="V115" s="389"/>
      <c r="W115" s="389"/>
      <c r="X115" s="389"/>
      <c r="Y115" s="389"/>
      <c r="Z115" s="389"/>
      <c r="AA115" s="389"/>
      <c r="AB115" s="389"/>
      <c r="AC115" s="389"/>
      <c r="AD115" s="389"/>
      <c r="AE115" s="389"/>
    </row>
    <row r="116" spans="4:31" ht="6.75" customHeight="1">
      <c r="D116" s="389"/>
      <c r="E116" s="389"/>
      <c r="F116" s="389"/>
      <c r="G116" s="389"/>
      <c r="H116" s="389"/>
      <c r="I116" s="389"/>
      <c r="J116" s="389"/>
      <c r="K116" s="389"/>
      <c r="L116" s="389"/>
      <c r="M116" s="389"/>
      <c r="N116" s="389"/>
      <c r="O116" s="389"/>
      <c r="P116" s="389"/>
      <c r="Q116" s="389"/>
      <c r="R116" s="389"/>
      <c r="T116" s="389"/>
      <c r="U116" s="389"/>
      <c r="V116" s="389"/>
      <c r="W116" s="389"/>
      <c r="X116" s="389"/>
      <c r="Y116" s="389"/>
      <c r="Z116" s="389"/>
      <c r="AA116" s="389"/>
      <c r="AB116" s="389"/>
      <c r="AC116" s="389"/>
      <c r="AD116" s="389"/>
      <c r="AE116" s="389"/>
    </row>
    <row r="117" spans="2:31" ht="12">
      <c r="B117" s="409"/>
      <c r="C117" s="390" t="s">
        <v>415</v>
      </c>
      <c r="D117" s="383">
        <v>-29390011</v>
      </c>
      <c r="E117" s="384">
        <v>-97405551</v>
      </c>
      <c r="F117" s="383">
        <v>-2176133</v>
      </c>
      <c r="G117" s="384">
        <v>4149186</v>
      </c>
      <c r="H117" s="383">
        <v>-65625530</v>
      </c>
      <c r="I117" s="384">
        <v>-88448500</v>
      </c>
      <c r="J117" s="383">
        <v>-133031536</v>
      </c>
      <c r="K117" s="384">
        <v>-103495520</v>
      </c>
      <c r="L117" s="383">
        <v>-36727358</v>
      </c>
      <c r="M117" s="384">
        <v>-32339299</v>
      </c>
      <c r="N117" s="383">
        <v>0</v>
      </c>
      <c r="O117" s="384">
        <v>989812</v>
      </c>
      <c r="P117" s="383">
        <f>+N117+L117+J117+H117+F117+D117</f>
        <v>-266950568</v>
      </c>
      <c r="Q117" s="384">
        <v>-316549872</v>
      </c>
      <c r="R117" s="389"/>
      <c r="T117" s="389"/>
      <c r="U117" s="389"/>
      <c r="V117" s="389"/>
      <c r="W117" s="389"/>
      <c r="X117" s="389"/>
      <c r="Y117" s="389"/>
      <c r="Z117" s="389"/>
      <c r="AA117" s="389"/>
      <c r="AB117" s="389"/>
      <c r="AC117" s="389"/>
      <c r="AD117" s="389"/>
      <c r="AE117" s="389"/>
    </row>
    <row r="118" spans="4:31" ht="6.75" customHeight="1">
      <c r="D118" s="389"/>
      <c r="E118" s="389"/>
      <c r="F118" s="389"/>
      <c r="G118" s="389"/>
      <c r="H118" s="389"/>
      <c r="I118" s="389"/>
      <c r="J118" s="389"/>
      <c r="K118" s="389"/>
      <c r="L118" s="389"/>
      <c r="M118" s="389"/>
      <c r="N118" s="389"/>
      <c r="O118" s="389"/>
      <c r="P118" s="389"/>
      <c r="Q118" s="389"/>
      <c r="R118" s="389"/>
      <c r="T118" s="389"/>
      <c r="U118" s="389"/>
      <c r="V118" s="389"/>
      <c r="W118" s="389"/>
      <c r="X118" s="389"/>
      <c r="Y118" s="389"/>
      <c r="Z118" s="389"/>
      <c r="AA118" s="389"/>
      <c r="AB118" s="389"/>
      <c r="AC118" s="389"/>
      <c r="AD118" s="389"/>
      <c r="AE118" s="389"/>
    </row>
    <row r="119" spans="2:31" ht="12">
      <c r="B119" s="441" t="s">
        <v>416</v>
      </c>
      <c r="C119" s="414"/>
      <c r="D119" s="393">
        <f>+D115+D117</f>
        <v>139388891</v>
      </c>
      <c r="E119" s="403">
        <f>+E115+E117</f>
        <v>170218120</v>
      </c>
      <c r="F119" s="393">
        <f aca="true" t="shared" si="27" ref="F119:N119">+F115+F117</f>
        <v>-72701074</v>
      </c>
      <c r="G119" s="403">
        <f>+G115+G117</f>
        <v>-12263268</v>
      </c>
      <c r="H119" s="393">
        <f t="shared" si="27"/>
        <v>231401073</v>
      </c>
      <c r="I119" s="403">
        <f>+I115+I117</f>
        <v>300540728</v>
      </c>
      <c r="J119" s="393">
        <f t="shared" si="27"/>
        <v>256292566</v>
      </c>
      <c r="K119" s="403">
        <v>137860936</v>
      </c>
      <c r="L119" s="393">
        <f t="shared" si="27"/>
        <v>77144900</v>
      </c>
      <c r="M119" s="403">
        <v>85445973</v>
      </c>
      <c r="N119" s="393">
        <f t="shared" si="27"/>
        <v>2883061</v>
      </c>
      <c r="O119" s="403">
        <v>5988867</v>
      </c>
      <c r="P119" s="393">
        <f>+N119+L119+J119+H119+F119+D119</f>
        <v>634409417</v>
      </c>
      <c r="Q119" s="403">
        <v>687791356</v>
      </c>
      <c r="R119" s="389"/>
      <c r="T119" s="389"/>
      <c r="U119" s="389"/>
      <c r="V119" s="389"/>
      <c r="W119" s="389"/>
      <c r="X119" s="389"/>
      <c r="Y119" s="389"/>
      <c r="Z119" s="389"/>
      <c r="AA119" s="389"/>
      <c r="AB119" s="389"/>
      <c r="AC119" s="389"/>
      <c r="AD119" s="389"/>
      <c r="AE119" s="389"/>
    </row>
    <row r="120" spans="2:31" ht="24">
      <c r="B120" s="409"/>
      <c r="C120" s="390" t="s">
        <v>417</v>
      </c>
      <c r="D120" s="383">
        <v>0</v>
      </c>
      <c r="E120" s="384">
        <v>0</v>
      </c>
      <c r="F120" s="383">
        <v>0</v>
      </c>
      <c r="G120" s="384"/>
      <c r="H120" s="383">
        <v>0</v>
      </c>
      <c r="I120" s="384"/>
      <c r="J120" s="383">
        <v>0</v>
      </c>
      <c r="K120" s="384">
        <v>0</v>
      </c>
      <c r="L120" s="383">
        <v>0</v>
      </c>
      <c r="M120" s="384">
        <v>0</v>
      </c>
      <c r="N120" s="383">
        <v>0</v>
      </c>
      <c r="O120" s="384">
        <v>0</v>
      </c>
      <c r="P120" s="383">
        <v>0</v>
      </c>
      <c r="Q120" s="384">
        <v>0</v>
      </c>
      <c r="R120" s="389"/>
      <c r="T120" s="389"/>
      <c r="U120" s="389"/>
      <c r="V120" s="389"/>
      <c r="W120" s="389"/>
      <c r="X120" s="389"/>
      <c r="Y120" s="389"/>
      <c r="Z120" s="389"/>
      <c r="AA120" s="389"/>
      <c r="AB120" s="389"/>
      <c r="AC120" s="389"/>
      <c r="AD120" s="389"/>
      <c r="AE120" s="389"/>
    </row>
    <row r="121" spans="2:31" ht="12">
      <c r="B121" s="416" t="s">
        <v>418</v>
      </c>
      <c r="C121" s="390"/>
      <c r="D121" s="393">
        <f>+D119+D120</f>
        <v>139388891</v>
      </c>
      <c r="E121" s="403">
        <f>+E119+E120</f>
        <v>170218120</v>
      </c>
      <c r="F121" s="393">
        <f>+F119+F120</f>
        <v>-72701074</v>
      </c>
      <c r="G121" s="403">
        <f>+G119+G120</f>
        <v>-12263268</v>
      </c>
      <c r="H121" s="393">
        <f>+H119+H120</f>
        <v>231401073</v>
      </c>
      <c r="I121" s="403">
        <f>+I119+I120</f>
        <v>300540728</v>
      </c>
      <c r="J121" s="393">
        <f>+J119+J120</f>
        <v>256292566</v>
      </c>
      <c r="K121" s="403">
        <v>137860936</v>
      </c>
      <c r="L121" s="393">
        <f>+L119+L120</f>
        <v>77144900</v>
      </c>
      <c r="M121" s="403">
        <v>85445973</v>
      </c>
      <c r="N121" s="393">
        <f>+N119+N120</f>
        <v>2883061</v>
      </c>
      <c r="O121" s="403">
        <v>5988867</v>
      </c>
      <c r="P121" s="393">
        <f>+N121+L121+J121+H121+F121+D121</f>
        <v>634409417</v>
      </c>
      <c r="Q121" s="403">
        <v>687791356</v>
      </c>
      <c r="R121" s="389"/>
      <c r="T121" s="389"/>
      <c r="U121" s="389"/>
      <c r="V121" s="389"/>
      <c r="W121" s="389"/>
      <c r="X121" s="389"/>
      <c r="Y121" s="389"/>
      <c r="Z121" s="389"/>
      <c r="AA121" s="389"/>
      <c r="AB121" s="389"/>
      <c r="AC121" s="389"/>
      <c r="AD121" s="389"/>
      <c r="AE121" s="389"/>
    </row>
    <row r="122" spans="4:31" ht="8.25" customHeight="1"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T122" s="389"/>
      <c r="U122" s="389"/>
      <c r="V122" s="389"/>
      <c r="W122" s="389"/>
      <c r="X122" s="389"/>
      <c r="Y122" s="389"/>
      <c r="Z122" s="389"/>
      <c r="AA122" s="389"/>
      <c r="AB122" s="389"/>
      <c r="AC122" s="389"/>
      <c r="AD122" s="389"/>
      <c r="AE122" s="389"/>
    </row>
    <row r="123" spans="2:31" ht="12">
      <c r="B123" s="409"/>
      <c r="C123" s="414" t="s">
        <v>419</v>
      </c>
      <c r="D123" s="393">
        <v>139388891</v>
      </c>
      <c r="E123" s="403">
        <v>170218120</v>
      </c>
      <c r="F123" s="383">
        <v>-72701074</v>
      </c>
      <c r="G123" s="403">
        <v>-12263268</v>
      </c>
      <c r="H123" s="393">
        <f>+H121+H122</f>
        <v>231401073</v>
      </c>
      <c r="I123" s="403">
        <v>300540728</v>
      </c>
      <c r="J123" s="393">
        <f>+J121+J122</f>
        <v>256292566</v>
      </c>
      <c r="K123" s="403">
        <v>137860936</v>
      </c>
      <c r="L123" s="393">
        <f>+L121+L122</f>
        <v>77144900</v>
      </c>
      <c r="M123" s="403">
        <v>85445973</v>
      </c>
      <c r="N123" s="393">
        <f>+N121+N122</f>
        <v>2883061</v>
      </c>
      <c r="O123" s="403">
        <v>5988867</v>
      </c>
      <c r="P123" s="393">
        <f>+N123+L123+J123+H123+F123+D123</f>
        <v>634409417</v>
      </c>
      <c r="Q123" s="403">
        <v>687791356</v>
      </c>
      <c r="R123" s="389"/>
      <c r="T123" s="389"/>
      <c r="U123" s="389"/>
      <c r="V123" s="389"/>
      <c r="W123" s="389"/>
      <c r="X123" s="389"/>
      <c r="Y123" s="389"/>
      <c r="Z123" s="389"/>
      <c r="AA123" s="389"/>
      <c r="AB123" s="389"/>
      <c r="AC123" s="389"/>
      <c r="AD123" s="389"/>
      <c r="AE123" s="389"/>
    </row>
    <row r="124" spans="2:31" ht="12">
      <c r="B124" s="409"/>
      <c r="C124" s="414" t="s">
        <v>420</v>
      </c>
      <c r="D124" s="393">
        <v>0</v>
      </c>
      <c r="E124" s="403"/>
      <c r="F124" s="393">
        <v>0</v>
      </c>
      <c r="G124" s="403"/>
      <c r="H124" s="393">
        <v>0</v>
      </c>
      <c r="I124" s="403"/>
      <c r="J124" s="393">
        <v>0</v>
      </c>
      <c r="K124" s="403"/>
      <c r="L124" s="393">
        <v>0</v>
      </c>
      <c r="M124" s="403"/>
      <c r="N124" s="393">
        <v>0</v>
      </c>
      <c r="O124" s="403"/>
      <c r="P124" s="415">
        <v>264557424</v>
      </c>
      <c r="Q124" s="403">
        <v>319025580</v>
      </c>
      <c r="R124" s="389"/>
      <c r="T124" s="389"/>
      <c r="U124" s="389"/>
      <c r="V124" s="389"/>
      <c r="W124" s="389"/>
      <c r="X124" s="389"/>
      <c r="Y124" s="389"/>
      <c r="Z124" s="389"/>
      <c r="AA124" s="389"/>
      <c r="AB124" s="389"/>
      <c r="AC124" s="389"/>
      <c r="AD124" s="389"/>
      <c r="AE124" s="389"/>
    </row>
    <row r="125" spans="2:31" ht="12">
      <c r="B125" s="409"/>
      <c r="C125" s="414" t="s">
        <v>421</v>
      </c>
      <c r="D125" s="393">
        <v>0</v>
      </c>
      <c r="E125" s="403"/>
      <c r="F125" s="393">
        <v>0</v>
      </c>
      <c r="G125" s="403"/>
      <c r="H125" s="393">
        <v>0</v>
      </c>
      <c r="I125" s="403"/>
      <c r="J125" s="393">
        <v>0</v>
      </c>
      <c r="K125" s="403"/>
      <c r="L125" s="393">
        <v>0</v>
      </c>
      <c r="M125" s="403"/>
      <c r="N125" s="393">
        <v>0</v>
      </c>
      <c r="O125" s="403"/>
      <c r="P125" s="415">
        <v>369851993</v>
      </c>
      <c r="Q125" s="403">
        <v>368765776</v>
      </c>
      <c r="R125" s="389"/>
      <c r="T125" s="389"/>
      <c r="U125" s="389"/>
      <c r="V125" s="389"/>
      <c r="W125" s="389"/>
      <c r="X125" s="389"/>
      <c r="Y125" s="389"/>
      <c r="Z125" s="389"/>
      <c r="AA125" s="389"/>
      <c r="AB125" s="389"/>
      <c r="AC125" s="389"/>
      <c r="AD125" s="389"/>
      <c r="AE125" s="389"/>
    </row>
    <row r="126" ht="12">
      <c r="R126" s="389"/>
    </row>
    <row r="127" spans="4:18" ht="12">
      <c r="D127" s="389"/>
      <c r="F127" s="389"/>
      <c r="G127" s="389"/>
      <c r="H127" s="389"/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</row>
    <row r="128" spans="4:18" ht="12">
      <c r="D128" s="389"/>
      <c r="J128" s="389"/>
      <c r="P128" s="389"/>
      <c r="R128" s="389"/>
    </row>
  </sheetData>
  <sheetProtection/>
  <mergeCells count="28">
    <mergeCell ref="P72:Q72"/>
    <mergeCell ref="B73:C74"/>
    <mergeCell ref="P33:Q33"/>
    <mergeCell ref="B34:C35"/>
    <mergeCell ref="B58:C58"/>
    <mergeCell ref="B72:C72"/>
    <mergeCell ref="D72:E72"/>
    <mergeCell ref="F72:G72"/>
    <mergeCell ref="H72:I72"/>
    <mergeCell ref="J72:K72"/>
    <mergeCell ref="L72:M72"/>
    <mergeCell ref="N72:O72"/>
    <mergeCell ref="N3:O3"/>
    <mergeCell ref="P3:Q3"/>
    <mergeCell ref="B4:C5"/>
    <mergeCell ref="B33:C33"/>
    <mergeCell ref="D33:E33"/>
    <mergeCell ref="F33:G33"/>
    <mergeCell ref="H33:I33"/>
    <mergeCell ref="J33:K33"/>
    <mergeCell ref="L33:M33"/>
    <mergeCell ref="N33:O33"/>
    <mergeCell ref="B3:C3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B2:T130"/>
  <sheetViews>
    <sheetView zoomScale="85" zoomScaleNormal="85" zoomScalePageLayoutView="0" workbookViewId="0" topLeftCell="A1">
      <selection activeCell="D10" sqref="D10"/>
    </sheetView>
  </sheetViews>
  <sheetFormatPr defaultColWidth="11.421875" defaultRowHeight="15"/>
  <cols>
    <col min="1" max="1" width="3.57421875" style="369" customWidth="1"/>
    <col min="2" max="2" width="2.8515625" style="369" customWidth="1"/>
    <col min="3" max="3" width="56.8515625" style="369" customWidth="1"/>
    <col min="4" max="4" width="16.00390625" style="369" bestFit="1" customWidth="1"/>
    <col min="5" max="5" width="15.7109375" style="369" bestFit="1" customWidth="1"/>
    <col min="6" max="6" width="16.00390625" style="369" bestFit="1" customWidth="1"/>
    <col min="7" max="7" width="14.57421875" style="369" bestFit="1" customWidth="1"/>
    <col min="8" max="8" width="15.28125" style="369" bestFit="1" customWidth="1"/>
    <col min="9" max="9" width="15.421875" style="369" bestFit="1" customWidth="1"/>
    <col min="10" max="11" width="16.00390625" style="369" bestFit="1" customWidth="1"/>
    <col min="12" max="12" width="14.421875" style="369" bestFit="1" customWidth="1"/>
    <col min="13" max="13" width="14.8515625" style="369" bestFit="1" customWidth="1"/>
    <col min="14" max="15" width="16.7109375" style="369" bestFit="1" customWidth="1"/>
    <col min="16" max="17" width="16.00390625" style="369" bestFit="1" customWidth="1"/>
    <col min="18" max="18" width="12.8515625" style="369" bestFit="1" customWidth="1"/>
    <col min="19" max="16384" width="11.421875" style="369" customWidth="1"/>
  </cols>
  <sheetData>
    <row r="2" spans="2:17" ht="21" customHeight="1">
      <c r="B2" s="370" t="s">
        <v>427</v>
      </c>
      <c r="C2" s="371"/>
      <c r="D2" s="442"/>
      <c r="E2" s="443"/>
      <c r="F2" s="443"/>
      <c r="G2" s="443"/>
      <c r="H2" s="443"/>
      <c r="I2" s="443"/>
      <c r="J2" s="444" t="s">
        <v>326</v>
      </c>
      <c r="K2" s="445"/>
      <c r="L2" s="445"/>
      <c r="M2" s="445"/>
      <c r="N2" s="445"/>
      <c r="O2" s="445"/>
      <c r="P2" s="445"/>
      <c r="Q2" s="446"/>
    </row>
    <row r="3" spans="2:17" ht="25.5" customHeight="1">
      <c r="B3" s="370" t="s">
        <v>422</v>
      </c>
      <c r="C3" s="371"/>
      <c r="D3" s="372" t="s">
        <v>1</v>
      </c>
      <c r="E3" s="373"/>
      <c r="F3" s="372" t="s">
        <v>2</v>
      </c>
      <c r="G3" s="373"/>
      <c r="H3" s="372" t="s">
        <v>423</v>
      </c>
      <c r="I3" s="373"/>
      <c r="J3" s="372" t="s">
        <v>3</v>
      </c>
      <c r="K3" s="373"/>
      <c r="L3" s="372" t="s">
        <v>424</v>
      </c>
      <c r="M3" s="373"/>
      <c r="N3" s="372" t="s">
        <v>425</v>
      </c>
      <c r="O3" s="373"/>
      <c r="P3" s="372" t="s">
        <v>329</v>
      </c>
      <c r="Q3" s="373"/>
    </row>
    <row r="4" spans="2:17" ht="12" customHeight="1">
      <c r="B4" s="374" t="s">
        <v>330</v>
      </c>
      <c r="C4" s="422"/>
      <c r="D4" s="376">
        <f>+'[1]Segmentos pais'!D4</f>
        <v>41182</v>
      </c>
      <c r="E4" s="377">
        <f>+'[1]Segmentos pais'!E4</f>
        <v>40908</v>
      </c>
      <c r="F4" s="376">
        <f aca="true" t="shared" si="0" ref="F4:Q4">+D4</f>
        <v>41182</v>
      </c>
      <c r="G4" s="377">
        <f t="shared" si="0"/>
        <v>40908</v>
      </c>
      <c r="H4" s="376">
        <f t="shared" si="0"/>
        <v>41182</v>
      </c>
      <c r="I4" s="377">
        <f t="shared" si="0"/>
        <v>40908</v>
      </c>
      <c r="J4" s="376">
        <f t="shared" si="0"/>
        <v>41182</v>
      </c>
      <c r="K4" s="377">
        <f t="shared" si="0"/>
        <v>40908</v>
      </c>
      <c r="L4" s="376">
        <f t="shared" si="0"/>
        <v>41182</v>
      </c>
      <c r="M4" s="377">
        <f t="shared" si="0"/>
        <v>40908</v>
      </c>
      <c r="N4" s="376">
        <f t="shared" si="0"/>
        <v>41182</v>
      </c>
      <c r="O4" s="377">
        <f t="shared" si="0"/>
        <v>40908</v>
      </c>
      <c r="P4" s="376">
        <f t="shared" si="0"/>
        <v>41182</v>
      </c>
      <c r="Q4" s="377">
        <f t="shared" si="0"/>
        <v>40908</v>
      </c>
    </row>
    <row r="5" spans="2:17" ht="12">
      <c r="B5" s="423"/>
      <c r="C5" s="424"/>
      <c r="D5" s="380" t="s">
        <v>331</v>
      </c>
      <c r="E5" s="381" t="s">
        <v>331</v>
      </c>
      <c r="F5" s="380" t="s">
        <v>331</v>
      </c>
      <c r="G5" s="381" t="s">
        <v>331</v>
      </c>
      <c r="H5" s="380" t="s">
        <v>331</v>
      </c>
      <c r="I5" s="381" t="s">
        <v>331</v>
      </c>
      <c r="J5" s="380" t="s">
        <v>331</v>
      </c>
      <c r="K5" s="381" t="s">
        <v>331</v>
      </c>
      <c r="L5" s="380" t="s">
        <v>331</v>
      </c>
      <c r="M5" s="381" t="s">
        <v>331</v>
      </c>
      <c r="N5" s="380" t="s">
        <v>331</v>
      </c>
      <c r="O5" s="381" t="s">
        <v>331</v>
      </c>
      <c r="P5" s="380" t="s">
        <v>331</v>
      </c>
      <c r="Q5" s="381" t="s">
        <v>331</v>
      </c>
    </row>
    <row r="6" spans="2:19" ht="12">
      <c r="B6" s="382" t="s">
        <v>332</v>
      </c>
      <c r="D6" s="383">
        <f>SUM(D8:D14)</f>
        <v>338913577</v>
      </c>
      <c r="E6" s="384">
        <f>SUM(E8:E14)</f>
        <v>581738393</v>
      </c>
      <c r="F6" s="383">
        <f aca="true" t="shared" si="1" ref="F6:Q6">SUM(F8:F14)</f>
        <v>71537186</v>
      </c>
      <c r="G6" s="384">
        <f t="shared" si="1"/>
        <v>113950708</v>
      </c>
      <c r="H6" s="383">
        <f t="shared" si="1"/>
        <v>225082854</v>
      </c>
      <c r="I6" s="384">
        <f t="shared" si="1"/>
        <v>229070896</v>
      </c>
      <c r="J6" s="383">
        <f t="shared" si="1"/>
        <v>176295383</v>
      </c>
      <c r="K6" s="384">
        <f t="shared" si="1"/>
        <v>239044005</v>
      </c>
      <c r="L6" s="383">
        <f t="shared" si="1"/>
        <v>71115726</v>
      </c>
      <c r="M6" s="384">
        <f t="shared" si="1"/>
        <v>75650050</v>
      </c>
      <c r="N6" s="383">
        <f t="shared" si="1"/>
        <v>-42385531</v>
      </c>
      <c r="O6" s="384">
        <f t="shared" si="1"/>
        <v>-26868729</v>
      </c>
      <c r="P6" s="393">
        <f t="shared" si="1"/>
        <v>840559195</v>
      </c>
      <c r="Q6" s="403">
        <f t="shared" si="1"/>
        <v>1212585323</v>
      </c>
      <c r="S6" s="389"/>
    </row>
    <row r="7" spans="2:19" ht="12" customHeight="1" hidden="1">
      <c r="B7" s="385" t="s">
        <v>333</v>
      </c>
      <c r="D7" s="383">
        <v>556053345.6090759</v>
      </c>
      <c r="E7" s="384">
        <v>581738393</v>
      </c>
      <c r="F7" s="383">
        <v>93459863.20198865</v>
      </c>
      <c r="G7" s="384">
        <v>113950708</v>
      </c>
      <c r="H7" s="383">
        <v>253051216.27578837</v>
      </c>
      <c r="I7" s="384">
        <v>229070896</v>
      </c>
      <c r="J7" s="383">
        <v>225425855.21241954</v>
      </c>
      <c r="K7" s="388">
        <v>239044005</v>
      </c>
      <c r="L7" s="383">
        <v>77822829.76281129</v>
      </c>
      <c r="M7" s="388">
        <v>75650050</v>
      </c>
      <c r="N7" s="383">
        <v>-69193849.9</v>
      </c>
      <c r="O7" s="384">
        <v>-26868729</v>
      </c>
      <c r="P7" s="393">
        <v>1136619260.1620839</v>
      </c>
      <c r="Q7" s="403">
        <v>1212585323</v>
      </c>
      <c r="S7" s="389"/>
    </row>
    <row r="8" spans="2:20" ht="12">
      <c r="B8" s="386"/>
      <c r="C8" s="387" t="s">
        <v>334</v>
      </c>
      <c r="D8" s="383">
        <v>41942136</v>
      </c>
      <c r="E8" s="388">
        <v>230289585</v>
      </c>
      <c r="F8" s="383">
        <v>11502664</v>
      </c>
      <c r="G8" s="388">
        <v>22383610</v>
      </c>
      <c r="H8" s="383">
        <v>147128916</v>
      </c>
      <c r="I8" s="388">
        <v>131040180</v>
      </c>
      <c r="J8" s="383">
        <v>62506367</v>
      </c>
      <c r="K8" s="388">
        <v>136260140</v>
      </c>
      <c r="L8" s="383">
        <v>31828244</v>
      </c>
      <c r="M8" s="388">
        <v>32764569</v>
      </c>
      <c r="N8" s="383">
        <v>0</v>
      </c>
      <c r="O8" s="388">
        <v>0</v>
      </c>
      <c r="P8" s="393">
        <f>+D8+F8+H8+J8+L8+N8</f>
        <v>294908327</v>
      </c>
      <c r="Q8" s="403">
        <f>+E8+G8+I8+K8+M8+O8</f>
        <v>552738084</v>
      </c>
      <c r="R8" s="389"/>
      <c r="S8" s="389"/>
      <c r="T8" s="389"/>
    </row>
    <row r="9" spans="2:20" ht="12">
      <c r="B9" s="386"/>
      <c r="C9" s="387" t="s">
        <v>335</v>
      </c>
      <c r="D9" s="383">
        <v>543565</v>
      </c>
      <c r="E9" s="388">
        <v>47504</v>
      </c>
      <c r="F9" s="383">
        <v>0</v>
      </c>
      <c r="G9" s="388">
        <v>143638</v>
      </c>
      <c r="H9" s="383">
        <v>0</v>
      </c>
      <c r="I9" s="388">
        <v>0</v>
      </c>
      <c r="J9" s="383">
        <v>0</v>
      </c>
      <c r="K9" s="388">
        <v>674506</v>
      </c>
      <c r="L9" s="383">
        <v>22205</v>
      </c>
      <c r="M9" s="388">
        <v>48561</v>
      </c>
      <c r="N9" s="383">
        <v>0</v>
      </c>
      <c r="O9" s="388">
        <v>0</v>
      </c>
      <c r="P9" s="393">
        <f aca="true" t="shared" si="2" ref="P9:Q14">+D9+F9+H9+J9+L9+N9</f>
        <v>565770</v>
      </c>
      <c r="Q9" s="403">
        <f t="shared" si="2"/>
        <v>914209</v>
      </c>
      <c r="S9" s="389"/>
      <c r="T9" s="389"/>
    </row>
    <row r="10" spans="2:20" ht="12">
      <c r="B10" s="386"/>
      <c r="C10" s="387" t="s">
        <v>336</v>
      </c>
      <c r="D10" s="383">
        <v>8788918</v>
      </c>
      <c r="E10" s="388">
        <v>5388772</v>
      </c>
      <c r="F10" s="383">
        <v>858164</v>
      </c>
      <c r="G10" s="388">
        <v>1197748</v>
      </c>
      <c r="H10" s="383">
        <v>15923518</v>
      </c>
      <c r="I10" s="388">
        <v>14283730</v>
      </c>
      <c r="J10" s="383">
        <v>4777824</v>
      </c>
      <c r="K10" s="388">
        <v>7964428</v>
      </c>
      <c r="L10" s="383">
        <v>1387491</v>
      </c>
      <c r="M10" s="388">
        <v>2458301</v>
      </c>
      <c r="N10" s="383">
        <v>767</v>
      </c>
      <c r="O10" s="388">
        <v>0</v>
      </c>
      <c r="P10" s="393">
        <f t="shared" si="2"/>
        <v>31736682</v>
      </c>
      <c r="Q10" s="403">
        <f t="shared" si="2"/>
        <v>31292979</v>
      </c>
      <c r="S10" s="389"/>
      <c r="T10" s="389"/>
    </row>
    <row r="11" spans="2:20" ht="12">
      <c r="B11" s="386"/>
      <c r="C11" s="387" t="s">
        <v>337</v>
      </c>
      <c r="D11" s="383">
        <v>111862670</v>
      </c>
      <c r="E11" s="388">
        <v>175085843</v>
      </c>
      <c r="F11" s="383">
        <v>19632842</v>
      </c>
      <c r="G11" s="388">
        <v>54090162</v>
      </c>
      <c r="H11" s="383">
        <v>37090417</v>
      </c>
      <c r="I11" s="388">
        <v>63940752</v>
      </c>
      <c r="J11" s="383">
        <v>50319698</v>
      </c>
      <c r="K11" s="388">
        <v>45507596</v>
      </c>
      <c r="L11" s="383">
        <v>17439289</v>
      </c>
      <c r="M11" s="388">
        <v>16985155</v>
      </c>
      <c r="N11" s="383">
        <v>586444</v>
      </c>
      <c r="O11" s="388">
        <v>0</v>
      </c>
      <c r="P11" s="393">
        <f t="shared" si="2"/>
        <v>236931360</v>
      </c>
      <c r="Q11" s="403">
        <f t="shared" si="2"/>
        <v>355609508</v>
      </c>
      <c r="S11" s="389"/>
      <c r="T11" s="389"/>
    </row>
    <row r="12" spans="2:20" ht="12">
      <c r="B12" s="386"/>
      <c r="C12" s="387" t="s">
        <v>338</v>
      </c>
      <c r="D12" s="383">
        <v>50982818</v>
      </c>
      <c r="E12" s="388">
        <v>58683378</v>
      </c>
      <c r="F12" s="383">
        <v>33948424</v>
      </c>
      <c r="G12" s="388">
        <v>33441555</v>
      </c>
      <c r="H12" s="383">
        <v>17299048</v>
      </c>
      <c r="I12" s="388">
        <v>19803730</v>
      </c>
      <c r="J12" s="383">
        <v>40859920</v>
      </c>
      <c r="K12" s="388">
        <v>35104241</v>
      </c>
      <c r="L12" s="383">
        <v>7811984</v>
      </c>
      <c r="M12" s="388">
        <v>10509205</v>
      </c>
      <c r="N12" s="383">
        <v>-42972742</v>
      </c>
      <c r="O12" s="388">
        <v>-26868729</v>
      </c>
      <c r="P12" s="393">
        <f t="shared" si="2"/>
        <v>107929452</v>
      </c>
      <c r="Q12" s="403">
        <f t="shared" si="2"/>
        <v>130673380</v>
      </c>
      <c r="S12" s="389"/>
      <c r="T12" s="389"/>
    </row>
    <row r="13" spans="2:20" ht="12">
      <c r="B13" s="386"/>
      <c r="C13" s="387" t="s">
        <v>339</v>
      </c>
      <c r="D13" s="383">
        <v>44535938</v>
      </c>
      <c r="E13" s="388">
        <v>29481511</v>
      </c>
      <c r="F13" s="383">
        <v>3186337</v>
      </c>
      <c r="G13" s="388">
        <v>1783282</v>
      </c>
      <c r="H13" s="383">
        <v>21678</v>
      </c>
      <c r="I13" s="388">
        <v>2504</v>
      </c>
      <c r="J13" s="383">
        <v>16364476</v>
      </c>
      <c r="K13" s="388">
        <v>11993970</v>
      </c>
      <c r="L13" s="383">
        <v>12401155</v>
      </c>
      <c r="M13" s="388">
        <v>12645501</v>
      </c>
      <c r="N13" s="383">
        <v>0</v>
      </c>
      <c r="O13" s="388">
        <v>0</v>
      </c>
      <c r="P13" s="393">
        <f t="shared" si="2"/>
        <v>76509584</v>
      </c>
      <c r="Q13" s="403">
        <f t="shared" si="2"/>
        <v>55906768</v>
      </c>
      <c r="S13" s="389"/>
      <c r="T13" s="389"/>
    </row>
    <row r="14" spans="2:20" ht="12">
      <c r="B14" s="386"/>
      <c r="C14" s="387" t="s">
        <v>340</v>
      </c>
      <c r="D14" s="383">
        <v>80257532</v>
      </c>
      <c r="E14" s="388">
        <v>82761800</v>
      </c>
      <c r="F14" s="383">
        <v>2408755</v>
      </c>
      <c r="G14" s="388">
        <v>910713</v>
      </c>
      <c r="H14" s="383">
        <v>7619277</v>
      </c>
      <c r="I14" s="388">
        <v>0</v>
      </c>
      <c r="J14" s="383">
        <v>1467098</v>
      </c>
      <c r="K14" s="388">
        <v>1539124</v>
      </c>
      <c r="L14" s="383">
        <v>225358</v>
      </c>
      <c r="M14" s="388">
        <v>238758</v>
      </c>
      <c r="N14" s="383">
        <v>0</v>
      </c>
      <c r="O14" s="388">
        <v>0</v>
      </c>
      <c r="P14" s="393">
        <f t="shared" si="2"/>
        <v>91978020</v>
      </c>
      <c r="Q14" s="403">
        <f t="shared" si="2"/>
        <v>85450395</v>
      </c>
      <c r="S14" s="389"/>
      <c r="T14" s="389"/>
    </row>
    <row r="15" spans="17:19" ht="7.5" customHeight="1">
      <c r="Q15" s="399"/>
      <c r="S15" s="389"/>
    </row>
    <row r="16" spans="2:20" ht="36">
      <c r="B16" s="386"/>
      <c r="C16" s="390" t="s">
        <v>426</v>
      </c>
      <c r="D16" s="383">
        <v>0</v>
      </c>
      <c r="E16" s="388">
        <v>0</v>
      </c>
      <c r="F16" s="383">
        <v>0</v>
      </c>
      <c r="G16" s="388">
        <v>0</v>
      </c>
      <c r="H16" s="383">
        <v>0</v>
      </c>
      <c r="I16" s="388">
        <v>0</v>
      </c>
      <c r="J16" s="383">
        <v>0</v>
      </c>
      <c r="K16" s="388">
        <v>0</v>
      </c>
      <c r="L16" s="383">
        <v>0</v>
      </c>
      <c r="M16" s="388">
        <v>0</v>
      </c>
      <c r="N16" s="383">
        <v>0</v>
      </c>
      <c r="O16" s="388">
        <v>0</v>
      </c>
      <c r="P16" s="393">
        <v>0</v>
      </c>
      <c r="Q16" s="403">
        <v>0</v>
      </c>
      <c r="S16" s="389"/>
      <c r="T16" s="389"/>
    </row>
    <row r="17" spans="17:19" ht="12">
      <c r="Q17" s="399"/>
      <c r="S17" s="389"/>
    </row>
    <row r="18" spans="2:19" ht="12">
      <c r="B18" s="385" t="s">
        <v>342</v>
      </c>
      <c r="D18" s="383">
        <f>SUM(D19:D28)</f>
        <v>4140441580</v>
      </c>
      <c r="E18" s="384">
        <f>SUM(E19:E28)</f>
        <v>4058185785</v>
      </c>
      <c r="F18" s="383">
        <f aca="true" t="shared" si="3" ref="F18:Q18">SUM(F19:F28)</f>
        <v>263514501</v>
      </c>
      <c r="G18" s="384">
        <f t="shared" si="3"/>
        <v>319979207</v>
      </c>
      <c r="H18" s="383">
        <f t="shared" si="3"/>
        <v>493928397</v>
      </c>
      <c r="I18" s="384">
        <f t="shared" si="3"/>
        <v>600244367</v>
      </c>
      <c r="J18" s="383">
        <f t="shared" si="3"/>
        <v>1454111236</v>
      </c>
      <c r="K18" s="384">
        <f t="shared" si="3"/>
        <v>1393219292</v>
      </c>
      <c r="L18" s="383">
        <f t="shared" si="3"/>
        <v>750022259</v>
      </c>
      <c r="M18" s="384">
        <f t="shared" si="3"/>
        <v>812558136</v>
      </c>
      <c r="N18" s="383">
        <f t="shared" si="3"/>
        <v>-1050826023</v>
      </c>
      <c r="O18" s="384">
        <f t="shared" si="3"/>
        <v>-1029913225</v>
      </c>
      <c r="P18" s="393">
        <f t="shared" si="3"/>
        <v>6051191950</v>
      </c>
      <c r="Q18" s="403">
        <f t="shared" si="3"/>
        <v>6154273562</v>
      </c>
      <c r="S18" s="389"/>
    </row>
    <row r="19" spans="2:20" ht="12">
      <c r="B19" s="386"/>
      <c r="C19" s="387" t="s">
        <v>343</v>
      </c>
      <c r="D19" s="383">
        <v>33720931</v>
      </c>
      <c r="E19" s="388">
        <v>12014822</v>
      </c>
      <c r="F19" s="383">
        <v>127898</v>
      </c>
      <c r="G19" s="388">
        <v>161140</v>
      </c>
      <c r="H19" s="383">
        <v>1</v>
      </c>
      <c r="I19" s="388">
        <v>0</v>
      </c>
      <c r="J19" s="383">
        <v>1208239</v>
      </c>
      <c r="K19" s="388">
        <v>1205585</v>
      </c>
      <c r="L19" s="383">
        <v>406938</v>
      </c>
      <c r="M19" s="388">
        <v>216790</v>
      </c>
      <c r="N19" s="383">
        <v>0</v>
      </c>
      <c r="O19" s="388">
        <v>0</v>
      </c>
      <c r="P19" s="393">
        <f aca="true" t="shared" si="4" ref="P19:Q28">+D19+F19+H19+J19+L19+N19</f>
        <v>35464007</v>
      </c>
      <c r="Q19" s="403">
        <f t="shared" si="4"/>
        <v>13598337</v>
      </c>
      <c r="S19" s="389"/>
      <c r="T19" s="389"/>
    </row>
    <row r="20" spans="2:20" ht="12">
      <c r="B20" s="386"/>
      <c r="C20" s="387" t="s">
        <v>344</v>
      </c>
      <c r="D20" s="383">
        <v>126354</v>
      </c>
      <c r="E20" s="388">
        <v>342343</v>
      </c>
      <c r="F20" s="383">
        <v>1212658</v>
      </c>
      <c r="G20" s="388">
        <v>1099011</v>
      </c>
      <c r="H20" s="383">
        <v>24267446</v>
      </c>
      <c r="I20" s="388">
        <v>27290081</v>
      </c>
      <c r="J20" s="383">
        <v>0</v>
      </c>
      <c r="K20" s="388">
        <v>0</v>
      </c>
      <c r="L20" s="383">
        <v>0</v>
      </c>
      <c r="M20" s="388">
        <v>0</v>
      </c>
      <c r="N20" s="383">
        <v>-26848</v>
      </c>
      <c r="O20" s="388">
        <v>0</v>
      </c>
      <c r="P20" s="393">
        <f t="shared" si="4"/>
        <v>25579610</v>
      </c>
      <c r="Q20" s="403">
        <f t="shared" si="4"/>
        <v>28731435</v>
      </c>
      <c r="S20" s="389"/>
      <c r="T20" s="389"/>
    </row>
    <row r="21" spans="2:20" ht="12">
      <c r="B21" s="386"/>
      <c r="C21" s="387" t="s">
        <v>345</v>
      </c>
      <c r="D21" s="383">
        <v>5903</v>
      </c>
      <c r="E21" s="388">
        <v>160518</v>
      </c>
      <c r="F21" s="383">
        <v>139472994</v>
      </c>
      <c r="G21" s="388">
        <v>150312091</v>
      </c>
      <c r="H21" s="383">
        <v>2896631</v>
      </c>
      <c r="I21" s="388">
        <v>21685968</v>
      </c>
      <c r="J21" s="383">
        <v>2996938</v>
      </c>
      <c r="K21" s="388">
        <v>3241735</v>
      </c>
      <c r="L21" s="383">
        <v>0</v>
      </c>
      <c r="M21" s="388">
        <v>0</v>
      </c>
      <c r="N21" s="383">
        <v>0</v>
      </c>
      <c r="O21" s="388">
        <v>0</v>
      </c>
      <c r="P21" s="393">
        <f t="shared" si="4"/>
        <v>145372466</v>
      </c>
      <c r="Q21" s="403">
        <f t="shared" si="4"/>
        <v>175400312</v>
      </c>
      <c r="S21" s="389"/>
      <c r="T21" s="389"/>
    </row>
    <row r="22" spans="2:20" ht="12">
      <c r="B22" s="386"/>
      <c r="C22" s="387" t="s">
        <v>346</v>
      </c>
      <c r="D22" s="383">
        <v>5639152</v>
      </c>
      <c r="E22" s="388">
        <v>6179892</v>
      </c>
      <c r="F22" s="383">
        <v>0</v>
      </c>
      <c r="G22" s="388">
        <v>0</v>
      </c>
      <c r="H22" s="383">
        <v>39502408</v>
      </c>
      <c r="I22" s="388">
        <v>42997790</v>
      </c>
      <c r="J22" s="383">
        <v>0</v>
      </c>
      <c r="K22" s="388">
        <v>0</v>
      </c>
      <c r="L22" s="383">
        <v>0</v>
      </c>
      <c r="M22" s="388">
        <v>0</v>
      </c>
      <c r="N22" s="383">
        <v>-45141560</v>
      </c>
      <c r="O22" s="388">
        <v>-51040898</v>
      </c>
      <c r="P22" s="393">
        <f t="shared" si="4"/>
        <v>0</v>
      </c>
      <c r="Q22" s="403">
        <f t="shared" si="4"/>
        <v>-1863216</v>
      </c>
      <c r="S22" s="389"/>
      <c r="T22" s="389"/>
    </row>
    <row r="23" spans="2:20" ht="12">
      <c r="B23" s="386"/>
      <c r="C23" s="387" t="s">
        <v>347</v>
      </c>
      <c r="D23" s="383">
        <v>1599736458</v>
      </c>
      <c r="E23" s="388">
        <v>1594961765</v>
      </c>
      <c r="F23" s="383">
        <v>2883101</v>
      </c>
      <c r="G23" s="388">
        <v>3428479</v>
      </c>
      <c r="H23" s="383">
        <v>9036984</v>
      </c>
      <c r="I23" s="388">
        <v>10801536</v>
      </c>
      <c r="J23" s="383">
        <v>0</v>
      </c>
      <c r="K23" s="388">
        <v>0</v>
      </c>
      <c r="L23" s="383">
        <v>47894460</v>
      </c>
      <c r="M23" s="388">
        <v>49887780</v>
      </c>
      <c r="N23" s="383">
        <v>-1102576792</v>
      </c>
      <c r="O23" s="388">
        <v>-1067411405</v>
      </c>
      <c r="P23" s="393">
        <f t="shared" si="4"/>
        <v>556974211</v>
      </c>
      <c r="Q23" s="403">
        <f t="shared" si="4"/>
        <v>591668155</v>
      </c>
      <c r="S23" s="389"/>
      <c r="T23" s="389"/>
    </row>
    <row r="24" spans="2:20" ht="12">
      <c r="B24" s="386"/>
      <c r="C24" s="387" t="s">
        <v>348</v>
      </c>
      <c r="D24" s="383">
        <v>11523361</v>
      </c>
      <c r="E24" s="388">
        <v>11005836</v>
      </c>
      <c r="F24" s="383">
        <v>134808</v>
      </c>
      <c r="G24" s="388">
        <v>176228</v>
      </c>
      <c r="H24" s="383">
        <v>2974928</v>
      </c>
      <c r="I24" s="388">
        <v>1410902</v>
      </c>
      <c r="J24" s="383">
        <v>21546259</v>
      </c>
      <c r="K24" s="388">
        <v>22281991</v>
      </c>
      <c r="L24" s="383">
        <v>381495</v>
      </c>
      <c r="M24" s="388">
        <v>457861</v>
      </c>
      <c r="N24" s="383">
        <v>0</v>
      </c>
      <c r="O24" s="388">
        <v>0</v>
      </c>
      <c r="P24" s="393">
        <f t="shared" si="4"/>
        <v>36560851</v>
      </c>
      <c r="Q24" s="403">
        <f t="shared" si="4"/>
        <v>35332818</v>
      </c>
      <c r="S24" s="389"/>
      <c r="T24" s="389"/>
    </row>
    <row r="25" spans="2:20" ht="12">
      <c r="B25" s="386"/>
      <c r="C25" s="387" t="s">
        <v>349</v>
      </c>
      <c r="D25" s="383">
        <v>12748</v>
      </c>
      <c r="E25" s="388">
        <v>14024</v>
      </c>
      <c r="F25" s="383">
        <v>-11136040</v>
      </c>
      <c r="G25" s="388">
        <v>2357592</v>
      </c>
      <c r="H25" s="383">
        <v>0</v>
      </c>
      <c r="I25" s="388">
        <v>0</v>
      </c>
      <c r="J25" s="383">
        <v>5031630</v>
      </c>
      <c r="K25" s="388">
        <v>5126657</v>
      </c>
      <c r="L25" s="383">
        <v>8668964</v>
      </c>
      <c r="M25" s="388">
        <v>10361690</v>
      </c>
      <c r="N25" s="383">
        <v>96919177</v>
      </c>
      <c r="O25" s="388">
        <v>88539078</v>
      </c>
      <c r="P25" s="393">
        <f t="shared" si="4"/>
        <v>99496479</v>
      </c>
      <c r="Q25" s="403">
        <f t="shared" si="4"/>
        <v>106399041</v>
      </c>
      <c r="S25" s="389"/>
      <c r="T25" s="389"/>
    </row>
    <row r="26" spans="2:20" ht="12">
      <c r="B26" s="386"/>
      <c r="C26" s="387" t="s">
        <v>350</v>
      </c>
      <c r="D26" s="383">
        <v>2400501339</v>
      </c>
      <c r="E26" s="388">
        <v>2400516617</v>
      </c>
      <c r="F26" s="383">
        <v>125565259</v>
      </c>
      <c r="G26" s="388">
        <v>157747465</v>
      </c>
      <c r="H26" s="383">
        <v>368221938</v>
      </c>
      <c r="I26" s="388">
        <v>456994530</v>
      </c>
      <c r="J26" s="383">
        <v>1365956122</v>
      </c>
      <c r="K26" s="388">
        <v>1302924129</v>
      </c>
      <c r="L26" s="383">
        <v>691395824</v>
      </c>
      <c r="M26" s="388">
        <v>750111283</v>
      </c>
      <c r="N26" s="383">
        <v>0</v>
      </c>
      <c r="O26" s="388">
        <v>0</v>
      </c>
      <c r="P26" s="393">
        <f t="shared" si="4"/>
        <v>4951640482</v>
      </c>
      <c r="Q26" s="403">
        <f t="shared" si="4"/>
        <v>5068294024</v>
      </c>
      <c r="S26" s="389"/>
      <c r="T26" s="389"/>
    </row>
    <row r="27" spans="2:20" ht="12">
      <c r="B27" s="386"/>
      <c r="C27" s="387" t="s">
        <v>351</v>
      </c>
      <c r="D27" s="383">
        <v>0</v>
      </c>
      <c r="E27" s="388">
        <v>0</v>
      </c>
      <c r="F27" s="383">
        <v>0</v>
      </c>
      <c r="G27" s="388">
        <v>0</v>
      </c>
      <c r="H27" s="383">
        <v>0</v>
      </c>
      <c r="I27" s="388">
        <v>0</v>
      </c>
      <c r="J27" s="383">
        <v>0</v>
      </c>
      <c r="K27" s="388">
        <v>0</v>
      </c>
      <c r="L27" s="383">
        <v>0</v>
      </c>
      <c r="M27" s="388">
        <v>0</v>
      </c>
      <c r="N27" s="383">
        <v>0</v>
      </c>
      <c r="O27" s="388">
        <v>0</v>
      </c>
      <c r="P27" s="393">
        <f t="shared" si="4"/>
        <v>0</v>
      </c>
      <c r="Q27" s="403">
        <f t="shared" si="4"/>
        <v>0</v>
      </c>
      <c r="S27" s="389"/>
      <c r="T27" s="389"/>
    </row>
    <row r="28" spans="2:20" ht="12">
      <c r="B28" s="386"/>
      <c r="C28" s="387" t="s">
        <v>352</v>
      </c>
      <c r="D28" s="383">
        <v>89175334</v>
      </c>
      <c r="E28" s="388">
        <v>32989968</v>
      </c>
      <c r="F28" s="383">
        <v>5253823</v>
      </c>
      <c r="G28" s="388">
        <v>4697201</v>
      </c>
      <c r="H28" s="383">
        <v>47028061</v>
      </c>
      <c r="I28" s="388">
        <v>39063560</v>
      </c>
      <c r="J28" s="383">
        <v>57372048</v>
      </c>
      <c r="K28" s="388">
        <v>58439195</v>
      </c>
      <c r="L28" s="383">
        <v>1274578</v>
      </c>
      <c r="M28" s="388">
        <v>1522732</v>
      </c>
      <c r="N28" s="383">
        <v>0</v>
      </c>
      <c r="O28" s="388">
        <v>0</v>
      </c>
      <c r="P28" s="393">
        <f t="shared" si="4"/>
        <v>200103844</v>
      </c>
      <c r="Q28" s="403">
        <f t="shared" si="4"/>
        <v>136712656</v>
      </c>
      <c r="S28" s="389"/>
      <c r="T28" s="389"/>
    </row>
    <row r="29" spans="17:19" ht="12">
      <c r="Q29" s="399"/>
      <c r="S29" s="389"/>
    </row>
    <row r="30" spans="2:19" ht="12">
      <c r="B30" s="391" t="s">
        <v>353</v>
      </c>
      <c r="C30" s="392"/>
      <c r="D30" s="393">
        <f>+D6+D18</f>
        <v>4479355157</v>
      </c>
      <c r="E30" s="394">
        <f aca="true" t="shared" si="5" ref="E30:Q30">+E6+E18</f>
        <v>4639924178</v>
      </c>
      <c r="F30" s="393">
        <f t="shared" si="5"/>
        <v>335051687</v>
      </c>
      <c r="G30" s="394">
        <f t="shared" si="5"/>
        <v>433929915</v>
      </c>
      <c r="H30" s="393">
        <f t="shared" si="5"/>
        <v>719011251</v>
      </c>
      <c r="I30" s="394">
        <f t="shared" si="5"/>
        <v>829315263</v>
      </c>
      <c r="J30" s="393">
        <f t="shared" si="5"/>
        <v>1630406619</v>
      </c>
      <c r="K30" s="394">
        <f t="shared" si="5"/>
        <v>1632263297</v>
      </c>
      <c r="L30" s="393">
        <f t="shared" si="5"/>
        <v>821137985</v>
      </c>
      <c r="M30" s="394">
        <f t="shared" si="5"/>
        <v>888208186</v>
      </c>
      <c r="N30" s="393">
        <f t="shared" si="5"/>
        <v>-1093211554</v>
      </c>
      <c r="O30" s="394">
        <f t="shared" si="5"/>
        <v>-1056781954</v>
      </c>
      <c r="P30" s="393">
        <f t="shared" si="5"/>
        <v>6891751145</v>
      </c>
      <c r="Q30" s="394">
        <f t="shared" si="5"/>
        <v>7366858885</v>
      </c>
      <c r="S30" s="389"/>
    </row>
    <row r="34" spans="2:17" ht="24.75" customHeight="1">
      <c r="B34" s="370" t="s">
        <v>427</v>
      </c>
      <c r="C34" s="371"/>
      <c r="D34" s="442"/>
      <c r="E34" s="443"/>
      <c r="F34" s="443"/>
      <c r="G34" s="443"/>
      <c r="H34" s="443"/>
      <c r="I34" s="443"/>
      <c r="J34" s="444" t="str">
        <f>+J2</f>
        <v>Generación</v>
      </c>
      <c r="K34" s="445"/>
      <c r="L34" s="445"/>
      <c r="M34" s="445"/>
      <c r="N34" s="445"/>
      <c r="O34" s="445"/>
      <c r="P34" s="445"/>
      <c r="Q34" s="446"/>
    </row>
    <row r="35" spans="2:17" ht="30" customHeight="1">
      <c r="B35" s="370" t="s">
        <v>422</v>
      </c>
      <c r="C35" s="371"/>
      <c r="D35" s="372" t="str">
        <f>+D3</f>
        <v>Chile</v>
      </c>
      <c r="E35" s="373"/>
      <c r="F35" s="372" t="str">
        <f>+F3</f>
        <v>Argentina</v>
      </c>
      <c r="G35" s="373"/>
      <c r="H35" s="372" t="str">
        <f>+H3</f>
        <v>Brasil</v>
      </c>
      <c r="I35" s="373"/>
      <c r="J35" s="372" t="str">
        <f>+J3</f>
        <v>Colombia</v>
      </c>
      <c r="K35" s="373"/>
      <c r="L35" s="372" t="str">
        <f>+L3</f>
        <v>Perú</v>
      </c>
      <c r="M35" s="373"/>
      <c r="N35" s="372" t="str">
        <f>+N3</f>
        <v>Eliminaciones</v>
      </c>
      <c r="O35" s="373"/>
      <c r="P35" s="372" t="str">
        <f>+P3</f>
        <v>Totales</v>
      </c>
      <c r="Q35" s="373"/>
    </row>
    <row r="36" spans="2:17" ht="12">
      <c r="B36" s="395" t="s">
        <v>354</v>
      </c>
      <c r="C36" s="429"/>
      <c r="D36" s="376">
        <f>+D4</f>
        <v>41182</v>
      </c>
      <c r="E36" s="377">
        <f>+E4</f>
        <v>40908</v>
      </c>
      <c r="F36" s="376">
        <f>+F4</f>
        <v>41182</v>
      </c>
      <c r="G36" s="377">
        <f>+G4</f>
        <v>40908</v>
      </c>
      <c r="H36" s="376">
        <f>+H4</f>
        <v>41182</v>
      </c>
      <c r="I36" s="377">
        <f>+I4</f>
        <v>40908</v>
      </c>
      <c r="J36" s="376">
        <f>+J4</f>
        <v>41182</v>
      </c>
      <c r="K36" s="377">
        <f>+K4</f>
        <v>40908</v>
      </c>
      <c r="L36" s="376">
        <f>+L4</f>
        <v>41182</v>
      </c>
      <c r="M36" s="377">
        <f>+M4</f>
        <v>40908</v>
      </c>
      <c r="N36" s="376">
        <f>+N4</f>
        <v>41182</v>
      </c>
      <c r="O36" s="377">
        <f>+O4</f>
        <v>40908</v>
      </c>
      <c r="P36" s="376">
        <f>+P4</f>
        <v>41182</v>
      </c>
      <c r="Q36" s="377">
        <f>+Q4</f>
        <v>40908</v>
      </c>
    </row>
    <row r="37" spans="2:17" ht="12">
      <c r="B37" s="430"/>
      <c r="C37" s="431"/>
      <c r="D37" s="380" t="s">
        <v>331</v>
      </c>
      <c r="E37" s="381" t="s">
        <v>331</v>
      </c>
      <c r="F37" s="380" t="s">
        <v>331</v>
      </c>
      <c r="G37" s="381" t="s">
        <v>331</v>
      </c>
      <c r="H37" s="380" t="s">
        <v>331</v>
      </c>
      <c r="I37" s="381" t="s">
        <v>331</v>
      </c>
      <c r="J37" s="380" t="s">
        <v>331</v>
      </c>
      <c r="K37" s="381" t="s">
        <v>331</v>
      </c>
      <c r="L37" s="380" t="s">
        <v>331</v>
      </c>
      <c r="M37" s="381" t="s">
        <v>331</v>
      </c>
      <c r="N37" s="380" t="s">
        <v>331</v>
      </c>
      <c r="O37" s="381" t="s">
        <v>331</v>
      </c>
      <c r="P37" s="380" t="s">
        <v>331</v>
      </c>
      <c r="Q37" s="381" t="s">
        <v>331</v>
      </c>
    </row>
    <row r="38" spans="2:17" ht="12">
      <c r="B38" s="399" t="s">
        <v>355</v>
      </c>
      <c r="D38" s="383">
        <f>SUM(D40:D46)</f>
        <v>603465586</v>
      </c>
      <c r="E38" s="384">
        <f>SUM(E40:E46)</f>
        <v>419861754</v>
      </c>
      <c r="F38" s="383">
        <f aca="true" t="shared" si="6" ref="F38:Q38">SUM(F40:F46)</f>
        <v>199123867</v>
      </c>
      <c r="G38" s="384">
        <f t="shared" si="6"/>
        <v>184089684</v>
      </c>
      <c r="H38" s="383">
        <f t="shared" si="6"/>
        <v>179860598</v>
      </c>
      <c r="I38" s="384">
        <f t="shared" si="6"/>
        <v>223439239</v>
      </c>
      <c r="J38" s="383">
        <f t="shared" si="6"/>
        <v>189290538</v>
      </c>
      <c r="K38" s="384">
        <f t="shared" si="6"/>
        <v>220413976</v>
      </c>
      <c r="L38" s="383">
        <f t="shared" si="6"/>
        <v>67033854</v>
      </c>
      <c r="M38" s="384">
        <f t="shared" si="6"/>
        <v>77444300</v>
      </c>
      <c r="N38" s="383">
        <f t="shared" si="6"/>
        <v>-50019465</v>
      </c>
      <c r="O38" s="384">
        <f t="shared" si="6"/>
        <v>25000330</v>
      </c>
      <c r="P38" s="393">
        <f t="shared" si="6"/>
        <v>1188754978</v>
      </c>
      <c r="Q38" s="403">
        <f t="shared" si="6"/>
        <v>1150249283</v>
      </c>
    </row>
    <row r="39" spans="2:17" ht="12" customHeight="1" hidden="1">
      <c r="B39" s="399" t="s">
        <v>356</v>
      </c>
      <c r="D39" s="383">
        <v>547329170.4498789</v>
      </c>
      <c r="E39" s="384">
        <v>419861754</v>
      </c>
      <c r="F39" s="383">
        <v>162607335.67514423</v>
      </c>
      <c r="G39" s="384">
        <v>184089684</v>
      </c>
      <c r="H39" s="383">
        <v>213285041.52348503</v>
      </c>
      <c r="I39" s="384">
        <v>223439239</v>
      </c>
      <c r="J39" s="383">
        <v>357346932.5264939</v>
      </c>
      <c r="K39" s="384">
        <v>220413976</v>
      </c>
      <c r="L39" s="383">
        <v>75196017.32176504</v>
      </c>
      <c r="M39" s="384">
        <v>77444300</v>
      </c>
      <c r="N39" s="383">
        <v>-92263452.91317804</v>
      </c>
      <c r="O39" s="384">
        <v>25000330</v>
      </c>
      <c r="P39" s="393">
        <v>1263501044.5835888</v>
      </c>
      <c r="Q39" s="403">
        <v>1150249283</v>
      </c>
    </row>
    <row r="40" spans="2:20" ht="12">
      <c r="B40" s="386"/>
      <c r="C40" s="387" t="s">
        <v>357</v>
      </c>
      <c r="D40" s="383">
        <v>215429821</v>
      </c>
      <c r="E40" s="384">
        <v>73513845</v>
      </c>
      <c r="F40" s="383">
        <v>126026078</v>
      </c>
      <c r="G40" s="384">
        <v>82987086</v>
      </c>
      <c r="H40" s="383">
        <v>30493092</v>
      </c>
      <c r="I40" s="384">
        <v>62027186</v>
      </c>
      <c r="J40" s="383">
        <v>23741641</v>
      </c>
      <c r="K40" s="384">
        <v>113869956</v>
      </c>
      <c r="L40" s="383">
        <v>36217580</v>
      </c>
      <c r="M40" s="384">
        <v>32976929</v>
      </c>
      <c r="N40" s="383">
        <v>0</v>
      </c>
      <c r="O40" s="384">
        <v>0</v>
      </c>
      <c r="P40" s="393">
        <f aca="true" t="shared" si="7" ref="P40:Q46">+D40+F40+H40+J40+L40+N40</f>
        <v>431908212</v>
      </c>
      <c r="Q40" s="403">
        <f t="shared" si="7"/>
        <v>365375002</v>
      </c>
      <c r="T40" s="389"/>
    </row>
    <row r="41" spans="2:20" ht="12">
      <c r="B41" s="386"/>
      <c r="C41" s="387" t="s">
        <v>358</v>
      </c>
      <c r="D41" s="383">
        <v>93037015</v>
      </c>
      <c r="E41" s="384">
        <v>210953110</v>
      </c>
      <c r="F41" s="383">
        <v>31437108</v>
      </c>
      <c r="G41" s="384">
        <v>47852899</v>
      </c>
      <c r="H41" s="383">
        <v>36360427</v>
      </c>
      <c r="I41" s="384">
        <v>47171805</v>
      </c>
      <c r="J41" s="383">
        <v>77965241</v>
      </c>
      <c r="K41" s="384">
        <v>50897328</v>
      </c>
      <c r="L41" s="383">
        <v>20577954</v>
      </c>
      <c r="M41" s="384">
        <v>23834560</v>
      </c>
      <c r="N41" s="383">
        <v>8137174</v>
      </c>
      <c r="O41" s="384">
        <v>-7957</v>
      </c>
      <c r="P41" s="393">
        <f>+D41+F41+H41+J41+L41+N41</f>
        <v>267514919</v>
      </c>
      <c r="Q41" s="403">
        <f t="shared" si="7"/>
        <v>380701745</v>
      </c>
      <c r="T41" s="389"/>
    </row>
    <row r="42" spans="2:20" ht="12">
      <c r="B42" s="386"/>
      <c r="C42" s="387" t="s">
        <v>359</v>
      </c>
      <c r="D42" s="383">
        <v>209199618</v>
      </c>
      <c r="E42" s="384">
        <v>69582013</v>
      </c>
      <c r="F42" s="383">
        <v>30621016</v>
      </c>
      <c r="G42" s="384">
        <v>43569836</v>
      </c>
      <c r="H42" s="383">
        <v>100953777</v>
      </c>
      <c r="I42" s="384">
        <v>81664568</v>
      </c>
      <c r="J42" s="383">
        <v>60534950</v>
      </c>
      <c r="K42" s="384">
        <v>14328510</v>
      </c>
      <c r="L42" s="383">
        <v>263238</v>
      </c>
      <c r="M42" s="384">
        <v>13875</v>
      </c>
      <c r="N42" s="383">
        <v>-58156639</v>
      </c>
      <c r="O42" s="384">
        <v>25008287</v>
      </c>
      <c r="P42" s="393">
        <f>+D42+F42+H42+J42+L42+N42</f>
        <v>343415960</v>
      </c>
      <c r="Q42" s="403">
        <f t="shared" si="7"/>
        <v>234167089</v>
      </c>
      <c r="T42" s="389"/>
    </row>
    <row r="43" spans="2:20" ht="12">
      <c r="B43" s="386"/>
      <c r="C43" s="387" t="s">
        <v>360</v>
      </c>
      <c r="D43" s="383">
        <v>27572547</v>
      </c>
      <c r="E43" s="384">
        <v>29277728</v>
      </c>
      <c r="F43" s="383">
        <v>1146762</v>
      </c>
      <c r="G43" s="384">
        <v>3901399</v>
      </c>
      <c r="H43" s="383">
        <v>0</v>
      </c>
      <c r="I43" s="384">
        <v>0</v>
      </c>
      <c r="J43" s="383">
        <v>6963</v>
      </c>
      <c r="K43" s="384">
        <v>10860</v>
      </c>
      <c r="L43" s="383">
        <v>3326976</v>
      </c>
      <c r="M43" s="384">
        <v>2840237</v>
      </c>
      <c r="N43" s="383">
        <v>0</v>
      </c>
      <c r="O43" s="384">
        <v>0</v>
      </c>
      <c r="P43" s="393">
        <f t="shared" si="7"/>
        <v>32053248</v>
      </c>
      <c r="Q43" s="403">
        <f t="shared" si="7"/>
        <v>36030224</v>
      </c>
      <c r="T43" s="389"/>
    </row>
    <row r="44" spans="2:20" ht="12">
      <c r="B44" s="386"/>
      <c r="C44" s="387" t="s">
        <v>361</v>
      </c>
      <c r="D44" s="383">
        <v>47478906</v>
      </c>
      <c r="E44" s="384">
        <v>31286802</v>
      </c>
      <c r="F44" s="383">
        <v>8030073</v>
      </c>
      <c r="G44" s="384">
        <v>5362401</v>
      </c>
      <c r="H44" s="383">
        <v>10273438</v>
      </c>
      <c r="I44" s="384">
        <v>30425114</v>
      </c>
      <c r="J44" s="383">
        <v>25638728</v>
      </c>
      <c r="K44" s="384">
        <v>40779406</v>
      </c>
      <c r="L44" s="383">
        <v>4149018</v>
      </c>
      <c r="M44" s="384">
        <v>14748267</v>
      </c>
      <c r="N44" s="383">
        <v>0</v>
      </c>
      <c r="O44" s="384">
        <v>0</v>
      </c>
      <c r="P44" s="393">
        <f t="shared" si="7"/>
        <v>95570163</v>
      </c>
      <c r="Q44" s="403">
        <f t="shared" si="7"/>
        <v>122601990</v>
      </c>
      <c r="T44" s="389"/>
    </row>
    <row r="45" spans="2:20" ht="12">
      <c r="B45" s="386"/>
      <c r="C45" s="387" t="s">
        <v>362</v>
      </c>
      <c r="D45" s="383">
        <v>0</v>
      </c>
      <c r="E45" s="384">
        <v>0</v>
      </c>
      <c r="F45" s="383">
        <v>0</v>
      </c>
      <c r="G45" s="384">
        <v>0</v>
      </c>
      <c r="H45" s="383">
        <v>0</v>
      </c>
      <c r="I45" s="384">
        <v>0</v>
      </c>
      <c r="J45" s="383">
        <v>0</v>
      </c>
      <c r="K45" s="384">
        <v>0</v>
      </c>
      <c r="L45" s="383">
        <v>0</v>
      </c>
      <c r="M45" s="384">
        <v>0</v>
      </c>
      <c r="N45" s="383">
        <v>0</v>
      </c>
      <c r="O45" s="384">
        <v>0</v>
      </c>
      <c r="P45" s="393">
        <f t="shared" si="7"/>
        <v>0</v>
      </c>
      <c r="Q45" s="403">
        <f t="shared" si="7"/>
        <v>0</v>
      </c>
      <c r="T45" s="389"/>
    </row>
    <row r="46" spans="2:20" ht="12">
      <c r="B46" s="386"/>
      <c r="C46" s="387" t="s">
        <v>363</v>
      </c>
      <c r="D46" s="383">
        <v>10747679</v>
      </c>
      <c r="E46" s="384">
        <v>5248256</v>
      </c>
      <c r="F46" s="383">
        <v>1862830</v>
      </c>
      <c r="G46" s="384">
        <v>416063</v>
      </c>
      <c r="H46" s="383">
        <v>1779864</v>
      </c>
      <c r="I46" s="384">
        <v>2150566</v>
      </c>
      <c r="J46" s="383">
        <v>1403015</v>
      </c>
      <c r="K46" s="384">
        <v>527916</v>
      </c>
      <c r="L46" s="383">
        <v>2499088</v>
      </c>
      <c r="M46" s="384">
        <v>3030432</v>
      </c>
      <c r="N46" s="383">
        <v>0</v>
      </c>
      <c r="O46" s="384">
        <v>0</v>
      </c>
      <c r="P46" s="393">
        <f t="shared" si="7"/>
        <v>18292476</v>
      </c>
      <c r="Q46" s="403">
        <f t="shared" si="7"/>
        <v>11373233</v>
      </c>
      <c r="T46" s="389"/>
    </row>
    <row r="47" spans="16:17" ht="12">
      <c r="P47" s="399"/>
      <c r="Q47" s="399"/>
    </row>
    <row r="48" spans="2:20" ht="36">
      <c r="B48" s="386"/>
      <c r="C48" s="390" t="s">
        <v>364</v>
      </c>
      <c r="D48" s="383">
        <v>0</v>
      </c>
      <c r="E48" s="384">
        <v>0</v>
      </c>
      <c r="F48" s="383">
        <v>0</v>
      </c>
      <c r="G48" s="384">
        <v>0</v>
      </c>
      <c r="H48" s="383">
        <v>0</v>
      </c>
      <c r="I48" s="384">
        <v>0</v>
      </c>
      <c r="J48" s="383">
        <v>0</v>
      </c>
      <c r="K48" s="384">
        <v>0</v>
      </c>
      <c r="L48" s="383">
        <v>0</v>
      </c>
      <c r="M48" s="384">
        <v>0</v>
      </c>
      <c r="N48" s="383">
        <v>0</v>
      </c>
      <c r="O48" s="384">
        <v>0</v>
      </c>
      <c r="P48" s="393">
        <v>0</v>
      </c>
      <c r="Q48" s="403">
        <v>0</v>
      </c>
      <c r="T48" s="389"/>
    </row>
    <row r="49" spans="16:17" ht="12">
      <c r="P49" s="399"/>
      <c r="Q49" s="399"/>
    </row>
    <row r="50" spans="2:17" ht="12">
      <c r="B50" s="385" t="s">
        <v>365</v>
      </c>
      <c r="D50" s="383">
        <f>SUM(D51:D57)</f>
        <v>892768282</v>
      </c>
      <c r="E50" s="384">
        <f>SUM(E51:E57)</f>
        <v>1193061174</v>
      </c>
      <c r="F50" s="383">
        <f aca="true" t="shared" si="8" ref="F50:Q50">SUM(F51:F57)</f>
        <v>101157778</v>
      </c>
      <c r="G50" s="384">
        <f t="shared" si="8"/>
        <v>165441384</v>
      </c>
      <c r="H50" s="383">
        <f t="shared" si="8"/>
        <v>41371680</v>
      </c>
      <c r="I50" s="384">
        <f t="shared" si="8"/>
        <v>58875184</v>
      </c>
      <c r="J50" s="383">
        <f t="shared" si="8"/>
        <v>610060923</v>
      </c>
      <c r="K50" s="384">
        <f t="shared" si="8"/>
        <v>530859723</v>
      </c>
      <c r="L50" s="383">
        <f t="shared" si="8"/>
        <v>275246854</v>
      </c>
      <c r="M50" s="384">
        <f t="shared" si="8"/>
        <v>317338453</v>
      </c>
      <c r="N50" s="383">
        <f t="shared" si="8"/>
        <v>-29311828</v>
      </c>
      <c r="O50" s="384">
        <f t="shared" si="8"/>
        <v>-34248823</v>
      </c>
      <c r="P50" s="393">
        <f t="shared" si="8"/>
        <v>1891293689</v>
      </c>
      <c r="Q50" s="403">
        <f t="shared" si="8"/>
        <v>2231327095</v>
      </c>
    </row>
    <row r="51" spans="2:20" ht="12">
      <c r="B51" s="386"/>
      <c r="C51" s="387" t="s">
        <v>366</v>
      </c>
      <c r="D51" s="383">
        <v>644871099</v>
      </c>
      <c r="E51" s="384">
        <v>975588006</v>
      </c>
      <c r="F51" s="383">
        <v>25835979</v>
      </c>
      <c r="G51" s="384">
        <v>87602569</v>
      </c>
      <c r="H51" s="383">
        <v>29952100</v>
      </c>
      <c r="I51" s="384">
        <v>36725221</v>
      </c>
      <c r="J51" s="383">
        <v>557680513</v>
      </c>
      <c r="K51" s="384">
        <v>486420793</v>
      </c>
      <c r="L51" s="383">
        <v>136219098</v>
      </c>
      <c r="M51" s="384">
        <v>169238940</v>
      </c>
      <c r="N51" s="383">
        <v>0</v>
      </c>
      <c r="O51" s="384">
        <v>0</v>
      </c>
      <c r="P51" s="393">
        <f aca="true" t="shared" si="9" ref="P51:Q57">+D51+F51+H51+J51+L51+N51</f>
        <v>1394558789</v>
      </c>
      <c r="Q51" s="403">
        <f t="shared" si="9"/>
        <v>1755575529</v>
      </c>
      <c r="T51" s="389"/>
    </row>
    <row r="52" spans="2:20" ht="12">
      <c r="B52" s="386"/>
      <c r="C52" s="387" t="s">
        <v>367</v>
      </c>
      <c r="D52" s="383">
        <v>0</v>
      </c>
      <c r="E52" s="384">
        <v>0</v>
      </c>
      <c r="F52" s="383">
        <v>187072</v>
      </c>
      <c r="G52" s="384">
        <v>241287</v>
      </c>
      <c r="H52" s="383">
        <v>0</v>
      </c>
      <c r="I52" s="384">
        <v>1947</v>
      </c>
      <c r="J52" s="383">
        <v>0</v>
      </c>
      <c r="K52" s="384">
        <v>0</v>
      </c>
      <c r="L52" s="383">
        <v>0</v>
      </c>
      <c r="M52" s="384">
        <v>0</v>
      </c>
      <c r="N52" s="383">
        <v>0</v>
      </c>
      <c r="O52" s="384">
        <v>0</v>
      </c>
      <c r="P52" s="393">
        <f t="shared" si="9"/>
        <v>187072</v>
      </c>
      <c r="Q52" s="403">
        <f t="shared" si="9"/>
        <v>243234</v>
      </c>
      <c r="T52" s="389"/>
    </row>
    <row r="53" spans="2:20" ht="12">
      <c r="B53" s="386"/>
      <c r="C53" s="387" t="s">
        <v>368</v>
      </c>
      <c r="D53" s="383">
        <v>0</v>
      </c>
      <c r="E53" s="384">
        <v>81953</v>
      </c>
      <c r="F53" s="383">
        <v>36746339</v>
      </c>
      <c r="G53" s="384">
        <v>34248823</v>
      </c>
      <c r="H53" s="383">
        <v>0</v>
      </c>
      <c r="I53" s="384">
        <v>0</v>
      </c>
      <c r="J53" s="383">
        <v>0</v>
      </c>
      <c r="K53" s="384">
        <v>0</v>
      </c>
      <c r="L53" s="383">
        <v>0</v>
      </c>
      <c r="M53" s="384">
        <v>0</v>
      </c>
      <c r="N53" s="383">
        <v>-29515391</v>
      </c>
      <c r="O53" s="384">
        <v>-34248823</v>
      </c>
      <c r="P53" s="393">
        <f t="shared" si="9"/>
        <v>7230948</v>
      </c>
      <c r="Q53" s="403">
        <f t="shared" si="9"/>
        <v>81953</v>
      </c>
      <c r="T53" s="389"/>
    </row>
    <row r="54" spans="2:20" ht="12">
      <c r="B54" s="386"/>
      <c r="C54" s="387" t="s">
        <v>369</v>
      </c>
      <c r="D54" s="383">
        <v>10540261</v>
      </c>
      <c r="E54" s="384">
        <v>10251812</v>
      </c>
      <c r="F54" s="383">
        <v>0</v>
      </c>
      <c r="G54" s="384">
        <v>0</v>
      </c>
      <c r="H54" s="383">
        <v>7020628</v>
      </c>
      <c r="I54" s="384">
        <v>8596721</v>
      </c>
      <c r="J54" s="383">
        <v>8933716</v>
      </c>
      <c r="K54" s="384">
        <v>316576</v>
      </c>
      <c r="L54" s="383">
        <v>1616002</v>
      </c>
      <c r="M54" s="384">
        <v>1668030</v>
      </c>
      <c r="N54" s="383">
        <v>0</v>
      </c>
      <c r="O54" s="384">
        <v>0</v>
      </c>
      <c r="P54" s="393">
        <f t="shared" si="9"/>
        <v>28110607</v>
      </c>
      <c r="Q54" s="403">
        <f t="shared" si="9"/>
        <v>20833139</v>
      </c>
      <c r="T54" s="389"/>
    </row>
    <row r="55" spans="2:20" ht="12">
      <c r="B55" s="386"/>
      <c r="C55" s="387" t="s">
        <v>370</v>
      </c>
      <c r="D55" s="383">
        <v>211308339</v>
      </c>
      <c r="E55" s="384">
        <v>177178521</v>
      </c>
      <c r="F55" s="383">
        <v>11147090</v>
      </c>
      <c r="G55" s="384">
        <v>13419881</v>
      </c>
      <c r="H55" s="383">
        <v>1673582</v>
      </c>
      <c r="I55" s="384">
        <v>4538425</v>
      </c>
      <c r="J55" s="383">
        <v>11675261</v>
      </c>
      <c r="K55" s="384">
        <v>0</v>
      </c>
      <c r="L55" s="383">
        <v>137411754</v>
      </c>
      <c r="M55" s="384">
        <v>146431483</v>
      </c>
      <c r="N55" s="383">
        <v>0</v>
      </c>
      <c r="O55" s="384">
        <v>0</v>
      </c>
      <c r="P55" s="393">
        <f t="shared" si="9"/>
        <v>373216026</v>
      </c>
      <c r="Q55" s="403">
        <f t="shared" si="9"/>
        <v>341568310</v>
      </c>
      <c r="T55" s="389"/>
    </row>
    <row r="56" spans="2:20" ht="12">
      <c r="B56" s="386"/>
      <c r="C56" s="387" t="s">
        <v>371</v>
      </c>
      <c r="D56" s="383">
        <v>12132596</v>
      </c>
      <c r="E56" s="384">
        <v>12334488</v>
      </c>
      <c r="F56" s="383">
        <v>1912063</v>
      </c>
      <c r="G56" s="384">
        <v>2216852</v>
      </c>
      <c r="H56" s="383">
        <v>0</v>
      </c>
      <c r="I56" s="384">
        <v>0</v>
      </c>
      <c r="J56" s="383">
        <v>20668972</v>
      </c>
      <c r="K56" s="384">
        <v>21953569</v>
      </c>
      <c r="L56" s="383">
        <v>0</v>
      </c>
      <c r="M56" s="384">
        <v>0</v>
      </c>
      <c r="N56" s="383">
        <v>0</v>
      </c>
      <c r="O56" s="384">
        <v>0</v>
      </c>
      <c r="P56" s="393">
        <f t="shared" si="9"/>
        <v>34713631</v>
      </c>
      <c r="Q56" s="403">
        <f t="shared" si="9"/>
        <v>36504909</v>
      </c>
      <c r="T56" s="389"/>
    </row>
    <row r="57" spans="2:20" ht="12">
      <c r="B57" s="386"/>
      <c r="C57" s="387" t="s">
        <v>372</v>
      </c>
      <c r="D57" s="383">
        <v>13915987</v>
      </c>
      <c r="E57" s="384">
        <v>17626394</v>
      </c>
      <c r="F57" s="383">
        <v>25329235</v>
      </c>
      <c r="G57" s="384">
        <v>27711972</v>
      </c>
      <c r="H57" s="383">
        <v>2725370</v>
      </c>
      <c r="I57" s="384">
        <v>9012870</v>
      </c>
      <c r="J57" s="383">
        <v>11102461</v>
      </c>
      <c r="K57" s="384">
        <v>22168785</v>
      </c>
      <c r="L57" s="383">
        <v>0</v>
      </c>
      <c r="M57" s="384">
        <v>0</v>
      </c>
      <c r="N57" s="383">
        <v>203563</v>
      </c>
      <c r="O57" s="384">
        <v>0</v>
      </c>
      <c r="P57" s="393">
        <f t="shared" si="9"/>
        <v>53276616</v>
      </c>
      <c r="Q57" s="403">
        <f t="shared" si="9"/>
        <v>76520021</v>
      </c>
      <c r="T57" s="389"/>
    </row>
    <row r="58" spans="16:17" ht="12">
      <c r="P58" s="399"/>
      <c r="Q58" s="399"/>
    </row>
    <row r="59" spans="2:17" ht="12">
      <c r="B59" s="385" t="s">
        <v>373</v>
      </c>
      <c r="D59" s="383">
        <f>+D60</f>
        <v>2983121289</v>
      </c>
      <c r="E59" s="384">
        <f>+E60</f>
        <v>3027001250</v>
      </c>
      <c r="F59" s="383">
        <f aca="true" t="shared" si="10" ref="F59:Q59">+F60</f>
        <v>34770042</v>
      </c>
      <c r="G59" s="384">
        <f t="shared" si="10"/>
        <v>84398847</v>
      </c>
      <c r="H59" s="383">
        <f t="shared" si="10"/>
        <v>497778973</v>
      </c>
      <c r="I59" s="384">
        <f t="shared" si="10"/>
        <v>547000840</v>
      </c>
      <c r="J59" s="383">
        <f t="shared" si="10"/>
        <v>831055158</v>
      </c>
      <c r="K59" s="384">
        <f t="shared" si="10"/>
        <v>880989598</v>
      </c>
      <c r="L59" s="383">
        <f t="shared" si="10"/>
        <v>478857277</v>
      </c>
      <c r="M59" s="384">
        <f t="shared" si="10"/>
        <v>493425433</v>
      </c>
      <c r="N59" s="383">
        <f t="shared" si="10"/>
        <v>-1013880261</v>
      </c>
      <c r="O59" s="384">
        <f t="shared" si="10"/>
        <v>-1047533461</v>
      </c>
      <c r="P59" s="393">
        <f t="shared" si="10"/>
        <v>3811702478</v>
      </c>
      <c r="Q59" s="403">
        <f t="shared" si="10"/>
        <v>3985282507</v>
      </c>
    </row>
    <row r="60" spans="2:17" ht="12" customHeight="1">
      <c r="B60" s="400" t="s">
        <v>374</v>
      </c>
      <c r="C60" s="432"/>
      <c r="D60" s="383">
        <f>SUM(D61:D66)</f>
        <v>2983121289</v>
      </c>
      <c r="E60" s="384">
        <f>SUM(E61:E66)</f>
        <v>3027001250</v>
      </c>
      <c r="F60" s="383">
        <f aca="true" t="shared" si="11" ref="F60:Q60">SUM(F61:F66)</f>
        <v>34770042</v>
      </c>
      <c r="G60" s="384">
        <f t="shared" si="11"/>
        <v>84398847</v>
      </c>
      <c r="H60" s="383">
        <f t="shared" si="11"/>
        <v>497778973</v>
      </c>
      <c r="I60" s="384">
        <f t="shared" si="11"/>
        <v>547000840</v>
      </c>
      <c r="J60" s="383">
        <f t="shared" si="11"/>
        <v>831055158</v>
      </c>
      <c r="K60" s="384">
        <f t="shared" si="11"/>
        <v>880989598</v>
      </c>
      <c r="L60" s="383">
        <f t="shared" si="11"/>
        <v>478857277</v>
      </c>
      <c r="M60" s="384">
        <f t="shared" si="11"/>
        <v>493425433</v>
      </c>
      <c r="N60" s="383">
        <f t="shared" si="11"/>
        <v>-1013880261</v>
      </c>
      <c r="O60" s="384">
        <f t="shared" si="11"/>
        <v>-1047533461</v>
      </c>
      <c r="P60" s="393">
        <f t="shared" si="11"/>
        <v>3811702478</v>
      </c>
      <c r="Q60" s="403">
        <f t="shared" si="11"/>
        <v>3985282507</v>
      </c>
    </row>
    <row r="61" spans="2:20" ht="12">
      <c r="B61" s="386"/>
      <c r="C61" s="387" t="s">
        <v>375</v>
      </c>
      <c r="D61" s="383">
        <v>1943391772</v>
      </c>
      <c r="E61" s="384">
        <v>2153213074</v>
      </c>
      <c r="F61" s="383">
        <v>60871687</v>
      </c>
      <c r="G61" s="384">
        <v>92185037</v>
      </c>
      <c r="H61" s="383">
        <v>169465422</v>
      </c>
      <c r="I61" s="384">
        <v>204171117</v>
      </c>
      <c r="J61" s="383">
        <v>159444502</v>
      </c>
      <c r="K61" s="384">
        <v>142906410</v>
      </c>
      <c r="L61" s="383">
        <v>180486999</v>
      </c>
      <c r="M61" s="384">
        <v>164297758</v>
      </c>
      <c r="N61" s="383">
        <v>-1024494379</v>
      </c>
      <c r="O61" s="384">
        <v>-1003883359</v>
      </c>
      <c r="P61" s="393">
        <f aca="true" t="shared" si="12" ref="P61:Q66">+D61+F61+H61+J61+L61+N61</f>
        <v>1489166003</v>
      </c>
      <c r="Q61" s="403">
        <f t="shared" si="12"/>
        <v>1752890037</v>
      </c>
      <c r="T61" s="389"/>
    </row>
    <row r="62" spans="2:20" ht="12">
      <c r="B62" s="386"/>
      <c r="C62" s="387" t="s">
        <v>376</v>
      </c>
      <c r="D62" s="383">
        <v>1100272729</v>
      </c>
      <c r="E62" s="384">
        <v>1140321396</v>
      </c>
      <c r="F62" s="383">
        <v>-7156730</v>
      </c>
      <c r="G62" s="384">
        <v>-7554043</v>
      </c>
      <c r="H62" s="383">
        <v>129480656</v>
      </c>
      <c r="I62" s="384">
        <v>202644366</v>
      </c>
      <c r="J62" s="383">
        <v>461309686</v>
      </c>
      <c r="K62" s="384">
        <v>128464532</v>
      </c>
      <c r="L62" s="383">
        <v>64318916</v>
      </c>
      <c r="M62" s="384">
        <v>70760796</v>
      </c>
      <c r="N62" s="383">
        <v>52299517</v>
      </c>
      <c r="O62" s="384">
        <v>303782125</v>
      </c>
      <c r="P62" s="393">
        <f t="shared" si="12"/>
        <v>1800524774</v>
      </c>
      <c r="Q62" s="403">
        <f t="shared" si="12"/>
        <v>1838419172</v>
      </c>
      <c r="T62" s="389"/>
    </row>
    <row r="63" spans="2:20" ht="12">
      <c r="B63" s="386"/>
      <c r="C63" s="387" t="s">
        <v>377</v>
      </c>
      <c r="D63" s="383">
        <v>206008557</v>
      </c>
      <c r="E63" s="384">
        <v>0</v>
      </c>
      <c r="F63" s="383">
        <v>0</v>
      </c>
      <c r="G63" s="384">
        <v>0</v>
      </c>
      <c r="H63" s="383">
        <v>0</v>
      </c>
      <c r="I63" s="384">
        <v>0</v>
      </c>
      <c r="J63" s="383">
        <v>0</v>
      </c>
      <c r="K63" s="384">
        <v>0</v>
      </c>
      <c r="L63" s="383">
        <v>0</v>
      </c>
      <c r="M63" s="384">
        <v>0</v>
      </c>
      <c r="N63" s="383">
        <v>0</v>
      </c>
      <c r="O63" s="384">
        <v>0</v>
      </c>
      <c r="P63" s="393">
        <f t="shared" si="12"/>
        <v>206008557</v>
      </c>
      <c r="Q63" s="403">
        <f t="shared" si="12"/>
        <v>0</v>
      </c>
      <c r="T63" s="389"/>
    </row>
    <row r="64" spans="2:20" ht="12" hidden="1">
      <c r="B64" s="386"/>
      <c r="C64" s="387" t="s">
        <v>378</v>
      </c>
      <c r="D64" s="383">
        <v>0</v>
      </c>
      <c r="E64" s="384">
        <v>0</v>
      </c>
      <c r="F64" s="383">
        <v>0</v>
      </c>
      <c r="G64" s="384">
        <v>0</v>
      </c>
      <c r="H64" s="383">
        <v>0</v>
      </c>
      <c r="I64" s="384">
        <v>0</v>
      </c>
      <c r="J64" s="383">
        <v>0</v>
      </c>
      <c r="K64" s="384">
        <v>0</v>
      </c>
      <c r="L64" s="383">
        <v>0</v>
      </c>
      <c r="M64" s="384">
        <v>0</v>
      </c>
      <c r="N64" s="383">
        <v>0</v>
      </c>
      <c r="O64" s="384">
        <v>0</v>
      </c>
      <c r="P64" s="393">
        <f t="shared" si="12"/>
        <v>0</v>
      </c>
      <c r="Q64" s="403">
        <f t="shared" si="12"/>
        <v>0</v>
      </c>
      <c r="T64" s="389"/>
    </row>
    <row r="65" spans="2:20" ht="12" hidden="1">
      <c r="B65" s="386"/>
      <c r="C65" s="387" t="s">
        <v>379</v>
      </c>
      <c r="D65" s="383">
        <v>0</v>
      </c>
      <c r="E65" s="384">
        <v>0</v>
      </c>
      <c r="F65" s="383">
        <v>0</v>
      </c>
      <c r="G65" s="384">
        <v>0</v>
      </c>
      <c r="H65" s="383">
        <v>0</v>
      </c>
      <c r="I65" s="384">
        <v>0</v>
      </c>
      <c r="J65" s="383">
        <v>0</v>
      </c>
      <c r="K65" s="384">
        <v>0</v>
      </c>
      <c r="L65" s="383">
        <v>0</v>
      </c>
      <c r="M65" s="384">
        <v>0</v>
      </c>
      <c r="N65" s="383">
        <v>0</v>
      </c>
      <c r="O65" s="384">
        <v>0</v>
      </c>
      <c r="P65" s="393">
        <f t="shared" si="12"/>
        <v>0</v>
      </c>
      <c r="Q65" s="403">
        <f t="shared" si="12"/>
        <v>0</v>
      </c>
      <c r="T65" s="389"/>
    </row>
    <row r="66" spans="2:20" ht="12">
      <c r="B66" s="386"/>
      <c r="C66" s="387" t="s">
        <v>380</v>
      </c>
      <c r="D66" s="383">
        <v>-266551769</v>
      </c>
      <c r="E66" s="384">
        <v>-266533220</v>
      </c>
      <c r="F66" s="383">
        <v>-18944915</v>
      </c>
      <c r="G66" s="384">
        <v>-232147</v>
      </c>
      <c r="H66" s="383">
        <v>198832895</v>
      </c>
      <c r="I66" s="384">
        <v>140185357</v>
      </c>
      <c r="J66" s="383">
        <v>210300970</v>
      </c>
      <c r="K66" s="384">
        <v>609618656</v>
      </c>
      <c r="L66" s="383">
        <v>234051362</v>
      </c>
      <c r="M66" s="384">
        <v>258366879</v>
      </c>
      <c r="N66" s="383">
        <v>-41685399</v>
      </c>
      <c r="O66" s="384">
        <v>-347432227</v>
      </c>
      <c r="P66" s="393">
        <f t="shared" si="12"/>
        <v>316003144</v>
      </c>
      <c r="Q66" s="403">
        <f t="shared" si="12"/>
        <v>393973298</v>
      </c>
      <c r="T66" s="389"/>
    </row>
    <row r="68" spans="2:20" ht="12">
      <c r="B68" s="391" t="s">
        <v>381</v>
      </c>
      <c r="C68" s="387"/>
      <c r="D68" s="383">
        <v>0</v>
      </c>
      <c r="E68" s="384">
        <v>0</v>
      </c>
      <c r="F68" s="383">
        <v>0</v>
      </c>
      <c r="G68" s="384">
        <v>0</v>
      </c>
      <c r="H68" s="383">
        <v>0</v>
      </c>
      <c r="I68" s="384">
        <v>0</v>
      </c>
      <c r="J68" s="383">
        <v>0</v>
      </c>
      <c r="K68" s="384">
        <v>0</v>
      </c>
      <c r="L68" s="383">
        <v>0</v>
      </c>
      <c r="M68" s="384">
        <v>0</v>
      </c>
      <c r="N68" s="383">
        <v>0</v>
      </c>
      <c r="O68" s="384">
        <v>0</v>
      </c>
      <c r="P68" s="393">
        <v>0</v>
      </c>
      <c r="Q68" s="403">
        <v>0</v>
      </c>
      <c r="T68" s="389"/>
    </row>
    <row r="69" spans="16:17" ht="12">
      <c r="P69" s="399"/>
      <c r="Q69" s="399"/>
    </row>
    <row r="70" spans="2:20" ht="12">
      <c r="B70" s="402" t="s">
        <v>382</v>
      </c>
      <c r="C70" s="392"/>
      <c r="D70" s="393">
        <f>+D59+D50+D38</f>
        <v>4479355157</v>
      </c>
      <c r="E70" s="403">
        <f>+E59+E50+E38</f>
        <v>4639924178</v>
      </c>
      <c r="F70" s="393">
        <f aca="true" t="shared" si="13" ref="F70:Q70">+F59+F50+F38</f>
        <v>335051687</v>
      </c>
      <c r="G70" s="403">
        <f t="shared" si="13"/>
        <v>433929915</v>
      </c>
      <c r="H70" s="393">
        <f t="shared" si="13"/>
        <v>719011251</v>
      </c>
      <c r="I70" s="403">
        <f t="shared" si="13"/>
        <v>829315263</v>
      </c>
      <c r="J70" s="393">
        <f t="shared" si="13"/>
        <v>1630406619</v>
      </c>
      <c r="K70" s="403">
        <f t="shared" si="13"/>
        <v>1632263297</v>
      </c>
      <c r="L70" s="393">
        <f t="shared" si="13"/>
        <v>821137985</v>
      </c>
      <c r="M70" s="403">
        <f t="shared" si="13"/>
        <v>888208186</v>
      </c>
      <c r="N70" s="393">
        <f t="shared" si="13"/>
        <v>-1093211554</v>
      </c>
      <c r="O70" s="403">
        <f t="shared" si="13"/>
        <v>-1056781954</v>
      </c>
      <c r="P70" s="393">
        <f t="shared" si="13"/>
        <v>6891751145</v>
      </c>
      <c r="Q70" s="403">
        <f t="shared" si="13"/>
        <v>7366858885</v>
      </c>
      <c r="T70" s="389"/>
    </row>
    <row r="71" spans="4:17" ht="12">
      <c r="D71" s="389"/>
      <c r="E71" s="389"/>
      <c r="F71" s="389"/>
      <c r="G71" s="389"/>
      <c r="H71" s="389"/>
      <c r="I71" s="389"/>
      <c r="J71" s="389"/>
      <c r="K71" s="389"/>
      <c r="L71" s="389"/>
      <c r="M71" s="389"/>
      <c r="N71" s="389"/>
      <c r="O71" s="389"/>
      <c r="P71" s="389"/>
      <c r="Q71" s="389"/>
    </row>
    <row r="72" spans="2:17" ht="22.5" customHeight="1">
      <c r="B72" s="370" t="s">
        <v>427</v>
      </c>
      <c r="C72" s="371"/>
      <c r="D72" s="447"/>
      <c r="E72" s="448"/>
      <c r="F72" s="448"/>
      <c r="G72" s="448"/>
      <c r="H72" s="448"/>
      <c r="I72" s="448"/>
      <c r="J72" s="449" t="str">
        <f>+J34</f>
        <v>Generación</v>
      </c>
      <c r="K72" s="449"/>
      <c r="L72" s="449"/>
      <c r="M72" s="449"/>
      <c r="N72" s="449"/>
      <c r="O72" s="449"/>
      <c r="P72" s="449"/>
      <c r="Q72" s="450"/>
    </row>
    <row r="73" spans="2:17" ht="30.75" customHeight="1">
      <c r="B73" s="370" t="s">
        <v>422</v>
      </c>
      <c r="C73" s="371"/>
      <c r="D73" s="372" t="str">
        <f>+D35</f>
        <v>Chile</v>
      </c>
      <c r="E73" s="373"/>
      <c r="F73" s="372" t="str">
        <f>+F35</f>
        <v>Argentina</v>
      </c>
      <c r="G73" s="373"/>
      <c r="H73" s="372" t="str">
        <f>+H35</f>
        <v>Brasil</v>
      </c>
      <c r="I73" s="373"/>
      <c r="J73" s="372" t="str">
        <f>+J35</f>
        <v>Colombia</v>
      </c>
      <c r="K73" s="373"/>
      <c r="L73" s="372" t="str">
        <f>+L35</f>
        <v>Perú</v>
      </c>
      <c r="M73" s="373"/>
      <c r="N73" s="372" t="str">
        <f>+N35</f>
        <v>Eliminaciones</v>
      </c>
      <c r="O73" s="373"/>
      <c r="P73" s="372" t="str">
        <f>+P35</f>
        <v>Totales</v>
      </c>
      <c r="Q73" s="373"/>
    </row>
    <row r="74" spans="2:17" ht="12">
      <c r="B74" s="395" t="s">
        <v>383</v>
      </c>
      <c r="C74" s="429"/>
      <c r="D74" s="376">
        <f>+D36</f>
        <v>41182</v>
      </c>
      <c r="E74" s="377">
        <f>+'[1]Segmentos pais'!E73</f>
        <v>40816</v>
      </c>
      <c r="F74" s="376">
        <f>+F36</f>
        <v>41182</v>
      </c>
      <c r="G74" s="377">
        <f>+E74</f>
        <v>40816</v>
      </c>
      <c r="H74" s="376">
        <f>+H36</f>
        <v>41182</v>
      </c>
      <c r="I74" s="377">
        <f>+G74</f>
        <v>40816</v>
      </c>
      <c r="J74" s="376">
        <f>+J36</f>
        <v>41182</v>
      </c>
      <c r="K74" s="377">
        <f>+I74</f>
        <v>40816</v>
      </c>
      <c r="L74" s="376">
        <f>+L36</f>
        <v>41182</v>
      </c>
      <c r="M74" s="377">
        <f>+K74</f>
        <v>40816</v>
      </c>
      <c r="N74" s="434">
        <f>+N36</f>
        <v>41182</v>
      </c>
      <c r="O74" s="377">
        <f>+M74</f>
        <v>40816</v>
      </c>
      <c r="P74" s="376">
        <f>+P36</f>
        <v>41182</v>
      </c>
      <c r="Q74" s="377">
        <f>+M74</f>
        <v>40816</v>
      </c>
    </row>
    <row r="75" spans="2:17" ht="12">
      <c r="B75" s="430"/>
      <c r="C75" s="431"/>
      <c r="D75" s="404" t="s">
        <v>331</v>
      </c>
      <c r="E75" s="405" t="s">
        <v>331</v>
      </c>
      <c r="F75" s="404" t="s">
        <v>331</v>
      </c>
      <c r="G75" s="405" t="s">
        <v>331</v>
      </c>
      <c r="H75" s="404" t="s">
        <v>331</v>
      </c>
      <c r="I75" s="405" t="s">
        <v>331</v>
      </c>
      <c r="J75" s="404" t="s">
        <v>331</v>
      </c>
      <c r="K75" s="405" t="s">
        <v>331</v>
      </c>
      <c r="L75" s="404" t="s">
        <v>331</v>
      </c>
      <c r="M75" s="405"/>
      <c r="N75" s="436" t="s">
        <v>331</v>
      </c>
      <c r="O75" s="405" t="s">
        <v>331</v>
      </c>
      <c r="P75" s="404" t="s">
        <v>331</v>
      </c>
      <c r="Q75" s="405" t="s">
        <v>331</v>
      </c>
    </row>
    <row r="76" spans="2:18" ht="12">
      <c r="B76" s="402" t="s">
        <v>384</v>
      </c>
      <c r="C76" s="406"/>
      <c r="D76" s="393">
        <f>+D77+D82</f>
        <v>815382480</v>
      </c>
      <c r="E76" s="407">
        <v>908325291</v>
      </c>
      <c r="F76" s="393">
        <f aca="true" t="shared" si="14" ref="F76:P76">+F77+F82</f>
        <v>291183269</v>
      </c>
      <c r="G76" s="407">
        <v>341325461</v>
      </c>
      <c r="H76" s="393">
        <f t="shared" si="14"/>
        <v>254847432</v>
      </c>
      <c r="I76" s="407">
        <v>223042268</v>
      </c>
      <c r="J76" s="393">
        <f t="shared" si="14"/>
        <v>431824717</v>
      </c>
      <c r="K76" s="407">
        <v>365899206</v>
      </c>
      <c r="L76" s="393">
        <f t="shared" si="14"/>
        <v>211134555</v>
      </c>
      <c r="M76" s="407">
        <v>174349186</v>
      </c>
      <c r="N76" s="393">
        <f t="shared" si="14"/>
        <v>-534246</v>
      </c>
      <c r="O76" s="407">
        <v>-520273</v>
      </c>
      <c r="P76" s="393">
        <f t="shared" si="14"/>
        <v>2003838207</v>
      </c>
      <c r="Q76" s="407">
        <v>2012421139</v>
      </c>
      <c r="R76" s="389"/>
    </row>
    <row r="77" spans="2:18" ht="12">
      <c r="B77" s="409"/>
      <c r="C77" s="410" t="s">
        <v>385</v>
      </c>
      <c r="D77" s="393">
        <f>SUM(D78:D80)</f>
        <v>812334646</v>
      </c>
      <c r="E77" s="407">
        <v>896943765</v>
      </c>
      <c r="F77" s="393">
        <f aca="true" t="shared" si="15" ref="F77:P77">SUM(F78:F80)</f>
        <v>291186275</v>
      </c>
      <c r="G77" s="407">
        <v>341283217</v>
      </c>
      <c r="H77" s="393">
        <f t="shared" si="15"/>
        <v>254847432</v>
      </c>
      <c r="I77" s="407">
        <v>220591251</v>
      </c>
      <c r="J77" s="393">
        <f t="shared" si="15"/>
        <v>431417894</v>
      </c>
      <c r="K77" s="407">
        <v>365790186</v>
      </c>
      <c r="L77" s="393">
        <f t="shared" si="15"/>
        <v>210224890</v>
      </c>
      <c r="M77" s="407">
        <v>173840408</v>
      </c>
      <c r="N77" s="393">
        <f t="shared" si="15"/>
        <v>-537275</v>
      </c>
      <c r="O77" s="407">
        <v>-520273</v>
      </c>
      <c r="P77" s="393">
        <f t="shared" si="15"/>
        <v>1999473862</v>
      </c>
      <c r="Q77" s="407">
        <v>1997928554</v>
      </c>
      <c r="R77" s="389"/>
    </row>
    <row r="78" spans="2:20" ht="12">
      <c r="B78" s="409"/>
      <c r="C78" s="411" t="s">
        <v>386</v>
      </c>
      <c r="D78" s="412">
        <v>768163924</v>
      </c>
      <c r="E78" s="413">
        <v>884070358</v>
      </c>
      <c r="F78" s="412">
        <v>288496805</v>
      </c>
      <c r="G78" s="413">
        <v>341283217</v>
      </c>
      <c r="H78" s="383">
        <v>205598328</v>
      </c>
      <c r="I78" s="413">
        <v>187079865</v>
      </c>
      <c r="J78" s="383">
        <v>431119244</v>
      </c>
      <c r="K78" s="413">
        <v>364550698</v>
      </c>
      <c r="L78" s="383">
        <v>204939669</v>
      </c>
      <c r="M78" s="413">
        <v>169829130</v>
      </c>
      <c r="N78" s="383">
        <v>0</v>
      </c>
      <c r="O78" s="413">
        <v>0</v>
      </c>
      <c r="P78" s="383">
        <f>+D78+F78+H78+J78+L78+N78</f>
        <v>1898317970</v>
      </c>
      <c r="Q78" s="413">
        <v>1946813268</v>
      </c>
      <c r="R78" s="389"/>
      <c r="T78" s="389"/>
    </row>
    <row r="79" spans="2:20" ht="12">
      <c r="B79" s="409"/>
      <c r="C79" s="411" t="s">
        <v>387</v>
      </c>
      <c r="D79" s="412">
        <v>7726018</v>
      </c>
      <c r="E79" s="413">
        <v>19596</v>
      </c>
      <c r="F79" s="412">
        <v>0</v>
      </c>
      <c r="G79" s="413">
        <v>0</v>
      </c>
      <c r="H79" s="383">
        <v>0</v>
      </c>
      <c r="I79" s="413">
        <v>0</v>
      </c>
      <c r="J79" s="383">
        <v>0</v>
      </c>
      <c r="K79" s="413">
        <v>0</v>
      </c>
      <c r="L79" s="383">
        <v>0</v>
      </c>
      <c r="M79" s="413">
        <v>0</v>
      </c>
      <c r="N79" s="383">
        <v>0</v>
      </c>
      <c r="O79" s="413">
        <v>0</v>
      </c>
      <c r="P79" s="383">
        <f>+D79+F79+H79+J79+L79+N79</f>
        <v>7726018</v>
      </c>
      <c r="Q79" s="413">
        <v>19596</v>
      </c>
      <c r="R79" s="389"/>
      <c r="T79" s="389"/>
    </row>
    <row r="80" spans="2:20" ht="12">
      <c r="B80" s="409"/>
      <c r="C80" s="411" t="s">
        <v>388</v>
      </c>
      <c r="D80" s="412">
        <v>36444704</v>
      </c>
      <c r="E80" s="413">
        <v>12853811</v>
      </c>
      <c r="F80" s="412">
        <v>2689470</v>
      </c>
      <c r="G80" s="413">
        <v>0</v>
      </c>
      <c r="H80" s="383">
        <v>49249104</v>
      </c>
      <c r="I80" s="413">
        <v>33511386</v>
      </c>
      <c r="J80" s="383">
        <v>298650</v>
      </c>
      <c r="K80" s="413">
        <v>1239488</v>
      </c>
      <c r="L80" s="383">
        <v>5285221</v>
      </c>
      <c r="M80" s="413">
        <v>4011278</v>
      </c>
      <c r="N80" s="383">
        <v>-537275</v>
      </c>
      <c r="O80" s="413">
        <v>-520273</v>
      </c>
      <c r="P80" s="383">
        <f>+D80+F80+H80+J80+L80+N80</f>
        <v>93429874</v>
      </c>
      <c r="Q80" s="413">
        <v>51095690</v>
      </c>
      <c r="R80" s="389"/>
      <c r="T80" s="389"/>
    </row>
    <row r="81" spans="6:18" ht="12">
      <c r="F81" s="389"/>
      <c r="H81" s="389"/>
      <c r="J81" s="389"/>
      <c r="L81" s="389"/>
      <c r="N81" s="389"/>
      <c r="P81" s="389"/>
      <c r="R81" s="389"/>
    </row>
    <row r="82" spans="2:20" ht="12">
      <c r="B82" s="409"/>
      <c r="C82" s="410" t="s">
        <v>389</v>
      </c>
      <c r="D82" s="412">
        <v>3047834</v>
      </c>
      <c r="E82" s="413">
        <v>11381526</v>
      </c>
      <c r="F82" s="412">
        <v>-3006</v>
      </c>
      <c r="G82" s="413">
        <v>42244</v>
      </c>
      <c r="H82" s="383">
        <v>0</v>
      </c>
      <c r="I82" s="413">
        <v>2451017</v>
      </c>
      <c r="J82" s="383">
        <v>406823</v>
      </c>
      <c r="K82" s="413">
        <v>109020</v>
      </c>
      <c r="L82" s="383">
        <v>909665</v>
      </c>
      <c r="M82" s="413">
        <v>508778</v>
      </c>
      <c r="N82" s="383">
        <v>3029</v>
      </c>
      <c r="O82" s="413">
        <v>0</v>
      </c>
      <c r="P82" s="383">
        <f>+D82+F82+H82+J82+L82+N82</f>
        <v>4364345</v>
      </c>
      <c r="Q82" s="413">
        <v>14492585</v>
      </c>
      <c r="R82" s="389"/>
      <c r="T82" s="389"/>
    </row>
    <row r="83" spans="6:18" ht="12">
      <c r="F83" s="389"/>
      <c r="H83" s="389"/>
      <c r="J83" s="389"/>
      <c r="L83" s="389"/>
      <c r="N83" s="389"/>
      <c r="P83" s="389"/>
      <c r="R83" s="389"/>
    </row>
    <row r="84" spans="2:18" ht="12">
      <c r="B84" s="402" t="s">
        <v>390</v>
      </c>
      <c r="C84" s="414"/>
      <c r="D84" s="415">
        <f>SUM(D85:D88)</f>
        <v>-543815313</v>
      </c>
      <c r="E84" s="407">
        <v>-529537569</v>
      </c>
      <c r="F84" s="415">
        <f aca="true" t="shared" si="16" ref="F84:P84">SUM(F85:F88)</f>
        <v>-238895419</v>
      </c>
      <c r="G84" s="407">
        <v>-283950108</v>
      </c>
      <c r="H84" s="415">
        <f t="shared" si="16"/>
        <v>-89452585</v>
      </c>
      <c r="I84" s="407">
        <v>-45599560</v>
      </c>
      <c r="J84" s="415">
        <f t="shared" si="16"/>
        <v>-121058312</v>
      </c>
      <c r="K84" s="407">
        <v>-101373202</v>
      </c>
      <c r="L84" s="415">
        <f t="shared" si="16"/>
        <v>-84823874</v>
      </c>
      <c r="M84" s="407">
        <v>-63001077</v>
      </c>
      <c r="N84" s="415">
        <f t="shared" si="16"/>
        <v>-3029</v>
      </c>
      <c r="O84" s="407">
        <v>0</v>
      </c>
      <c r="P84" s="415">
        <f t="shared" si="16"/>
        <v>-1078048532</v>
      </c>
      <c r="Q84" s="407">
        <v>-1023461516</v>
      </c>
      <c r="R84" s="389"/>
    </row>
    <row r="85" spans="2:20" ht="12">
      <c r="B85" s="409"/>
      <c r="C85" s="410" t="s">
        <v>391</v>
      </c>
      <c r="D85" s="412">
        <v>-138184553</v>
      </c>
      <c r="E85" s="413">
        <v>-167528842</v>
      </c>
      <c r="F85" s="412">
        <v>-10104503</v>
      </c>
      <c r="G85" s="413">
        <v>-11134173</v>
      </c>
      <c r="H85" s="383">
        <v>-43153657</v>
      </c>
      <c r="I85" s="413">
        <v>-15964615</v>
      </c>
      <c r="J85" s="383">
        <v>-29749788</v>
      </c>
      <c r="K85" s="413">
        <v>-22672028</v>
      </c>
      <c r="L85" s="383">
        <v>-20788566</v>
      </c>
      <c r="M85" s="413">
        <v>-11373517</v>
      </c>
      <c r="N85" s="383">
        <v>939186</v>
      </c>
      <c r="O85" s="413">
        <v>0</v>
      </c>
      <c r="P85" s="383">
        <f>+D85+F85+H85+J85+L85+N85</f>
        <v>-241041881</v>
      </c>
      <c r="Q85" s="413">
        <v>-228673175</v>
      </c>
      <c r="R85" s="389"/>
      <c r="T85" s="389"/>
    </row>
    <row r="86" spans="2:20" ht="12">
      <c r="B86" s="409"/>
      <c r="C86" s="410" t="s">
        <v>392</v>
      </c>
      <c r="D86" s="412">
        <v>-293762816</v>
      </c>
      <c r="E86" s="413">
        <v>-260238669</v>
      </c>
      <c r="F86" s="412">
        <v>-218957120</v>
      </c>
      <c r="G86" s="413">
        <v>-258354010</v>
      </c>
      <c r="H86" s="383">
        <v>-20970857</v>
      </c>
      <c r="I86" s="413">
        <v>-22725921</v>
      </c>
      <c r="J86" s="383">
        <v>-24470220</v>
      </c>
      <c r="K86" s="413">
        <v>-18596386</v>
      </c>
      <c r="L86" s="383">
        <v>-43932427</v>
      </c>
      <c r="M86" s="413">
        <v>-35721594</v>
      </c>
      <c r="N86" s="383">
        <v>0</v>
      </c>
      <c r="O86" s="413">
        <v>0</v>
      </c>
      <c r="P86" s="383">
        <f>+D86+F86+H86+J86+L86+N86</f>
        <v>-602093440</v>
      </c>
      <c r="Q86" s="413">
        <v>-595636580</v>
      </c>
      <c r="R86" s="389"/>
      <c r="T86" s="389"/>
    </row>
    <row r="87" spans="2:20" ht="12">
      <c r="B87" s="409"/>
      <c r="C87" s="410" t="s">
        <v>393</v>
      </c>
      <c r="D87" s="412">
        <v>-113645898</v>
      </c>
      <c r="E87" s="413">
        <v>-97339492</v>
      </c>
      <c r="F87" s="412">
        <v>-2303560</v>
      </c>
      <c r="G87" s="413">
        <v>-6456007</v>
      </c>
      <c r="H87" s="383">
        <v>-12797411</v>
      </c>
      <c r="I87" s="413">
        <v>-11736618</v>
      </c>
      <c r="J87" s="383">
        <v>-43675750</v>
      </c>
      <c r="K87" s="413">
        <v>-40590877</v>
      </c>
      <c r="L87" s="383">
        <v>-14762826</v>
      </c>
      <c r="M87" s="413">
        <v>-11493697</v>
      </c>
      <c r="N87" s="383">
        <v>-942215</v>
      </c>
      <c r="O87" s="413">
        <v>0</v>
      </c>
      <c r="P87" s="383">
        <f>+D87+F87+H87+J87+L87+N87</f>
        <v>-188127660</v>
      </c>
      <c r="Q87" s="413">
        <v>-167616691</v>
      </c>
      <c r="R87" s="389"/>
      <c r="T87" s="389"/>
    </row>
    <row r="88" spans="2:20" ht="12">
      <c r="B88" s="409"/>
      <c r="C88" s="410" t="s">
        <v>394</v>
      </c>
      <c r="D88" s="412">
        <v>1777954</v>
      </c>
      <c r="E88" s="413">
        <v>-4430566</v>
      </c>
      <c r="F88" s="412">
        <v>-7530236</v>
      </c>
      <c r="G88" s="413">
        <v>-8005918</v>
      </c>
      <c r="H88" s="383">
        <v>-12530660</v>
      </c>
      <c r="I88" s="413">
        <v>4827594</v>
      </c>
      <c r="J88" s="383">
        <v>-23162554</v>
      </c>
      <c r="K88" s="413">
        <v>-19513911</v>
      </c>
      <c r="L88" s="383">
        <v>-5340055</v>
      </c>
      <c r="M88" s="413">
        <v>-4412269</v>
      </c>
      <c r="N88" s="383">
        <v>0</v>
      </c>
      <c r="O88" s="413">
        <v>0</v>
      </c>
      <c r="P88" s="383">
        <f>+D88+F88+H88+J88+L88+N88</f>
        <v>-46785551</v>
      </c>
      <c r="Q88" s="413">
        <v>-31535070</v>
      </c>
      <c r="R88" s="389"/>
      <c r="T88" s="389"/>
    </row>
    <row r="89" spans="6:18" ht="12">
      <c r="F89" s="389"/>
      <c r="H89" s="389"/>
      <c r="J89" s="389"/>
      <c r="L89" s="389"/>
      <c r="N89" s="389"/>
      <c r="P89" s="389"/>
      <c r="R89" s="389"/>
    </row>
    <row r="90" spans="2:18" ht="12">
      <c r="B90" s="402" t="s">
        <v>395</v>
      </c>
      <c r="C90" s="414"/>
      <c r="D90" s="393">
        <f>+D84+D76</f>
        <v>271567167</v>
      </c>
      <c r="E90" s="407">
        <v>378787722</v>
      </c>
      <c r="F90" s="393">
        <f aca="true" t="shared" si="17" ref="F90:P90">+F84+F76</f>
        <v>52287850</v>
      </c>
      <c r="G90" s="407">
        <v>57375353</v>
      </c>
      <c r="H90" s="393">
        <f t="shared" si="17"/>
        <v>165394847</v>
      </c>
      <c r="I90" s="407">
        <v>177442708</v>
      </c>
      <c r="J90" s="393">
        <f t="shared" si="17"/>
        <v>310766405</v>
      </c>
      <c r="K90" s="407">
        <v>264526004</v>
      </c>
      <c r="L90" s="393">
        <f t="shared" si="17"/>
        <v>126310681</v>
      </c>
      <c r="M90" s="407">
        <v>111348109</v>
      </c>
      <c r="N90" s="393">
        <f t="shared" si="17"/>
        <v>-537275</v>
      </c>
      <c r="O90" s="407">
        <v>-520273</v>
      </c>
      <c r="P90" s="393">
        <f t="shared" si="17"/>
        <v>925789675</v>
      </c>
      <c r="Q90" s="407">
        <v>988959623</v>
      </c>
      <c r="R90" s="389"/>
    </row>
    <row r="91" spans="6:18" ht="12">
      <c r="F91" s="389"/>
      <c r="H91" s="389"/>
      <c r="J91" s="389"/>
      <c r="L91" s="389"/>
      <c r="N91" s="389"/>
      <c r="P91" s="389"/>
      <c r="R91" s="389"/>
    </row>
    <row r="92" spans="2:20" ht="12">
      <c r="B92" s="402" t="s">
        <v>396</v>
      </c>
      <c r="C92" s="390"/>
      <c r="D92" s="412">
        <v>5996752</v>
      </c>
      <c r="E92" s="413">
        <v>1490309</v>
      </c>
      <c r="F92" s="412">
        <v>0</v>
      </c>
      <c r="G92" s="413">
        <v>0</v>
      </c>
      <c r="H92" s="383">
        <v>467337</v>
      </c>
      <c r="I92" s="413">
        <v>61355</v>
      </c>
      <c r="J92" s="383">
        <v>2661499</v>
      </c>
      <c r="K92" s="413">
        <v>1355489</v>
      </c>
      <c r="L92" s="383">
        <v>69622</v>
      </c>
      <c r="M92" s="413">
        <v>13880</v>
      </c>
      <c r="N92" s="383">
        <v>0</v>
      </c>
      <c r="O92" s="413">
        <v>0</v>
      </c>
      <c r="P92" s="383">
        <f>+D92+F92+H92+J92+L92+N92</f>
        <v>9195210</v>
      </c>
      <c r="Q92" s="413">
        <v>2921033</v>
      </c>
      <c r="R92" s="389"/>
      <c r="T92" s="389"/>
    </row>
    <row r="93" spans="2:20" ht="12">
      <c r="B93" s="402" t="s">
        <v>397</v>
      </c>
      <c r="C93" s="390"/>
      <c r="D93" s="412">
        <v>-42503507</v>
      </c>
      <c r="E93" s="413">
        <v>-28842549</v>
      </c>
      <c r="F93" s="412">
        <v>-16788330</v>
      </c>
      <c r="G93" s="413">
        <v>-12889035</v>
      </c>
      <c r="H93" s="383">
        <v>-8354564</v>
      </c>
      <c r="I93" s="413">
        <v>-7302455</v>
      </c>
      <c r="J93" s="383">
        <v>-12116116</v>
      </c>
      <c r="K93" s="413">
        <v>-9413150</v>
      </c>
      <c r="L93" s="383">
        <v>-9117998</v>
      </c>
      <c r="M93" s="413">
        <v>5084357</v>
      </c>
      <c r="N93" s="383">
        <v>0</v>
      </c>
      <c r="O93" s="413">
        <v>0</v>
      </c>
      <c r="P93" s="383">
        <f>+D93+F93+H93+J93+L93+N93</f>
        <v>-88880515</v>
      </c>
      <c r="Q93" s="413">
        <v>-53362832</v>
      </c>
      <c r="R93" s="389"/>
      <c r="T93" s="389"/>
    </row>
    <row r="94" spans="2:20" ht="12">
      <c r="B94" s="402" t="s">
        <v>398</v>
      </c>
      <c r="C94" s="390"/>
      <c r="D94" s="412">
        <v>-43737507</v>
      </c>
      <c r="E94" s="413">
        <v>-38378196</v>
      </c>
      <c r="F94" s="412">
        <v>-10927599</v>
      </c>
      <c r="G94" s="413">
        <v>-6667922</v>
      </c>
      <c r="H94" s="383">
        <v>-7901527</v>
      </c>
      <c r="I94" s="413">
        <v>-5171007</v>
      </c>
      <c r="J94" s="383">
        <v>-15244234</v>
      </c>
      <c r="K94" s="413">
        <v>-55966155</v>
      </c>
      <c r="L94" s="383">
        <v>-12828433</v>
      </c>
      <c r="M94" s="413">
        <v>-10676636</v>
      </c>
      <c r="N94" s="383">
        <v>537275</v>
      </c>
      <c r="O94" s="413">
        <v>520273</v>
      </c>
      <c r="P94" s="383">
        <f>+D94+F94+H94+J94+L94+N94</f>
        <v>-90102025</v>
      </c>
      <c r="Q94" s="413">
        <v>-116339643</v>
      </c>
      <c r="R94" s="389"/>
      <c r="T94" s="389"/>
    </row>
    <row r="95" spans="6:18" ht="12">
      <c r="F95" s="389"/>
      <c r="H95" s="389"/>
      <c r="J95" s="389"/>
      <c r="L95" s="389"/>
      <c r="N95" s="389"/>
      <c r="P95" s="389"/>
      <c r="R95" s="389"/>
    </row>
    <row r="96" spans="2:18" ht="12">
      <c r="B96" s="402" t="s">
        <v>399</v>
      </c>
      <c r="C96" s="414"/>
      <c r="D96" s="393">
        <f>+D90+D92+D93+D94</f>
        <v>191322905</v>
      </c>
      <c r="E96" s="407">
        <v>313057286</v>
      </c>
      <c r="F96" s="393">
        <f aca="true" t="shared" si="18" ref="F96:P96">+F90+F92+F93+F94</f>
        <v>24571921</v>
      </c>
      <c r="G96" s="407">
        <v>37818396</v>
      </c>
      <c r="H96" s="393">
        <f t="shared" si="18"/>
        <v>149606093</v>
      </c>
      <c r="I96" s="407">
        <v>165030601</v>
      </c>
      <c r="J96" s="393">
        <f t="shared" si="18"/>
        <v>286067554</v>
      </c>
      <c r="K96" s="407">
        <v>200502188</v>
      </c>
      <c r="L96" s="393">
        <f t="shared" si="18"/>
        <v>104433872</v>
      </c>
      <c r="M96" s="407">
        <v>105769710</v>
      </c>
      <c r="N96" s="393">
        <f t="shared" si="18"/>
        <v>0</v>
      </c>
      <c r="O96" s="407">
        <v>0</v>
      </c>
      <c r="P96" s="393">
        <f t="shared" si="18"/>
        <v>756002345</v>
      </c>
      <c r="Q96" s="407">
        <v>822178181</v>
      </c>
      <c r="R96" s="389"/>
    </row>
    <row r="97" spans="6:18" ht="12">
      <c r="F97" s="389"/>
      <c r="H97" s="389"/>
      <c r="J97" s="389"/>
      <c r="L97" s="389"/>
      <c r="N97" s="389"/>
      <c r="P97" s="389"/>
      <c r="R97" s="389"/>
    </row>
    <row r="98" spans="2:20" ht="12">
      <c r="B98" s="409"/>
      <c r="C98" s="390" t="s">
        <v>400</v>
      </c>
      <c r="D98" s="412">
        <v>-63773228</v>
      </c>
      <c r="E98" s="413">
        <v>-67697776</v>
      </c>
      <c r="F98" s="412">
        <v>-18013277</v>
      </c>
      <c r="G98" s="413">
        <v>-12384198</v>
      </c>
      <c r="H98" s="383">
        <v>-20423904</v>
      </c>
      <c r="I98" s="413">
        <v>1726674</v>
      </c>
      <c r="J98" s="383">
        <v>-29098117</v>
      </c>
      <c r="K98" s="413">
        <v>-26089312</v>
      </c>
      <c r="L98" s="383">
        <v>-29155240</v>
      </c>
      <c r="M98" s="413">
        <v>-26221025</v>
      </c>
      <c r="N98" s="383">
        <v>0</v>
      </c>
      <c r="O98" s="413">
        <v>0</v>
      </c>
      <c r="P98" s="383">
        <f>+D98+F98+H98+J98+L98+N98</f>
        <v>-160463766</v>
      </c>
      <c r="Q98" s="413">
        <v>-130665637</v>
      </c>
      <c r="R98" s="389"/>
      <c r="T98" s="389"/>
    </row>
    <row r="99" spans="6:18" ht="12">
      <c r="F99" s="389"/>
      <c r="H99" s="389"/>
      <c r="J99" s="389"/>
      <c r="L99" s="389"/>
      <c r="N99" s="389"/>
      <c r="P99" s="389"/>
      <c r="R99" s="389"/>
    </row>
    <row r="100" spans="2:18" ht="12">
      <c r="B100" s="402" t="s">
        <v>401</v>
      </c>
      <c r="C100" s="414"/>
      <c r="D100" s="393">
        <f>+D96+D98</f>
        <v>127549677</v>
      </c>
      <c r="E100" s="407">
        <v>245359510</v>
      </c>
      <c r="F100" s="393">
        <f aca="true" t="shared" si="19" ref="F100:P100">+F96+F98</f>
        <v>6558644</v>
      </c>
      <c r="G100" s="407">
        <v>25434198</v>
      </c>
      <c r="H100" s="393">
        <f t="shared" si="19"/>
        <v>129182189</v>
      </c>
      <c r="I100" s="407">
        <v>166757275</v>
      </c>
      <c r="J100" s="393">
        <f t="shared" si="19"/>
        <v>256969437</v>
      </c>
      <c r="K100" s="407">
        <v>174412876</v>
      </c>
      <c r="L100" s="393">
        <f t="shared" si="19"/>
        <v>75278632</v>
      </c>
      <c r="M100" s="407">
        <v>79548685</v>
      </c>
      <c r="N100" s="383">
        <v>0</v>
      </c>
      <c r="O100" s="407">
        <v>0</v>
      </c>
      <c r="P100" s="393">
        <f t="shared" si="19"/>
        <v>595538579</v>
      </c>
      <c r="Q100" s="407">
        <v>691512544</v>
      </c>
      <c r="R100" s="389"/>
    </row>
    <row r="101" spans="6:18" ht="6" customHeight="1">
      <c r="F101" s="389"/>
      <c r="H101" s="389"/>
      <c r="J101" s="389"/>
      <c r="L101" s="389"/>
      <c r="N101" s="389"/>
      <c r="P101" s="389"/>
      <c r="R101" s="389"/>
    </row>
    <row r="102" spans="6:18" ht="5.25" customHeight="1">
      <c r="F102" s="389"/>
      <c r="H102" s="389"/>
      <c r="J102" s="389"/>
      <c r="L102" s="389"/>
      <c r="N102" s="389"/>
      <c r="P102" s="389"/>
      <c r="R102" s="389"/>
    </row>
    <row r="103" spans="2:18" ht="12">
      <c r="B103" s="402" t="s">
        <v>402</v>
      </c>
      <c r="C103" s="414"/>
      <c r="D103" s="393">
        <f>SUM(D104:D107)</f>
        <v>-44000252</v>
      </c>
      <c r="E103" s="407">
        <v>-46556945</v>
      </c>
      <c r="F103" s="393">
        <f aca="true" t="shared" si="20" ref="F103:P103">SUM(F104:F107)</f>
        <v>-26892975</v>
      </c>
      <c r="G103" s="407">
        <v>-16052223</v>
      </c>
      <c r="H103" s="393">
        <f t="shared" si="20"/>
        <v>4077596</v>
      </c>
      <c r="I103" s="407">
        <v>-1863924</v>
      </c>
      <c r="J103" s="393">
        <f t="shared" si="20"/>
        <v>-30840615</v>
      </c>
      <c r="K103" s="407">
        <v>-33732477</v>
      </c>
      <c r="L103" s="393">
        <f t="shared" si="20"/>
        <v>-14905004</v>
      </c>
      <c r="M103" s="407">
        <v>-8037638</v>
      </c>
      <c r="N103" s="393">
        <f t="shared" si="20"/>
        <v>1158521</v>
      </c>
      <c r="O103" s="407">
        <v>-4033401</v>
      </c>
      <c r="P103" s="393">
        <f t="shared" si="20"/>
        <v>-111402729</v>
      </c>
      <c r="Q103" s="407">
        <v>-110276608</v>
      </c>
      <c r="R103" s="389"/>
    </row>
    <row r="104" spans="2:20" ht="12.75" customHeight="1">
      <c r="B104" s="409"/>
      <c r="C104" s="410" t="s">
        <v>403</v>
      </c>
      <c r="D104" s="412">
        <v>7459142</v>
      </c>
      <c r="E104" s="413">
        <v>4215883</v>
      </c>
      <c r="F104" s="412">
        <v>1552634</v>
      </c>
      <c r="G104" s="413">
        <v>4833909</v>
      </c>
      <c r="H104" s="383">
        <v>18233624</v>
      </c>
      <c r="I104" s="413">
        <v>16350194</v>
      </c>
      <c r="J104" s="383">
        <v>3999129</v>
      </c>
      <c r="K104" s="413">
        <v>976520</v>
      </c>
      <c r="L104" s="383">
        <v>957282</v>
      </c>
      <c r="M104" s="413">
        <v>588976</v>
      </c>
      <c r="N104" s="383">
        <v>-1648738</v>
      </c>
      <c r="O104" s="413">
        <v>-1571387</v>
      </c>
      <c r="P104" s="383">
        <f aca="true" t="shared" si="21" ref="P104:P115">+D104+F104+H104+J104+L104+N104</f>
        <v>30553073</v>
      </c>
      <c r="Q104" s="413">
        <v>25394095</v>
      </c>
      <c r="R104" s="389"/>
      <c r="T104" s="389"/>
    </row>
    <row r="105" spans="2:20" ht="12">
      <c r="B105" s="409"/>
      <c r="C105" s="410" t="s">
        <v>404</v>
      </c>
      <c r="D105" s="412">
        <v>-49397556</v>
      </c>
      <c r="E105" s="413">
        <v>-45472566</v>
      </c>
      <c r="F105" s="412">
        <v>-17669084</v>
      </c>
      <c r="G105" s="413">
        <v>-14625214</v>
      </c>
      <c r="H105" s="383">
        <v>-15208870</v>
      </c>
      <c r="I105" s="413">
        <v>-26210966</v>
      </c>
      <c r="J105" s="383">
        <v>-34005836</v>
      </c>
      <c r="K105" s="413">
        <v>-34492225</v>
      </c>
      <c r="L105" s="383">
        <v>-15829782</v>
      </c>
      <c r="M105" s="413">
        <v>-8202661</v>
      </c>
      <c r="N105" s="383">
        <v>1648741</v>
      </c>
      <c r="O105" s="413">
        <v>1571387</v>
      </c>
      <c r="P105" s="383">
        <f t="shared" si="21"/>
        <v>-130462387</v>
      </c>
      <c r="Q105" s="413">
        <v>-127432245</v>
      </c>
      <c r="R105" s="389"/>
      <c r="T105" s="389"/>
    </row>
    <row r="106" spans="2:20" ht="12">
      <c r="B106" s="409"/>
      <c r="C106" s="410" t="s">
        <v>405</v>
      </c>
      <c r="D106" s="412">
        <v>-743782</v>
      </c>
      <c r="E106" s="413">
        <v>-3909485</v>
      </c>
      <c r="F106" s="412">
        <v>0</v>
      </c>
      <c r="G106" s="413">
        <v>0</v>
      </c>
      <c r="H106" s="383">
        <v>0</v>
      </c>
      <c r="I106" s="413">
        <v>0</v>
      </c>
      <c r="J106" s="383">
        <v>0</v>
      </c>
      <c r="K106" s="413">
        <v>0</v>
      </c>
      <c r="L106" s="383">
        <v>0</v>
      </c>
      <c r="M106" s="413">
        <v>0</v>
      </c>
      <c r="N106" s="383">
        <v>0</v>
      </c>
      <c r="O106" s="413">
        <v>0</v>
      </c>
      <c r="P106" s="383">
        <f t="shared" si="21"/>
        <v>-743782</v>
      </c>
      <c r="Q106" s="413">
        <v>-3909485</v>
      </c>
      <c r="R106" s="389"/>
      <c r="T106" s="389"/>
    </row>
    <row r="107" spans="2:18" ht="12">
      <c r="B107" s="409"/>
      <c r="C107" s="410" t="s">
        <v>406</v>
      </c>
      <c r="D107" s="393">
        <f>+D108+D109</f>
        <v>-1318056</v>
      </c>
      <c r="E107" s="407">
        <v>-1390777</v>
      </c>
      <c r="F107" s="393">
        <f aca="true" t="shared" si="22" ref="F107:P107">+F108+F109</f>
        <v>-10776525</v>
      </c>
      <c r="G107" s="407">
        <v>-6260918</v>
      </c>
      <c r="H107" s="393">
        <f t="shared" si="22"/>
        <v>1052842</v>
      </c>
      <c r="I107" s="407">
        <v>7996848</v>
      </c>
      <c r="J107" s="393">
        <f t="shared" si="22"/>
        <v>-833908</v>
      </c>
      <c r="K107" s="407">
        <v>-216772</v>
      </c>
      <c r="L107" s="393">
        <f t="shared" si="22"/>
        <v>-32504</v>
      </c>
      <c r="M107" s="407">
        <v>-423953</v>
      </c>
      <c r="N107" s="393">
        <f t="shared" si="22"/>
        <v>1158518</v>
      </c>
      <c r="O107" s="407">
        <v>-4033401</v>
      </c>
      <c r="P107" s="393">
        <f t="shared" si="22"/>
        <v>-10749633</v>
      </c>
      <c r="Q107" s="407">
        <v>-4328973</v>
      </c>
      <c r="R107" s="389"/>
    </row>
    <row r="108" spans="2:20" ht="12">
      <c r="B108" s="409"/>
      <c r="C108" s="411" t="s">
        <v>407</v>
      </c>
      <c r="D108" s="412">
        <v>7780297</v>
      </c>
      <c r="E108" s="413">
        <v>7929303</v>
      </c>
      <c r="F108" s="412">
        <v>4891598</v>
      </c>
      <c r="G108" s="413">
        <v>3432899</v>
      </c>
      <c r="H108" s="383">
        <v>5622275</v>
      </c>
      <c r="I108" s="413">
        <v>13821248</v>
      </c>
      <c r="J108" s="383">
        <v>540722</v>
      </c>
      <c r="K108" s="413">
        <v>245363</v>
      </c>
      <c r="L108" s="383">
        <v>0</v>
      </c>
      <c r="M108" s="413">
        <v>1265520</v>
      </c>
      <c r="N108" s="383">
        <v>-3552213</v>
      </c>
      <c r="O108" s="413">
        <v>-2939655</v>
      </c>
      <c r="P108" s="383">
        <f t="shared" si="21"/>
        <v>15282679</v>
      </c>
      <c r="Q108" s="413">
        <v>23754678</v>
      </c>
      <c r="R108" s="389"/>
      <c r="T108" s="389"/>
    </row>
    <row r="109" spans="2:20" ht="12">
      <c r="B109" s="409"/>
      <c r="C109" s="411" t="s">
        <v>408</v>
      </c>
      <c r="D109" s="412">
        <v>-9098353</v>
      </c>
      <c r="E109" s="413">
        <v>-9320080</v>
      </c>
      <c r="F109" s="412">
        <v>-15668123</v>
      </c>
      <c r="G109" s="413">
        <v>-9693817</v>
      </c>
      <c r="H109" s="383">
        <v>-4569433</v>
      </c>
      <c r="I109" s="413">
        <v>-5824400</v>
      </c>
      <c r="J109" s="383">
        <v>-1374630</v>
      </c>
      <c r="K109" s="413">
        <v>-462135</v>
      </c>
      <c r="L109" s="383">
        <v>-32504</v>
      </c>
      <c r="M109" s="413">
        <v>-1689473</v>
      </c>
      <c r="N109" s="383">
        <v>4710731</v>
      </c>
      <c r="O109" s="413">
        <v>-1093746</v>
      </c>
      <c r="P109" s="383">
        <f t="shared" si="21"/>
        <v>-26032312</v>
      </c>
      <c r="Q109" s="413">
        <v>-28083651</v>
      </c>
      <c r="R109" s="389"/>
      <c r="T109" s="389"/>
    </row>
    <row r="110" spans="6:20" ht="6.75" customHeight="1">
      <c r="F110" s="389"/>
      <c r="H110" s="389"/>
      <c r="J110" s="389"/>
      <c r="L110" s="389"/>
      <c r="N110" s="389"/>
      <c r="P110" s="389"/>
      <c r="R110" s="389"/>
      <c r="T110" s="389"/>
    </row>
    <row r="111" spans="2:20" ht="12">
      <c r="B111" s="416" t="s">
        <v>409</v>
      </c>
      <c r="C111" s="390"/>
      <c r="D111" s="412">
        <v>569040</v>
      </c>
      <c r="E111" s="413">
        <v>5819161</v>
      </c>
      <c r="F111" s="412">
        <v>26041</v>
      </c>
      <c r="G111" s="413">
        <v>0</v>
      </c>
      <c r="H111" s="383">
        <v>0</v>
      </c>
      <c r="I111" s="413">
        <v>0</v>
      </c>
      <c r="J111" s="383">
        <v>0</v>
      </c>
      <c r="K111" s="413">
        <v>0</v>
      </c>
      <c r="L111" s="383">
        <v>7159062</v>
      </c>
      <c r="M111" s="413">
        <v>0</v>
      </c>
      <c r="N111" s="383">
        <v>0</v>
      </c>
      <c r="O111" s="413">
        <v>0</v>
      </c>
      <c r="P111" s="383">
        <f t="shared" si="21"/>
        <v>7754143</v>
      </c>
      <c r="Q111" s="413">
        <v>5819161</v>
      </c>
      <c r="R111" s="389"/>
      <c r="T111" s="389"/>
    </row>
    <row r="112" spans="2:20" ht="12">
      <c r="B112" s="402" t="s">
        <v>410</v>
      </c>
      <c r="C112" s="390"/>
      <c r="D112" s="412">
        <v>0</v>
      </c>
      <c r="E112" s="413">
        <v>0</v>
      </c>
      <c r="F112" s="412">
        <v>0</v>
      </c>
      <c r="G112" s="413">
        <v>0</v>
      </c>
      <c r="H112" s="383">
        <v>0</v>
      </c>
      <c r="I112" s="413">
        <v>0</v>
      </c>
      <c r="J112" s="383">
        <v>0</v>
      </c>
      <c r="K112" s="413">
        <v>0</v>
      </c>
      <c r="L112" s="383">
        <v>0</v>
      </c>
      <c r="M112" s="413">
        <v>0</v>
      </c>
      <c r="N112" s="383">
        <v>0</v>
      </c>
      <c r="O112" s="413">
        <v>0</v>
      </c>
      <c r="P112" s="383">
        <f t="shared" si="21"/>
        <v>0</v>
      </c>
      <c r="Q112" s="413">
        <v>0</v>
      </c>
      <c r="R112" s="389"/>
      <c r="T112" s="389"/>
    </row>
    <row r="113" spans="2:20" ht="12">
      <c r="B113" s="402" t="s">
        <v>411</v>
      </c>
      <c r="C113" s="390"/>
      <c r="D113" s="412">
        <v>152463</v>
      </c>
      <c r="E113" s="413">
        <v>375764</v>
      </c>
      <c r="F113" s="412">
        <v>519876</v>
      </c>
      <c r="G113" s="413">
        <v>0</v>
      </c>
      <c r="H113" s="383">
        <v>0</v>
      </c>
      <c r="I113" s="413">
        <v>0</v>
      </c>
      <c r="J113" s="383">
        <v>0</v>
      </c>
      <c r="K113" s="413">
        <v>0</v>
      </c>
      <c r="L113" s="383">
        <v>0</v>
      </c>
      <c r="M113" s="413">
        <v>0</v>
      </c>
      <c r="N113" s="383">
        <v>0</v>
      </c>
      <c r="O113" s="413">
        <v>0</v>
      </c>
      <c r="P113" s="383">
        <f t="shared" si="21"/>
        <v>672339</v>
      </c>
      <c r="Q113" s="413">
        <v>375764</v>
      </c>
      <c r="R113" s="389"/>
      <c r="T113" s="389"/>
    </row>
    <row r="114" spans="2:20" ht="12">
      <c r="B114" s="402" t="s">
        <v>412</v>
      </c>
      <c r="C114" s="390"/>
      <c r="D114" s="412">
        <v>11587</v>
      </c>
      <c r="E114" s="413">
        <v>248582</v>
      </c>
      <c r="F114" s="412">
        <v>2084</v>
      </c>
      <c r="G114" s="413">
        <v>0</v>
      </c>
      <c r="H114" s="383">
        <v>0</v>
      </c>
      <c r="I114" s="413">
        <v>0</v>
      </c>
      <c r="J114" s="383">
        <v>10397</v>
      </c>
      <c r="K114" s="413">
        <v>69849</v>
      </c>
      <c r="L114" s="383">
        <v>1318</v>
      </c>
      <c r="M114" s="413">
        <v>406132</v>
      </c>
      <c r="N114" s="383">
        <v>0</v>
      </c>
      <c r="O114" s="413">
        <v>0</v>
      </c>
      <c r="P114" s="383">
        <f t="shared" si="21"/>
        <v>25386</v>
      </c>
      <c r="Q114" s="413">
        <v>724563</v>
      </c>
      <c r="R114" s="389"/>
      <c r="T114" s="389"/>
    </row>
    <row r="115" spans="2:20" ht="12">
      <c r="B115" s="402" t="s">
        <v>413</v>
      </c>
      <c r="C115" s="390"/>
      <c r="D115" s="412">
        <v>0</v>
      </c>
      <c r="E115" s="413">
        <v>0</v>
      </c>
      <c r="F115" s="412">
        <v>0</v>
      </c>
      <c r="G115" s="413">
        <v>0</v>
      </c>
      <c r="H115" s="383">
        <v>0</v>
      </c>
      <c r="I115" s="413">
        <v>0</v>
      </c>
      <c r="J115" s="383">
        <v>0</v>
      </c>
      <c r="K115" s="413">
        <v>0</v>
      </c>
      <c r="L115" s="383">
        <v>0</v>
      </c>
      <c r="M115" s="413">
        <v>0</v>
      </c>
      <c r="N115" s="383">
        <v>0</v>
      </c>
      <c r="O115" s="413">
        <v>0</v>
      </c>
      <c r="P115" s="383">
        <f t="shared" si="21"/>
        <v>0</v>
      </c>
      <c r="Q115" s="413">
        <v>0</v>
      </c>
      <c r="R115" s="389"/>
      <c r="T115" s="389"/>
    </row>
    <row r="116" spans="6:18" ht="6" customHeight="1">
      <c r="F116" s="389"/>
      <c r="H116" s="389"/>
      <c r="J116" s="389"/>
      <c r="L116" s="389"/>
      <c r="N116" s="389"/>
      <c r="P116" s="389"/>
      <c r="R116" s="389"/>
    </row>
    <row r="117" spans="2:18" ht="12">
      <c r="B117" s="402" t="s">
        <v>414</v>
      </c>
      <c r="C117" s="414"/>
      <c r="D117" s="393">
        <f>+D100+D103+D111+D112+D113+D114+D115</f>
        <v>84282515</v>
      </c>
      <c r="E117" s="407">
        <v>205246072</v>
      </c>
      <c r="F117" s="393">
        <f aca="true" t="shared" si="23" ref="F117:P117">+F100+F103+F111+F112+F113+F114+F115</f>
        <v>-19786330</v>
      </c>
      <c r="G117" s="407">
        <v>9381975</v>
      </c>
      <c r="H117" s="393">
        <f t="shared" si="23"/>
        <v>133259785</v>
      </c>
      <c r="I117" s="407">
        <v>164893351</v>
      </c>
      <c r="J117" s="393">
        <f t="shared" si="23"/>
        <v>226139219</v>
      </c>
      <c r="K117" s="407">
        <v>140750248</v>
      </c>
      <c r="L117" s="393">
        <f t="shared" si="23"/>
        <v>67534008</v>
      </c>
      <c r="M117" s="407">
        <v>71917179</v>
      </c>
      <c r="N117" s="393">
        <f t="shared" si="23"/>
        <v>1158521</v>
      </c>
      <c r="O117" s="407">
        <v>-4033401</v>
      </c>
      <c r="P117" s="393">
        <f t="shared" si="23"/>
        <v>492587718</v>
      </c>
      <c r="Q117" s="407">
        <v>588155424</v>
      </c>
      <c r="R117" s="389"/>
    </row>
    <row r="118" spans="6:18" ht="3.75" customHeight="1">
      <c r="F118" s="389"/>
      <c r="H118" s="389"/>
      <c r="J118" s="389"/>
      <c r="L118" s="389"/>
      <c r="N118" s="389"/>
      <c r="P118" s="389"/>
      <c r="R118" s="389"/>
    </row>
    <row r="119" spans="2:20" ht="12">
      <c r="B119" s="409"/>
      <c r="C119" s="390" t="s">
        <v>415</v>
      </c>
      <c r="D119" s="412">
        <v>-29559677</v>
      </c>
      <c r="E119" s="413">
        <v>-64732385</v>
      </c>
      <c r="F119" s="412">
        <v>-5035708</v>
      </c>
      <c r="G119" s="413">
        <v>-4892751</v>
      </c>
      <c r="H119" s="383">
        <v>-17327188</v>
      </c>
      <c r="I119" s="413">
        <v>-32397102</v>
      </c>
      <c r="J119" s="383">
        <v>-78623821</v>
      </c>
      <c r="K119" s="413">
        <v>-58841677</v>
      </c>
      <c r="L119" s="383">
        <v>-23683609</v>
      </c>
      <c r="M119" s="413">
        <v>-20292360</v>
      </c>
      <c r="N119" s="383">
        <v>0</v>
      </c>
      <c r="O119" s="413">
        <v>0</v>
      </c>
      <c r="P119" s="383">
        <f>+D119+F119+H119+J119+L119+N119</f>
        <v>-154230003</v>
      </c>
      <c r="Q119" s="413">
        <v>-181156275</v>
      </c>
      <c r="R119" s="389"/>
      <c r="T119" s="389"/>
    </row>
    <row r="120" spans="6:18" ht="4.5" customHeight="1">
      <c r="F120" s="389"/>
      <c r="H120" s="389"/>
      <c r="J120" s="389"/>
      <c r="L120" s="389"/>
      <c r="N120" s="389"/>
      <c r="P120" s="389"/>
      <c r="R120" s="389"/>
    </row>
    <row r="121" spans="2:20" ht="12">
      <c r="B121" s="441" t="s">
        <v>416</v>
      </c>
      <c r="C121" s="414"/>
      <c r="D121" s="393">
        <f>+D117+D119</f>
        <v>54722838</v>
      </c>
      <c r="E121" s="407">
        <v>140513687</v>
      </c>
      <c r="F121" s="393">
        <f aca="true" t="shared" si="24" ref="F121:P121">+F117+F119</f>
        <v>-24822038</v>
      </c>
      <c r="G121" s="407">
        <v>4489224</v>
      </c>
      <c r="H121" s="393">
        <f t="shared" si="24"/>
        <v>115932597</v>
      </c>
      <c r="I121" s="407">
        <v>132496249</v>
      </c>
      <c r="J121" s="393">
        <f t="shared" si="24"/>
        <v>147515398</v>
      </c>
      <c r="K121" s="407">
        <v>81908571</v>
      </c>
      <c r="L121" s="393">
        <f t="shared" si="24"/>
        <v>43850399</v>
      </c>
      <c r="M121" s="407">
        <v>51624819</v>
      </c>
      <c r="N121" s="393">
        <f t="shared" si="24"/>
        <v>1158521</v>
      </c>
      <c r="O121" s="407">
        <v>-4033401</v>
      </c>
      <c r="P121" s="393">
        <f t="shared" si="24"/>
        <v>338357715</v>
      </c>
      <c r="Q121" s="407">
        <v>406999149</v>
      </c>
      <c r="R121" s="389"/>
      <c r="T121" s="389"/>
    </row>
    <row r="122" spans="2:18" ht="24">
      <c r="B122" s="409"/>
      <c r="C122" s="390" t="s">
        <v>417</v>
      </c>
      <c r="D122" s="412">
        <v>0</v>
      </c>
      <c r="E122" s="413">
        <v>0</v>
      </c>
      <c r="F122" s="383">
        <v>0</v>
      </c>
      <c r="G122" s="413">
        <v>0</v>
      </c>
      <c r="H122" s="383">
        <v>0</v>
      </c>
      <c r="I122" s="413">
        <v>0</v>
      </c>
      <c r="J122" s="383">
        <v>0</v>
      </c>
      <c r="K122" s="413">
        <v>0</v>
      </c>
      <c r="L122" s="383">
        <v>0</v>
      </c>
      <c r="M122" s="413">
        <v>0</v>
      </c>
      <c r="N122" s="383">
        <v>0</v>
      </c>
      <c r="O122" s="413">
        <v>0</v>
      </c>
      <c r="P122" s="383">
        <v>0</v>
      </c>
      <c r="Q122" s="413">
        <v>0</v>
      </c>
      <c r="R122" s="389"/>
    </row>
    <row r="123" spans="2:18" ht="12">
      <c r="B123" s="416" t="s">
        <v>418</v>
      </c>
      <c r="C123" s="390"/>
      <c r="D123" s="393">
        <f>+D121+D122</f>
        <v>54722838</v>
      </c>
      <c r="E123" s="407">
        <v>140513687</v>
      </c>
      <c r="F123" s="393">
        <f aca="true" t="shared" si="25" ref="F123:P123">+F121+F122</f>
        <v>-24822038</v>
      </c>
      <c r="G123" s="407">
        <v>4489224</v>
      </c>
      <c r="H123" s="393">
        <f t="shared" si="25"/>
        <v>115932597</v>
      </c>
      <c r="I123" s="407">
        <v>132496249</v>
      </c>
      <c r="J123" s="393">
        <f t="shared" si="25"/>
        <v>147515398</v>
      </c>
      <c r="K123" s="407">
        <v>81908571</v>
      </c>
      <c r="L123" s="393">
        <f t="shared" si="25"/>
        <v>43850399</v>
      </c>
      <c r="M123" s="407">
        <v>51624819</v>
      </c>
      <c r="N123" s="393">
        <f t="shared" si="25"/>
        <v>1158521</v>
      </c>
      <c r="O123" s="407">
        <v>-4033401</v>
      </c>
      <c r="P123" s="393">
        <f t="shared" si="25"/>
        <v>338357715</v>
      </c>
      <c r="Q123" s="407">
        <v>406999149</v>
      </c>
      <c r="R123" s="389"/>
    </row>
    <row r="124" spans="4:18" ht="6" customHeight="1">
      <c r="D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</row>
    <row r="125" spans="2:18" ht="12">
      <c r="B125" s="409"/>
      <c r="C125" s="414" t="s">
        <v>419</v>
      </c>
      <c r="D125" s="393">
        <f>+D123</f>
        <v>54722838</v>
      </c>
      <c r="E125" s="407">
        <v>140513687</v>
      </c>
      <c r="F125" s="393">
        <f>+F123</f>
        <v>-24822038</v>
      </c>
      <c r="G125" s="403">
        <v>4489224</v>
      </c>
      <c r="H125" s="393">
        <f>+H123</f>
        <v>115932597</v>
      </c>
      <c r="I125" s="403">
        <v>132496249</v>
      </c>
      <c r="J125" s="393">
        <f>+J123</f>
        <v>147515398</v>
      </c>
      <c r="K125" s="403">
        <v>81908571</v>
      </c>
      <c r="L125" s="393">
        <f>+L123</f>
        <v>43850399</v>
      </c>
      <c r="M125" s="403">
        <v>51624819</v>
      </c>
      <c r="N125" s="393">
        <v>1158521</v>
      </c>
      <c r="O125" s="403">
        <v>-4033401</v>
      </c>
      <c r="P125" s="393">
        <f>+P123</f>
        <v>338357715</v>
      </c>
      <c r="Q125" s="403">
        <v>406999149</v>
      </c>
      <c r="R125" s="389"/>
    </row>
    <row r="126" spans="2:18" ht="12">
      <c r="B126" s="409"/>
      <c r="C126" s="414" t="s">
        <v>420</v>
      </c>
      <c r="D126" s="393">
        <v>0</v>
      </c>
      <c r="E126" s="413">
        <v>0</v>
      </c>
      <c r="F126" s="393">
        <v>0</v>
      </c>
      <c r="G126" s="403">
        <v>0</v>
      </c>
      <c r="H126" s="393">
        <v>0</v>
      </c>
      <c r="I126" s="403">
        <v>0</v>
      </c>
      <c r="J126" s="393">
        <v>0</v>
      </c>
      <c r="K126" s="403">
        <v>0</v>
      </c>
      <c r="L126" s="393">
        <v>0</v>
      </c>
      <c r="M126" s="403">
        <v>0</v>
      </c>
      <c r="N126" s="393">
        <v>0</v>
      </c>
      <c r="O126" s="403">
        <v>0</v>
      </c>
      <c r="P126" s="393">
        <v>0</v>
      </c>
      <c r="Q126" s="403">
        <v>0</v>
      </c>
      <c r="R126" s="389"/>
    </row>
    <row r="127" spans="2:18" ht="12">
      <c r="B127" s="409"/>
      <c r="C127" s="414" t="s">
        <v>421</v>
      </c>
      <c r="D127" s="393">
        <v>0</v>
      </c>
      <c r="E127" s="413">
        <v>0</v>
      </c>
      <c r="F127" s="393">
        <v>0</v>
      </c>
      <c r="G127" s="403">
        <v>0</v>
      </c>
      <c r="H127" s="393">
        <v>0</v>
      </c>
      <c r="I127" s="403">
        <v>0</v>
      </c>
      <c r="J127" s="393">
        <v>0</v>
      </c>
      <c r="K127" s="403">
        <v>0</v>
      </c>
      <c r="L127" s="393">
        <v>0</v>
      </c>
      <c r="M127" s="403">
        <v>0</v>
      </c>
      <c r="N127" s="393">
        <v>0</v>
      </c>
      <c r="O127" s="403">
        <v>0</v>
      </c>
      <c r="P127" s="393">
        <v>0</v>
      </c>
      <c r="Q127" s="403">
        <v>0</v>
      </c>
      <c r="R127" s="389"/>
    </row>
    <row r="128" ht="12">
      <c r="R128" s="389"/>
    </row>
    <row r="129" spans="4:18" ht="12"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</row>
    <row r="130" ht="12">
      <c r="R130" s="389"/>
    </row>
  </sheetData>
  <sheetProtection/>
  <mergeCells count="36">
    <mergeCell ref="N73:O73"/>
    <mergeCell ref="P73:Q73"/>
    <mergeCell ref="B74:C75"/>
    <mergeCell ref="B73:C73"/>
    <mergeCell ref="D73:E73"/>
    <mergeCell ref="F73:G73"/>
    <mergeCell ref="H73:I73"/>
    <mergeCell ref="J73:K73"/>
    <mergeCell ref="L73:M73"/>
    <mergeCell ref="L35:M35"/>
    <mergeCell ref="N35:O35"/>
    <mergeCell ref="P35:Q35"/>
    <mergeCell ref="B36:C37"/>
    <mergeCell ref="B60:C60"/>
    <mergeCell ref="B72:C72"/>
    <mergeCell ref="J72:Q72"/>
    <mergeCell ref="P3:Q3"/>
    <mergeCell ref="B4:C5"/>
    <mergeCell ref="B34:C34"/>
    <mergeCell ref="D34:I34"/>
    <mergeCell ref="J34:Q34"/>
    <mergeCell ref="B35:C35"/>
    <mergeCell ref="D35:E35"/>
    <mergeCell ref="F35:G35"/>
    <mergeCell ref="H35:I35"/>
    <mergeCell ref="J35:K35"/>
    <mergeCell ref="B2:C2"/>
    <mergeCell ref="D2:I2"/>
    <mergeCell ref="J2:Q2"/>
    <mergeCell ref="B3:C3"/>
    <mergeCell ref="D3:E3"/>
    <mergeCell ref="F3:G3"/>
    <mergeCell ref="H3:I3"/>
    <mergeCell ref="J3:K3"/>
    <mergeCell ref="L3:M3"/>
    <mergeCell ref="N3:O3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B2:T130"/>
  <sheetViews>
    <sheetView tabSelected="1" zoomScale="85" zoomScaleNormal="85" zoomScalePageLayoutView="0" workbookViewId="0" topLeftCell="A1">
      <selection activeCell="G19" sqref="G19"/>
    </sheetView>
  </sheetViews>
  <sheetFormatPr defaultColWidth="11.421875" defaultRowHeight="15"/>
  <cols>
    <col min="1" max="1" width="3.57421875" style="369" customWidth="1"/>
    <col min="2" max="2" width="2.8515625" style="369" customWidth="1"/>
    <col min="3" max="3" width="56.8515625" style="369" customWidth="1"/>
    <col min="4" max="4" width="16.7109375" style="369" bestFit="1" customWidth="1"/>
    <col min="5" max="5" width="15.8515625" style="369" bestFit="1" customWidth="1"/>
    <col min="6" max="6" width="16.00390625" style="369" bestFit="1" customWidth="1"/>
    <col min="7" max="7" width="14.57421875" style="369" bestFit="1" customWidth="1"/>
    <col min="8" max="8" width="15.28125" style="369" bestFit="1" customWidth="1"/>
    <col min="9" max="9" width="16.28125" style="369" bestFit="1" customWidth="1"/>
    <col min="10" max="10" width="16.00390625" style="369" bestFit="1" customWidth="1"/>
    <col min="11" max="11" width="16.421875" style="369" bestFit="1" customWidth="1"/>
    <col min="12" max="13" width="14.421875" style="369" bestFit="1" customWidth="1"/>
    <col min="14" max="14" width="16.7109375" style="369" bestFit="1" customWidth="1"/>
    <col min="15" max="15" width="15.28125" style="369" bestFit="1" customWidth="1"/>
    <col min="16" max="16" width="16.00390625" style="369" bestFit="1" customWidth="1"/>
    <col min="17" max="17" width="16.421875" style="369" bestFit="1" customWidth="1"/>
    <col min="18" max="18" width="13.421875" style="369" bestFit="1" customWidth="1"/>
    <col min="19" max="19" width="11.421875" style="369" customWidth="1"/>
    <col min="20" max="20" width="15.8515625" style="369" bestFit="1" customWidth="1"/>
    <col min="21" max="16384" width="11.421875" style="369" customWidth="1"/>
  </cols>
  <sheetData>
    <row r="2" spans="2:17" ht="21" customHeight="1">
      <c r="B2" s="370" t="s">
        <v>427</v>
      </c>
      <c r="C2" s="371"/>
      <c r="D2" s="442" t="s">
        <v>327</v>
      </c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2"/>
    </row>
    <row r="3" spans="2:17" ht="25.5" customHeight="1">
      <c r="B3" s="370" t="s">
        <v>422</v>
      </c>
      <c r="C3" s="371"/>
      <c r="D3" s="372" t="s">
        <v>1</v>
      </c>
      <c r="E3" s="373"/>
      <c r="F3" s="372" t="s">
        <v>2</v>
      </c>
      <c r="G3" s="373"/>
      <c r="H3" s="372" t="s">
        <v>423</v>
      </c>
      <c r="I3" s="373"/>
      <c r="J3" s="372" t="s">
        <v>3</v>
      </c>
      <c r="K3" s="373"/>
      <c r="L3" s="372" t="s">
        <v>424</v>
      </c>
      <c r="M3" s="373"/>
      <c r="N3" s="372" t="s">
        <v>425</v>
      </c>
      <c r="O3" s="373"/>
      <c r="P3" s="372" t="s">
        <v>329</v>
      </c>
      <c r="Q3" s="373"/>
    </row>
    <row r="4" spans="2:17" ht="12" customHeight="1">
      <c r="B4" s="374" t="s">
        <v>330</v>
      </c>
      <c r="C4" s="422"/>
      <c r="D4" s="376">
        <f>+'[1]Segmentos pais'!D4</f>
        <v>41182</v>
      </c>
      <c r="E4" s="377">
        <f>+'[1]Segmentos LN Generacion'!E4</f>
        <v>40908</v>
      </c>
      <c r="F4" s="376">
        <f aca="true" t="shared" si="0" ref="F4:Q4">+D4</f>
        <v>41182</v>
      </c>
      <c r="G4" s="377">
        <f t="shared" si="0"/>
        <v>40908</v>
      </c>
      <c r="H4" s="376">
        <f t="shared" si="0"/>
        <v>41182</v>
      </c>
      <c r="I4" s="377">
        <f t="shared" si="0"/>
        <v>40908</v>
      </c>
      <c r="J4" s="376">
        <f t="shared" si="0"/>
        <v>41182</v>
      </c>
      <c r="K4" s="377">
        <f t="shared" si="0"/>
        <v>40908</v>
      </c>
      <c r="L4" s="376">
        <f t="shared" si="0"/>
        <v>41182</v>
      </c>
      <c r="M4" s="377">
        <f t="shared" si="0"/>
        <v>40908</v>
      </c>
      <c r="N4" s="376">
        <f t="shared" si="0"/>
        <v>41182</v>
      </c>
      <c r="O4" s="377">
        <f t="shared" si="0"/>
        <v>40908</v>
      </c>
      <c r="P4" s="376">
        <f t="shared" si="0"/>
        <v>41182</v>
      </c>
      <c r="Q4" s="377">
        <f t="shared" si="0"/>
        <v>40908</v>
      </c>
    </row>
    <row r="5" spans="2:17" ht="12">
      <c r="B5" s="423"/>
      <c r="C5" s="424"/>
      <c r="D5" s="380" t="s">
        <v>331</v>
      </c>
      <c r="E5" s="381" t="s">
        <v>331</v>
      </c>
      <c r="F5" s="380" t="s">
        <v>331</v>
      </c>
      <c r="G5" s="381" t="s">
        <v>331</v>
      </c>
      <c r="H5" s="380" t="s">
        <v>331</v>
      </c>
      <c r="I5" s="381" t="s">
        <v>331</v>
      </c>
      <c r="J5" s="380" t="s">
        <v>331</v>
      </c>
      <c r="K5" s="381" t="s">
        <v>331</v>
      </c>
      <c r="L5" s="380" t="s">
        <v>331</v>
      </c>
      <c r="M5" s="381" t="s">
        <v>331</v>
      </c>
      <c r="N5" s="380" t="s">
        <v>331</v>
      </c>
      <c r="O5" s="381" t="s">
        <v>331</v>
      </c>
      <c r="P5" s="380" t="s">
        <v>331</v>
      </c>
      <c r="Q5" s="381" t="s">
        <v>331</v>
      </c>
    </row>
    <row r="6" spans="2:20" ht="12">
      <c r="B6" s="382" t="s">
        <v>332</v>
      </c>
      <c r="D6" s="383">
        <f>SUM(D7:D13)</f>
        <v>173055812</v>
      </c>
      <c r="E6" s="384">
        <v>193667154</v>
      </c>
      <c r="F6" s="383">
        <f aca="true" t="shared" si="1" ref="F6:P6">SUM(F7:F13)</f>
        <v>65803599</v>
      </c>
      <c r="G6" s="384">
        <v>84947442</v>
      </c>
      <c r="H6" s="383">
        <f t="shared" si="1"/>
        <v>462083376</v>
      </c>
      <c r="I6" s="384">
        <v>424487557</v>
      </c>
      <c r="J6" s="383">
        <f t="shared" si="1"/>
        <v>219178540</v>
      </c>
      <c r="K6" s="384">
        <v>239448013</v>
      </c>
      <c r="L6" s="383">
        <f t="shared" si="1"/>
        <v>81374299</v>
      </c>
      <c r="M6" s="384">
        <v>73305844</v>
      </c>
      <c r="N6" s="383">
        <f t="shared" si="1"/>
        <v>-7645980</v>
      </c>
      <c r="O6" s="384">
        <v>-8446413</v>
      </c>
      <c r="P6" s="393">
        <f t="shared" si="1"/>
        <v>993849646</v>
      </c>
      <c r="Q6" s="403">
        <v>1007409597</v>
      </c>
      <c r="S6" s="389"/>
      <c r="T6" s="428"/>
    </row>
    <row r="7" spans="2:20" ht="12">
      <c r="B7" s="386"/>
      <c r="C7" s="387" t="s">
        <v>334</v>
      </c>
      <c r="D7" s="383">
        <v>2221685</v>
      </c>
      <c r="E7" s="388">
        <v>26582727</v>
      </c>
      <c r="F7" s="383">
        <v>17006714</v>
      </c>
      <c r="G7" s="388">
        <v>21100767</v>
      </c>
      <c r="H7" s="383">
        <v>142453677</v>
      </c>
      <c r="I7" s="388">
        <v>109978438</v>
      </c>
      <c r="J7" s="383">
        <v>98188249</v>
      </c>
      <c r="K7" s="388">
        <v>131993716</v>
      </c>
      <c r="L7" s="383">
        <v>19548457</v>
      </c>
      <c r="M7" s="388">
        <v>9290173</v>
      </c>
      <c r="N7" s="383">
        <v>0</v>
      </c>
      <c r="O7" s="388">
        <v>0</v>
      </c>
      <c r="P7" s="393">
        <f>+D7+F7+H7+J7+L7+N7</f>
        <v>279418782</v>
      </c>
      <c r="Q7" s="403">
        <v>298945821</v>
      </c>
      <c r="R7" s="389"/>
      <c r="S7" s="389"/>
      <c r="T7" s="428"/>
    </row>
    <row r="8" spans="2:20" ht="12">
      <c r="B8" s="386"/>
      <c r="C8" s="387" t="s">
        <v>335</v>
      </c>
      <c r="D8" s="383">
        <v>445343</v>
      </c>
      <c r="E8" s="388">
        <v>0</v>
      </c>
      <c r="F8" s="383">
        <v>0</v>
      </c>
      <c r="G8" s="388">
        <v>0</v>
      </c>
      <c r="H8" s="383">
        <v>0</v>
      </c>
      <c r="I8" s="388">
        <v>0</v>
      </c>
      <c r="J8" s="383">
        <v>0</v>
      </c>
      <c r="K8" s="388">
        <v>25011</v>
      </c>
      <c r="L8" s="383">
        <v>0</v>
      </c>
      <c r="M8" s="388">
        <v>0</v>
      </c>
      <c r="N8" s="383">
        <v>0</v>
      </c>
      <c r="O8" s="388">
        <v>0</v>
      </c>
      <c r="P8" s="393">
        <f aca="true" t="shared" si="2" ref="P8:P13">+D8+F8+H8+J8+L8+N8</f>
        <v>445343</v>
      </c>
      <c r="Q8" s="403">
        <v>25011</v>
      </c>
      <c r="S8" s="389"/>
      <c r="T8" s="428"/>
    </row>
    <row r="9" spans="2:20" ht="12">
      <c r="B9" s="386"/>
      <c r="C9" s="387" t="s">
        <v>336</v>
      </c>
      <c r="D9" s="383">
        <v>2244575</v>
      </c>
      <c r="E9" s="388">
        <v>2312576</v>
      </c>
      <c r="F9" s="383">
        <v>1205668</v>
      </c>
      <c r="G9" s="388">
        <v>1246994</v>
      </c>
      <c r="H9" s="383">
        <v>55121280</v>
      </c>
      <c r="I9" s="388">
        <v>27375759</v>
      </c>
      <c r="J9" s="383">
        <v>4290838</v>
      </c>
      <c r="K9" s="388">
        <v>5220643</v>
      </c>
      <c r="L9" s="383">
        <v>2856620</v>
      </c>
      <c r="M9" s="388">
        <v>2636552</v>
      </c>
      <c r="N9" s="383">
        <v>0</v>
      </c>
      <c r="O9" s="388">
        <v>0</v>
      </c>
      <c r="P9" s="393">
        <f t="shared" si="2"/>
        <v>65718981</v>
      </c>
      <c r="Q9" s="403">
        <v>38792524</v>
      </c>
      <c r="S9" s="389"/>
      <c r="T9" s="428"/>
    </row>
    <row r="10" spans="2:20" ht="12">
      <c r="B10" s="386"/>
      <c r="C10" s="387" t="s">
        <v>337</v>
      </c>
      <c r="D10" s="383">
        <v>156168135</v>
      </c>
      <c r="E10" s="388">
        <v>152223272</v>
      </c>
      <c r="F10" s="383">
        <v>40967623</v>
      </c>
      <c r="G10" s="388">
        <v>54255165</v>
      </c>
      <c r="H10" s="383">
        <v>245994632</v>
      </c>
      <c r="I10" s="388">
        <v>254576869</v>
      </c>
      <c r="J10" s="383">
        <v>93627806</v>
      </c>
      <c r="K10" s="388">
        <v>92278353</v>
      </c>
      <c r="L10" s="383">
        <v>51673699</v>
      </c>
      <c r="M10" s="388">
        <v>56990519</v>
      </c>
      <c r="N10" s="383">
        <v>0</v>
      </c>
      <c r="O10" s="388">
        <v>0</v>
      </c>
      <c r="P10" s="393">
        <f t="shared" si="2"/>
        <v>588431895</v>
      </c>
      <c r="Q10" s="403">
        <v>610324178</v>
      </c>
      <c r="S10" s="389"/>
      <c r="T10" s="428"/>
    </row>
    <row r="11" spans="2:20" ht="12">
      <c r="B11" s="386"/>
      <c r="C11" s="387" t="s">
        <v>338</v>
      </c>
      <c r="D11" s="383">
        <v>9754344</v>
      </c>
      <c r="E11" s="388">
        <v>10623831</v>
      </c>
      <c r="F11" s="383">
        <v>891884</v>
      </c>
      <c r="G11" s="388">
        <v>776127</v>
      </c>
      <c r="H11" s="383">
        <v>0</v>
      </c>
      <c r="I11" s="388">
        <v>0</v>
      </c>
      <c r="J11" s="383">
        <v>18231875</v>
      </c>
      <c r="K11" s="388">
        <v>4247788</v>
      </c>
      <c r="L11" s="383">
        <v>153342</v>
      </c>
      <c r="M11" s="388">
        <v>14453</v>
      </c>
      <c r="N11" s="383">
        <v>-7645980</v>
      </c>
      <c r="O11" s="388">
        <v>-8446413</v>
      </c>
      <c r="P11" s="393">
        <f t="shared" si="2"/>
        <v>21385465</v>
      </c>
      <c r="Q11" s="403">
        <v>7215786</v>
      </c>
      <c r="S11" s="389"/>
      <c r="T11" s="428"/>
    </row>
    <row r="12" spans="2:20" ht="12">
      <c r="B12" s="386"/>
      <c r="C12" s="387" t="s">
        <v>339</v>
      </c>
      <c r="D12" s="383">
        <v>2045516</v>
      </c>
      <c r="E12" s="388">
        <v>1924748</v>
      </c>
      <c r="F12" s="383">
        <v>2747479</v>
      </c>
      <c r="G12" s="388">
        <v>3138669</v>
      </c>
      <c r="H12" s="383">
        <v>977675</v>
      </c>
      <c r="I12" s="388">
        <v>1252066</v>
      </c>
      <c r="J12" s="383">
        <v>4838288</v>
      </c>
      <c r="K12" s="388">
        <v>5682049</v>
      </c>
      <c r="L12" s="383">
        <v>7123222</v>
      </c>
      <c r="M12" s="388">
        <v>4357382</v>
      </c>
      <c r="N12" s="383">
        <v>0</v>
      </c>
      <c r="O12" s="388">
        <v>0</v>
      </c>
      <c r="P12" s="393">
        <f t="shared" si="2"/>
        <v>17732180</v>
      </c>
      <c r="Q12" s="403">
        <v>16354914</v>
      </c>
      <c r="S12" s="389"/>
      <c r="T12" s="428"/>
    </row>
    <row r="13" spans="2:20" ht="12">
      <c r="B13" s="386"/>
      <c r="C13" s="387" t="s">
        <v>340</v>
      </c>
      <c r="D13" s="383">
        <v>176214</v>
      </c>
      <c r="E13" s="388">
        <v>0</v>
      </c>
      <c r="F13" s="383">
        <v>2984231</v>
      </c>
      <c r="G13" s="388">
        <v>4429720</v>
      </c>
      <c r="H13" s="383">
        <v>17536112</v>
      </c>
      <c r="I13" s="388">
        <v>31304425</v>
      </c>
      <c r="J13" s="383">
        <v>1484</v>
      </c>
      <c r="K13" s="388">
        <v>453</v>
      </c>
      <c r="L13" s="383">
        <v>18959</v>
      </c>
      <c r="M13" s="388">
        <v>16765</v>
      </c>
      <c r="N13" s="383">
        <v>0</v>
      </c>
      <c r="O13" s="388">
        <v>0</v>
      </c>
      <c r="P13" s="393">
        <f t="shared" si="2"/>
        <v>20717000</v>
      </c>
      <c r="Q13" s="403">
        <v>35751363</v>
      </c>
      <c r="S13" s="389"/>
      <c r="T13" s="428"/>
    </row>
    <row r="14" spans="17:20" ht="7.5" customHeight="1">
      <c r="Q14" s="399"/>
      <c r="T14" s="428"/>
    </row>
    <row r="15" spans="2:20" ht="36">
      <c r="B15" s="386"/>
      <c r="C15" s="390" t="s">
        <v>426</v>
      </c>
      <c r="D15" s="383">
        <v>0</v>
      </c>
      <c r="E15" s="388">
        <v>0</v>
      </c>
      <c r="F15" s="383">
        <v>0</v>
      </c>
      <c r="G15" s="388">
        <v>0</v>
      </c>
      <c r="H15" s="383">
        <v>0</v>
      </c>
      <c r="I15" s="388">
        <v>0</v>
      </c>
      <c r="J15" s="383">
        <v>0</v>
      </c>
      <c r="K15" s="388">
        <v>0</v>
      </c>
      <c r="L15" s="383">
        <v>0</v>
      </c>
      <c r="M15" s="388">
        <v>0</v>
      </c>
      <c r="N15" s="383">
        <v>0</v>
      </c>
      <c r="O15" s="388">
        <v>0</v>
      </c>
      <c r="P15" s="393">
        <v>0</v>
      </c>
      <c r="Q15" s="403">
        <v>0</v>
      </c>
      <c r="S15" s="389"/>
      <c r="T15" s="428"/>
    </row>
    <row r="16" spans="17:20" ht="12">
      <c r="Q16" s="399"/>
      <c r="T16" s="428"/>
    </row>
    <row r="17" spans="2:20" ht="12">
      <c r="B17" s="385" t="s">
        <v>342</v>
      </c>
      <c r="D17" s="383">
        <f>SUM(D18:D27)</f>
        <v>1093955032</v>
      </c>
      <c r="E17" s="384">
        <v>1116514950</v>
      </c>
      <c r="F17" s="383">
        <f aca="true" t="shared" si="3" ref="F17:P17">SUM(F18:F27)</f>
        <v>246173794</v>
      </c>
      <c r="G17" s="384">
        <v>272099510</v>
      </c>
      <c r="H17" s="383">
        <f t="shared" si="3"/>
        <v>1681315893</v>
      </c>
      <c r="I17" s="384">
        <v>1994823050</v>
      </c>
      <c r="J17" s="383">
        <f t="shared" si="3"/>
        <v>935007715</v>
      </c>
      <c r="K17" s="384">
        <v>960707757</v>
      </c>
      <c r="L17" s="383">
        <f t="shared" si="3"/>
        <v>431133595</v>
      </c>
      <c r="M17" s="384">
        <v>434005821</v>
      </c>
      <c r="N17" s="383">
        <f t="shared" si="3"/>
        <v>0</v>
      </c>
      <c r="O17" s="384">
        <v>0</v>
      </c>
      <c r="P17" s="393">
        <f t="shared" si="3"/>
        <v>4387586029</v>
      </c>
      <c r="Q17" s="403">
        <v>4778151088</v>
      </c>
      <c r="S17" s="389"/>
      <c r="T17" s="428"/>
    </row>
    <row r="18" spans="2:20" ht="12">
      <c r="B18" s="386"/>
      <c r="C18" s="387" t="s">
        <v>343</v>
      </c>
      <c r="D18" s="383">
        <v>25350</v>
      </c>
      <c r="E18" s="388">
        <v>25176</v>
      </c>
      <c r="F18" s="383">
        <v>93420</v>
      </c>
      <c r="G18" s="388">
        <v>0</v>
      </c>
      <c r="H18" s="383">
        <v>0</v>
      </c>
      <c r="I18" s="388">
        <v>0</v>
      </c>
      <c r="J18" s="383">
        <v>8926</v>
      </c>
      <c r="K18" s="388">
        <v>9099</v>
      </c>
      <c r="L18" s="383">
        <v>3076323</v>
      </c>
      <c r="M18" s="388">
        <v>2792448</v>
      </c>
      <c r="N18" s="383">
        <v>0</v>
      </c>
      <c r="O18" s="388">
        <v>0</v>
      </c>
      <c r="P18" s="393">
        <f aca="true" t="shared" si="4" ref="P18:P27">+D18+F18+H18+J18+L18+N18</f>
        <v>3204019</v>
      </c>
      <c r="Q18" s="403">
        <v>2826723</v>
      </c>
      <c r="S18" s="389"/>
      <c r="T18" s="428"/>
    </row>
    <row r="19" spans="2:20" ht="12">
      <c r="B19" s="386"/>
      <c r="C19" s="387" t="s">
        <v>344</v>
      </c>
      <c r="D19" s="383">
        <v>336288</v>
      </c>
      <c r="E19" s="388">
        <v>229343</v>
      </c>
      <c r="F19" s="383">
        <v>600250</v>
      </c>
      <c r="G19" s="388">
        <v>885726</v>
      </c>
      <c r="H19" s="383">
        <v>62044409</v>
      </c>
      <c r="I19" s="388">
        <v>79626762</v>
      </c>
      <c r="J19" s="383">
        <v>0</v>
      </c>
      <c r="K19" s="388">
        <v>0</v>
      </c>
      <c r="L19" s="383">
        <v>0</v>
      </c>
      <c r="M19" s="388">
        <v>0</v>
      </c>
      <c r="N19" s="383">
        <v>0</v>
      </c>
      <c r="O19" s="388">
        <v>0</v>
      </c>
      <c r="P19" s="393">
        <f t="shared" si="4"/>
        <v>62980947</v>
      </c>
      <c r="Q19" s="403">
        <v>80741831</v>
      </c>
      <c r="S19" s="389"/>
      <c r="T19" s="428"/>
    </row>
    <row r="20" spans="2:20" ht="12">
      <c r="B20" s="386"/>
      <c r="C20" s="387" t="s">
        <v>345</v>
      </c>
      <c r="D20" s="383">
        <v>3038940</v>
      </c>
      <c r="E20" s="388">
        <v>3699470</v>
      </c>
      <c r="F20" s="383">
        <v>1730460</v>
      </c>
      <c r="G20" s="388">
        <v>1378682</v>
      </c>
      <c r="H20" s="383">
        <v>314572444</v>
      </c>
      <c r="I20" s="388">
        <v>251693307</v>
      </c>
      <c r="J20" s="383">
        <v>9588971</v>
      </c>
      <c r="K20" s="388">
        <v>10485477</v>
      </c>
      <c r="L20" s="383">
        <v>0</v>
      </c>
      <c r="M20" s="388">
        <v>0</v>
      </c>
      <c r="N20" s="383">
        <v>0</v>
      </c>
      <c r="O20" s="388">
        <v>0</v>
      </c>
      <c r="P20" s="393">
        <f t="shared" si="4"/>
        <v>328930815</v>
      </c>
      <c r="Q20" s="403">
        <v>267256936</v>
      </c>
      <c r="S20" s="389"/>
      <c r="T20" s="428"/>
    </row>
    <row r="21" spans="2:20" ht="12">
      <c r="B21" s="386"/>
      <c r="C21" s="387" t="s">
        <v>346</v>
      </c>
      <c r="D21" s="383">
        <v>0</v>
      </c>
      <c r="E21" s="388">
        <v>0</v>
      </c>
      <c r="F21" s="383">
        <v>0</v>
      </c>
      <c r="G21" s="388">
        <v>0</v>
      </c>
      <c r="H21" s="383">
        <v>98652</v>
      </c>
      <c r="I21" s="388">
        <v>117946</v>
      </c>
      <c r="J21" s="383">
        <v>0</v>
      </c>
      <c r="K21" s="388">
        <v>0</v>
      </c>
      <c r="L21" s="383">
        <v>0</v>
      </c>
      <c r="M21" s="388">
        <v>0</v>
      </c>
      <c r="N21" s="383">
        <v>0</v>
      </c>
      <c r="O21" s="388">
        <v>0</v>
      </c>
      <c r="P21" s="393">
        <f t="shared" si="4"/>
        <v>98652</v>
      </c>
      <c r="Q21" s="403">
        <v>117946</v>
      </c>
      <c r="S21" s="389"/>
      <c r="T21" s="428"/>
    </row>
    <row r="22" spans="2:20" ht="12">
      <c r="B22" s="386"/>
      <c r="C22" s="387" t="s">
        <v>347</v>
      </c>
      <c r="D22" s="383">
        <v>469482531</v>
      </c>
      <c r="E22" s="388">
        <v>503579522</v>
      </c>
      <c r="F22" s="383">
        <v>24124</v>
      </c>
      <c r="G22" s="388">
        <v>31383</v>
      </c>
      <c r="H22" s="383">
        <v>0</v>
      </c>
      <c r="I22" s="388">
        <v>0</v>
      </c>
      <c r="J22" s="383">
        <v>75</v>
      </c>
      <c r="K22" s="388">
        <v>76</v>
      </c>
      <c r="L22" s="383">
        <v>0</v>
      </c>
      <c r="M22" s="388">
        <v>0</v>
      </c>
      <c r="N22" s="383">
        <v>0</v>
      </c>
      <c r="O22" s="388">
        <v>0</v>
      </c>
      <c r="P22" s="393">
        <f t="shared" si="4"/>
        <v>469506730</v>
      </c>
      <c r="Q22" s="403">
        <v>503610981</v>
      </c>
      <c r="S22" s="389"/>
      <c r="T22" s="428"/>
    </row>
    <row r="23" spans="2:20" ht="12">
      <c r="B23" s="386"/>
      <c r="C23" s="387" t="s">
        <v>348</v>
      </c>
      <c r="D23" s="383">
        <v>13241456</v>
      </c>
      <c r="E23" s="388">
        <v>15263011</v>
      </c>
      <c r="F23" s="383">
        <v>3579905</v>
      </c>
      <c r="G23" s="388">
        <v>3473743</v>
      </c>
      <c r="H23" s="383">
        <v>1057408318</v>
      </c>
      <c r="I23" s="388">
        <v>1374215991</v>
      </c>
      <c r="J23" s="383">
        <v>20036380</v>
      </c>
      <c r="K23" s="388">
        <v>22048463</v>
      </c>
      <c r="L23" s="383">
        <v>2573148</v>
      </c>
      <c r="M23" s="388">
        <v>2844862</v>
      </c>
      <c r="N23" s="383">
        <v>0</v>
      </c>
      <c r="O23" s="388">
        <v>0</v>
      </c>
      <c r="P23" s="393">
        <f t="shared" si="4"/>
        <v>1096839207</v>
      </c>
      <c r="Q23" s="403">
        <v>1417846070</v>
      </c>
      <c r="S23" s="389"/>
      <c r="T23" s="428"/>
    </row>
    <row r="24" spans="2:20" ht="12">
      <c r="B24" s="386"/>
      <c r="C24" s="387" t="s">
        <v>349</v>
      </c>
      <c r="D24" s="383">
        <v>2240478</v>
      </c>
      <c r="E24" s="388">
        <v>2240478</v>
      </c>
      <c r="F24" s="383">
        <v>0</v>
      </c>
      <c r="G24" s="388">
        <v>0</v>
      </c>
      <c r="H24" s="383">
        <v>99608974</v>
      </c>
      <c r="I24" s="388">
        <v>119058905</v>
      </c>
      <c r="J24" s="383">
        <v>7933169</v>
      </c>
      <c r="K24" s="388">
        <v>8082994</v>
      </c>
      <c r="L24" s="383">
        <v>0</v>
      </c>
      <c r="M24" s="388">
        <v>0</v>
      </c>
      <c r="N24" s="383">
        <v>0</v>
      </c>
      <c r="O24" s="388">
        <v>0</v>
      </c>
      <c r="P24" s="393">
        <f t="shared" si="4"/>
        <v>109782621</v>
      </c>
      <c r="Q24" s="403">
        <v>129382377</v>
      </c>
      <c r="S24" s="389"/>
      <c r="T24" s="428"/>
    </row>
    <row r="25" spans="2:20" ht="12">
      <c r="B25" s="386"/>
      <c r="C25" s="387" t="s">
        <v>350</v>
      </c>
      <c r="D25" s="383">
        <v>595693806</v>
      </c>
      <c r="E25" s="388">
        <v>583180744</v>
      </c>
      <c r="F25" s="383">
        <v>240145635</v>
      </c>
      <c r="G25" s="388">
        <v>266329976</v>
      </c>
      <c r="H25" s="383">
        <v>18420750</v>
      </c>
      <c r="I25" s="388">
        <v>20746848</v>
      </c>
      <c r="J25" s="383">
        <v>861516479</v>
      </c>
      <c r="K25" s="388">
        <v>882070391</v>
      </c>
      <c r="L25" s="383">
        <v>425484124</v>
      </c>
      <c r="M25" s="388">
        <v>428368511</v>
      </c>
      <c r="N25" s="383">
        <v>0</v>
      </c>
      <c r="O25" s="388">
        <v>0</v>
      </c>
      <c r="P25" s="393">
        <f t="shared" si="4"/>
        <v>2141260794</v>
      </c>
      <c r="Q25" s="403">
        <v>2180696470</v>
      </c>
      <c r="S25" s="389"/>
      <c r="T25" s="428"/>
    </row>
    <row r="26" spans="2:20" ht="12">
      <c r="B26" s="386"/>
      <c r="C26" s="387" t="s">
        <v>351</v>
      </c>
      <c r="D26" s="383">
        <v>0</v>
      </c>
      <c r="E26" s="388">
        <v>0</v>
      </c>
      <c r="F26" s="383">
        <v>0</v>
      </c>
      <c r="G26" s="388">
        <v>0</v>
      </c>
      <c r="H26" s="383">
        <v>0</v>
      </c>
      <c r="I26" s="388">
        <v>0</v>
      </c>
      <c r="J26" s="383">
        <v>0</v>
      </c>
      <c r="K26" s="388">
        <v>0</v>
      </c>
      <c r="L26" s="383">
        <v>0</v>
      </c>
      <c r="M26" s="388">
        <v>0</v>
      </c>
      <c r="N26" s="383">
        <v>0</v>
      </c>
      <c r="O26" s="388">
        <v>0</v>
      </c>
      <c r="P26" s="393">
        <f t="shared" si="4"/>
        <v>0</v>
      </c>
      <c r="Q26" s="403">
        <v>0</v>
      </c>
      <c r="S26" s="389"/>
      <c r="T26" s="428"/>
    </row>
    <row r="27" spans="2:20" ht="12">
      <c r="B27" s="386"/>
      <c r="C27" s="387" t="s">
        <v>352</v>
      </c>
      <c r="D27" s="383">
        <v>9896183</v>
      </c>
      <c r="E27" s="388">
        <v>8297206</v>
      </c>
      <c r="F27" s="383">
        <v>0</v>
      </c>
      <c r="G27" s="388">
        <v>0</v>
      </c>
      <c r="H27" s="383">
        <v>129162346</v>
      </c>
      <c r="I27" s="388">
        <v>149363291</v>
      </c>
      <c r="J27" s="383">
        <v>35923715</v>
      </c>
      <c r="K27" s="388">
        <v>38011257</v>
      </c>
      <c r="L27" s="383">
        <v>0</v>
      </c>
      <c r="M27" s="388">
        <v>0</v>
      </c>
      <c r="N27" s="383">
        <v>0</v>
      </c>
      <c r="O27" s="388">
        <v>0</v>
      </c>
      <c r="P27" s="393">
        <f t="shared" si="4"/>
        <v>174982244</v>
      </c>
      <c r="Q27" s="403">
        <v>195671754</v>
      </c>
      <c r="S27" s="389"/>
      <c r="T27" s="428"/>
    </row>
    <row r="28" spans="17:20" ht="12">
      <c r="Q28" s="399"/>
      <c r="T28" s="428"/>
    </row>
    <row r="29" spans="2:20" ht="12">
      <c r="B29" s="391" t="s">
        <v>353</v>
      </c>
      <c r="C29" s="392"/>
      <c r="D29" s="393">
        <f>+D6+D17</f>
        <v>1267010844</v>
      </c>
      <c r="E29" s="394">
        <v>1310182104</v>
      </c>
      <c r="F29" s="393">
        <f>+F6+F17</f>
        <v>311977393</v>
      </c>
      <c r="G29" s="394">
        <v>357046952</v>
      </c>
      <c r="H29" s="393">
        <f>+H6+H17</f>
        <v>2143399269</v>
      </c>
      <c r="I29" s="394">
        <v>2419310607</v>
      </c>
      <c r="J29" s="393">
        <f>+J6+J17</f>
        <v>1154186255</v>
      </c>
      <c r="K29" s="394">
        <v>1200155770</v>
      </c>
      <c r="L29" s="393">
        <f>+L6+L17</f>
        <v>512507894</v>
      </c>
      <c r="M29" s="394">
        <v>507311665</v>
      </c>
      <c r="N29" s="393">
        <f>+N6+N17</f>
        <v>-7645980</v>
      </c>
      <c r="O29" s="394">
        <v>-8446413</v>
      </c>
      <c r="P29" s="393">
        <f>+P6+P17</f>
        <v>5381435675</v>
      </c>
      <c r="Q29" s="394">
        <v>5785560685</v>
      </c>
      <c r="S29" s="389"/>
      <c r="T29" s="428"/>
    </row>
    <row r="30" ht="12">
      <c r="T30" s="428"/>
    </row>
    <row r="31" ht="12">
      <c r="T31" s="428"/>
    </row>
    <row r="32" ht="12">
      <c r="T32" s="428"/>
    </row>
    <row r="33" spans="2:20" ht="24.75" customHeight="1">
      <c r="B33" s="370" t="s">
        <v>427</v>
      </c>
      <c r="C33" s="371"/>
      <c r="D33" s="442" t="s">
        <v>327</v>
      </c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452"/>
      <c r="T33" s="428"/>
    </row>
    <row r="34" spans="2:20" ht="30" customHeight="1">
      <c r="B34" s="370" t="s">
        <v>422</v>
      </c>
      <c r="C34" s="371"/>
      <c r="D34" s="372" t="str">
        <f>+D3</f>
        <v>Chile</v>
      </c>
      <c r="E34" s="373"/>
      <c r="F34" s="372" t="str">
        <f>+F3</f>
        <v>Argentina</v>
      </c>
      <c r="G34" s="373"/>
      <c r="H34" s="372" t="str">
        <f>+H3</f>
        <v>Brasil</v>
      </c>
      <c r="I34" s="373"/>
      <c r="J34" s="372" t="str">
        <f>+J3</f>
        <v>Colombia</v>
      </c>
      <c r="K34" s="373"/>
      <c r="L34" s="372" t="str">
        <f>+L3</f>
        <v>Perú</v>
      </c>
      <c r="M34" s="373"/>
      <c r="N34" s="372" t="str">
        <f>+N3</f>
        <v>Eliminaciones</v>
      </c>
      <c r="O34" s="373"/>
      <c r="P34" s="372" t="str">
        <f>+P3</f>
        <v>Totales</v>
      </c>
      <c r="Q34" s="373"/>
      <c r="T34" s="428"/>
    </row>
    <row r="35" spans="2:20" ht="12">
      <c r="B35" s="395" t="s">
        <v>354</v>
      </c>
      <c r="C35" s="429"/>
      <c r="D35" s="376">
        <f>+D4</f>
        <v>41182</v>
      </c>
      <c r="E35" s="377">
        <f>+E4</f>
        <v>40908</v>
      </c>
      <c r="F35" s="376">
        <f>+F4</f>
        <v>41182</v>
      </c>
      <c r="G35" s="377">
        <f>+G4</f>
        <v>40908</v>
      </c>
      <c r="H35" s="376">
        <f>+H4</f>
        <v>41182</v>
      </c>
      <c r="I35" s="377">
        <f>+I4</f>
        <v>40908</v>
      </c>
      <c r="J35" s="376">
        <f>+J4</f>
        <v>41182</v>
      </c>
      <c r="K35" s="377">
        <f>+K4</f>
        <v>40908</v>
      </c>
      <c r="L35" s="376">
        <f>+L4</f>
        <v>41182</v>
      </c>
      <c r="M35" s="377">
        <f>+M4</f>
        <v>40908</v>
      </c>
      <c r="N35" s="376">
        <f>+N4</f>
        <v>41182</v>
      </c>
      <c r="O35" s="377">
        <f>+O4</f>
        <v>40908</v>
      </c>
      <c r="P35" s="376">
        <f>+P4</f>
        <v>41182</v>
      </c>
      <c r="Q35" s="377">
        <f>+Q4</f>
        <v>40908</v>
      </c>
      <c r="T35" s="428"/>
    </row>
    <row r="36" spans="2:20" ht="12">
      <c r="B36" s="430"/>
      <c r="C36" s="431"/>
      <c r="D36" s="380" t="s">
        <v>331</v>
      </c>
      <c r="E36" s="381" t="s">
        <v>331</v>
      </c>
      <c r="F36" s="380" t="s">
        <v>331</v>
      </c>
      <c r="G36" s="381" t="s">
        <v>331</v>
      </c>
      <c r="H36" s="380" t="s">
        <v>331</v>
      </c>
      <c r="I36" s="381" t="s">
        <v>331</v>
      </c>
      <c r="J36" s="380" t="s">
        <v>331</v>
      </c>
      <c r="K36" s="381" t="s">
        <v>331</v>
      </c>
      <c r="L36" s="380" t="s">
        <v>331</v>
      </c>
      <c r="M36" s="381" t="s">
        <v>331</v>
      </c>
      <c r="N36" s="380" t="s">
        <v>331</v>
      </c>
      <c r="O36" s="381" t="s">
        <v>331</v>
      </c>
      <c r="P36" s="380" t="s">
        <v>331</v>
      </c>
      <c r="Q36" s="381" t="s">
        <v>331</v>
      </c>
      <c r="T36" s="428"/>
    </row>
    <row r="37" spans="2:20" ht="12">
      <c r="B37" s="399" t="s">
        <v>355</v>
      </c>
      <c r="D37" s="383">
        <f>SUM(D39:D45)</f>
        <v>170845982</v>
      </c>
      <c r="E37" s="384">
        <v>196759945</v>
      </c>
      <c r="F37" s="383">
        <f aca="true" t="shared" si="5" ref="F37:P37">SUM(F39:F45)</f>
        <v>322285256</v>
      </c>
      <c r="G37" s="384">
        <v>310638397</v>
      </c>
      <c r="H37" s="383">
        <f t="shared" si="5"/>
        <v>394249310</v>
      </c>
      <c r="I37" s="384">
        <v>489046971</v>
      </c>
      <c r="J37" s="383">
        <f t="shared" si="5"/>
        <v>234802934</v>
      </c>
      <c r="K37" s="384">
        <v>302355437</v>
      </c>
      <c r="L37" s="383">
        <f t="shared" si="5"/>
        <v>116309581</v>
      </c>
      <c r="M37" s="384">
        <v>103699413</v>
      </c>
      <c r="N37" s="383">
        <f t="shared" si="5"/>
        <v>-7645980</v>
      </c>
      <c r="O37" s="384">
        <v>-8446413</v>
      </c>
      <c r="P37" s="393">
        <f t="shared" si="5"/>
        <v>1230847083</v>
      </c>
      <c r="Q37" s="403">
        <v>1394053750</v>
      </c>
      <c r="S37" s="389"/>
      <c r="T37" s="428"/>
    </row>
    <row r="38" spans="2:20" ht="12" customHeight="1" hidden="1">
      <c r="B38" s="399" t="s">
        <v>356</v>
      </c>
      <c r="D38" s="383">
        <v>547329170.4498789</v>
      </c>
      <c r="E38" s="384">
        <v>196759945</v>
      </c>
      <c r="F38" s="383">
        <v>162607335.67514423</v>
      </c>
      <c r="G38" s="384">
        <v>310638397</v>
      </c>
      <c r="H38" s="383">
        <v>213285041.52348503</v>
      </c>
      <c r="I38" s="384">
        <v>489046971</v>
      </c>
      <c r="J38" s="383">
        <v>357346932.5264939</v>
      </c>
      <c r="K38" s="384">
        <v>302355437</v>
      </c>
      <c r="L38" s="383">
        <v>75196017.32176504</v>
      </c>
      <c r="M38" s="384">
        <v>103699413</v>
      </c>
      <c r="N38" s="383">
        <v>-92263452.91317804</v>
      </c>
      <c r="O38" s="384">
        <v>-8446413</v>
      </c>
      <c r="P38" s="393">
        <v>1263501044.5835888</v>
      </c>
      <c r="Q38" s="403">
        <v>1394053750</v>
      </c>
      <c r="T38" s="428"/>
    </row>
    <row r="39" spans="2:20" ht="12">
      <c r="B39" s="386"/>
      <c r="C39" s="387" t="s">
        <v>357</v>
      </c>
      <c r="D39" s="383">
        <v>5974</v>
      </c>
      <c r="E39" s="384">
        <v>26351</v>
      </c>
      <c r="F39" s="383">
        <v>19711325</v>
      </c>
      <c r="G39" s="384">
        <v>22349209</v>
      </c>
      <c r="H39" s="383">
        <v>114481366</v>
      </c>
      <c r="I39" s="384">
        <v>226703734</v>
      </c>
      <c r="J39" s="383">
        <v>22491063</v>
      </c>
      <c r="K39" s="384">
        <v>11034446</v>
      </c>
      <c r="L39" s="383">
        <v>39793838</v>
      </c>
      <c r="M39" s="384">
        <v>32046376</v>
      </c>
      <c r="N39" s="383">
        <v>0</v>
      </c>
      <c r="O39" s="384">
        <v>0</v>
      </c>
      <c r="P39" s="393">
        <f aca="true" t="shared" si="6" ref="P39:P45">+D39+F39+H39+J39+L39+N39</f>
        <v>196483566</v>
      </c>
      <c r="Q39" s="403">
        <v>292160116</v>
      </c>
      <c r="S39" s="389"/>
      <c r="T39" s="428"/>
    </row>
    <row r="40" spans="2:20" ht="12">
      <c r="B40" s="386"/>
      <c r="C40" s="387" t="s">
        <v>358</v>
      </c>
      <c r="D40" s="383">
        <v>80724096</v>
      </c>
      <c r="E40" s="384">
        <v>137937525</v>
      </c>
      <c r="F40" s="383">
        <v>250310226</v>
      </c>
      <c r="G40" s="384">
        <v>235366718</v>
      </c>
      <c r="H40" s="383">
        <v>187010211</v>
      </c>
      <c r="I40" s="384">
        <v>183352939</v>
      </c>
      <c r="J40" s="383">
        <v>114626252</v>
      </c>
      <c r="K40" s="384">
        <v>172660428</v>
      </c>
      <c r="L40" s="383">
        <v>33977030</v>
      </c>
      <c r="M40" s="384">
        <v>44810969</v>
      </c>
      <c r="N40" s="383">
        <v>0</v>
      </c>
      <c r="O40" s="384">
        <v>0</v>
      </c>
      <c r="P40" s="393">
        <f t="shared" si="6"/>
        <v>666647815</v>
      </c>
      <c r="Q40" s="403">
        <v>774128579</v>
      </c>
      <c r="S40" s="389"/>
      <c r="T40" s="428"/>
    </row>
    <row r="41" spans="2:20" ht="12">
      <c r="B41" s="386"/>
      <c r="C41" s="387" t="s">
        <v>359</v>
      </c>
      <c r="D41" s="383">
        <v>64155544</v>
      </c>
      <c r="E41" s="384">
        <v>23267428</v>
      </c>
      <c r="F41" s="383">
        <v>1832731</v>
      </c>
      <c r="G41" s="384">
        <v>2249562</v>
      </c>
      <c r="H41" s="383">
        <v>61496095</v>
      </c>
      <c r="I41" s="384">
        <v>20937120</v>
      </c>
      <c r="J41" s="383">
        <v>68974187</v>
      </c>
      <c r="K41" s="384">
        <v>76706628</v>
      </c>
      <c r="L41" s="383">
        <v>8108733</v>
      </c>
      <c r="M41" s="384">
        <v>11369623</v>
      </c>
      <c r="N41" s="383">
        <v>-7645980</v>
      </c>
      <c r="O41" s="384">
        <v>-8446413</v>
      </c>
      <c r="P41" s="393">
        <f t="shared" si="6"/>
        <v>196921310</v>
      </c>
      <c r="Q41" s="403">
        <v>126083948</v>
      </c>
      <c r="S41" s="389"/>
      <c r="T41" s="428"/>
    </row>
    <row r="42" spans="2:20" ht="12">
      <c r="B42" s="386"/>
      <c r="C42" s="387" t="s">
        <v>360</v>
      </c>
      <c r="D42" s="383">
        <v>6843207</v>
      </c>
      <c r="E42" s="384">
        <v>9088010</v>
      </c>
      <c r="F42" s="383">
        <v>26868970</v>
      </c>
      <c r="G42" s="384">
        <v>21423408</v>
      </c>
      <c r="H42" s="383">
        <v>1731691</v>
      </c>
      <c r="I42" s="384">
        <v>6801936</v>
      </c>
      <c r="J42" s="383">
        <v>0</v>
      </c>
      <c r="K42" s="384">
        <v>0</v>
      </c>
      <c r="L42" s="383">
        <v>4618682</v>
      </c>
      <c r="M42" s="384">
        <v>5913838</v>
      </c>
      <c r="N42" s="383">
        <v>0</v>
      </c>
      <c r="O42" s="384">
        <v>0</v>
      </c>
      <c r="P42" s="393">
        <f t="shared" si="6"/>
        <v>40062550</v>
      </c>
      <c r="Q42" s="403">
        <v>43227192</v>
      </c>
      <c r="S42" s="389"/>
      <c r="T42" s="428"/>
    </row>
    <row r="43" spans="2:20" ht="12">
      <c r="B43" s="386"/>
      <c r="C43" s="387" t="s">
        <v>361</v>
      </c>
      <c r="D43" s="383">
        <v>18488095</v>
      </c>
      <c r="E43" s="384">
        <v>25872525</v>
      </c>
      <c r="F43" s="383">
        <v>3170180</v>
      </c>
      <c r="G43" s="384">
        <v>7016288</v>
      </c>
      <c r="H43" s="383">
        <v>14382234</v>
      </c>
      <c r="I43" s="384">
        <v>36202808</v>
      </c>
      <c r="J43" s="383">
        <v>22182587</v>
      </c>
      <c r="K43" s="384">
        <v>36114100</v>
      </c>
      <c r="L43" s="383">
        <v>4819014</v>
      </c>
      <c r="M43" s="384">
        <v>5730192</v>
      </c>
      <c r="N43" s="383">
        <v>0</v>
      </c>
      <c r="O43" s="384">
        <v>0</v>
      </c>
      <c r="P43" s="393">
        <f t="shared" si="6"/>
        <v>63042110</v>
      </c>
      <c r="Q43" s="403">
        <v>110935913</v>
      </c>
      <c r="S43" s="389"/>
      <c r="T43" s="428"/>
    </row>
    <row r="44" spans="2:20" ht="12">
      <c r="B44" s="386"/>
      <c r="C44" s="387" t="s">
        <v>362</v>
      </c>
      <c r="D44" s="383">
        <v>0</v>
      </c>
      <c r="E44" s="384">
        <v>0</v>
      </c>
      <c r="F44" s="383">
        <v>0</v>
      </c>
      <c r="G44" s="384">
        <v>0</v>
      </c>
      <c r="H44" s="383">
        <v>0</v>
      </c>
      <c r="I44" s="384">
        <v>0</v>
      </c>
      <c r="J44" s="383">
        <v>0</v>
      </c>
      <c r="K44" s="384">
        <v>0</v>
      </c>
      <c r="L44" s="383">
        <v>0</v>
      </c>
      <c r="M44" s="384">
        <v>0</v>
      </c>
      <c r="N44" s="383">
        <v>0</v>
      </c>
      <c r="O44" s="384">
        <v>0</v>
      </c>
      <c r="P44" s="393">
        <f t="shared" si="6"/>
        <v>0</v>
      </c>
      <c r="Q44" s="403">
        <v>0</v>
      </c>
      <c r="S44" s="389"/>
      <c r="T44" s="428"/>
    </row>
    <row r="45" spans="2:20" ht="12">
      <c r="B45" s="386"/>
      <c r="C45" s="387" t="s">
        <v>363</v>
      </c>
      <c r="D45" s="383">
        <v>629066</v>
      </c>
      <c r="E45" s="384">
        <v>568106</v>
      </c>
      <c r="F45" s="383">
        <v>20391824</v>
      </c>
      <c r="G45" s="384">
        <v>22233212</v>
      </c>
      <c r="H45" s="383">
        <v>15147713</v>
      </c>
      <c r="I45" s="384">
        <v>15048434</v>
      </c>
      <c r="J45" s="383">
        <v>6528845</v>
      </c>
      <c r="K45" s="384">
        <v>5839835</v>
      </c>
      <c r="L45" s="383">
        <v>24992284</v>
      </c>
      <c r="M45" s="384">
        <v>3828415</v>
      </c>
      <c r="N45" s="383">
        <v>0</v>
      </c>
      <c r="O45" s="384">
        <v>0</v>
      </c>
      <c r="P45" s="393">
        <f t="shared" si="6"/>
        <v>67689732</v>
      </c>
      <c r="Q45" s="403">
        <v>47518002</v>
      </c>
      <c r="S45" s="389"/>
      <c r="T45" s="428"/>
    </row>
    <row r="46" spans="16:20" ht="12">
      <c r="P46" s="399"/>
      <c r="Q46" s="399"/>
      <c r="T46" s="428"/>
    </row>
    <row r="47" spans="2:20" ht="36">
      <c r="B47" s="386"/>
      <c r="C47" s="390" t="s">
        <v>364</v>
      </c>
      <c r="D47" s="383">
        <v>0</v>
      </c>
      <c r="E47" s="384">
        <v>0</v>
      </c>
      <c r="F47" s="383">
        <v>0</v>
      </c>
      <c r="G47" s="384">
        <v>0</v>
      </c>
      <c r="H47" s="383">
        <v>0</v>
      </c>
      <c r="I47" s="384">
        <v>0</v>
      </c>
      <c r="J47" s="383">
        <v>0</v>
      </c>
      <c r="K47" s="384">
        <v>0</v>
      </c>
      <c r="L47" s="383">
        <v>0</v>
      </c>
      <c r="M47" s="384">
        <v>0</v>
      </c>
      <c r="N47" s="383">
        <v>0</v>
      </c>
      <c r="O47" s="384">
        <v>0</v>
      </c>
      <c r="P47" s="393">
        <v>0</v>
      </c>
      <c r="Q47" s="403">
        <v>0</v>
      </c>
      <c r="S47" s="389"/>
      <c r="T47" s="428"/>
    </row>
    <row r="48" spans="16:20" ht="12">
      <c r="P48" s="399"/>
      <c r="Q48" s="399"/>
      <c r="T48" s="428"/>
    </row>
    <row r="49" spans="2:20" ht="12">
      <c r="B49" s="385" t="s">
        <v>365</v>
      </c>
      <c r="D49" s="383">
        <f>SUM(D50:D56)</f>
        <v>70939304</v>
      </c>
      <c r="E49" s="384">
        <v>52473555</v>
      </c>
      <c r="F49" s="383">
        <f>SUM(F50:F56)</f>
        <v>30311528</v>
      </c>
      <c r="G49" s="384">
        <v>41497104</v>
      </c>
      <c r="H49" s="383">
        <f>SUM(H50:H56)</f>
        <v>822555623</v>
      </c>
      <c r="I49" s="384">
        <v>870301120</v>
      </c>
      <c r="J49" s="383">
        <f>SUM(J50:J56)</f>
        <v>358554812</v>
      </c>
      <c r="K49" s="384">
        <v>397178370</v>
      </c>
      <c r="L49" s="383">
        <f>SUM(L50:L56)</f>
        <v>191136177</v>
      </c>
      <c r="M49" s="384">
        <v>210609245</v>
      </c>
      <c r="N49" s="383">
        <f>SUM(N50:N56)</f>
        <v>0</v>
      </c>
      <c r="O49" s="384">
        <v>0</v>
      </c>
      <c r="P49" s="393">
        <f>SUM(P50:P56)</f>
        <v>1473497444</v>
      </c>
      <c r="Q49" s="403">
        <v>1572059394</v>
      </c>
      <c r="S49" s="389"/>
      <c r="T49" s="428"/>
    </row>
    <row r="50" spans="2:20" ht="12">
      <c r="B50" s="386"/>
      <c r="C50" s="387" t="s">
        <v>366</v>
      </c>
      <c r="D50" s="383">
        <v>0</v>
      </c>
      <c r="E50" s="384">
        <v>0</v>
      </c>
      <c r="F50" s="383">
        <v>15386570</v>
      </c>
      <c r="G50" s="384">
        <v>25941484</v>
      </c>
      <c r="H50" s="383">
        <v>467154990</v>
      </c>
      <c r="I50" s="384">
        <v>478627090</v>
      </c>
      <c r="J50" s="383">
        <v>269310221</v>
      </c>
      <c r="K50" s="384">
        <v>295721421</v>
      </c>
      <c r="L50" s="383">
        <v>138790351</v>
      </c>
      <c r="M50" s="384">
        <v>152604148</v>
      </c>
      <c r="N50" s="383">
        <v>0</v>
      </c>
      <c r="O50" s="384">
        <v>0</v>
      </c>
      <c r="P50" s="393">
        <f aca="true" t="shared" si="7" ref="P50:P56">+D50+F50+H50+J50+L50+N50</f>
        <v>890642132</v>
      </c>
      <c r="Q50" s="403">
        <v>952894143</v>
      </c>
      <c r="S50" s="389"/>
      <c r="T50" s="428"/>
    </row>
    <row r="51" spans="2:20" ht="12">
      <c r="B51" s="386"/>
      <c r="C51" s="387" t="s">
        <v>367</v>
      </c>
      <c r="D51" s="383">
        <v>0</v>
      </c>
      <c r="E51" s="384">
        <v>0</v>
      </c>
      <c r="F51" s="383">
        <v>0</v>
      </c>
      <c r="G51" s="384">
        <v>905643</v>
      </c>
      <c r="H51" s="383">
        <v>11989176</v>
      </c>
      <c r="I51" s="384">
        <v>13155174</v>
      </c>
      <c r="J51" s="383">
        <v>0</v>
      </c>
      <c r="K51" s="384">
        <v>0</v>
      </c>
      <c r="L51" s="383">
        <v>0</v>
      </c>
      <c r="M51" s="384">
        <v>0</v>
      </c>
      <c r="N51" s="383">
        <v>0</v>
      </c>
      <c r="O51" s="384">
        <v>0</v>
      </c>
      <c r="P51" s="393">
        <f t="shared" si="7"/>
        <v>11989176</v>
      </c>
      <c r="Q51" s="403">
        <v>14060817</v>
      </c>
      <c r="S51" s="389"/>
      <c r="T51" s="428"/>
    </row>
    <row r="52" spans="2:20" ht="12">
      <c r="B52" s="386"/>
      <c r="C52" s="387" t="s">
        <v>368</v>
      </c>
      <c r="D52" s="383">
        <v>0</v>
      </c>
      <c r="E52" s="384">
        <v>0</v>
      </c>
      <c r="F52" s="383">
        <v>0</v>
      </c>
      <c r="G52" s="384">
        <v>0</v>
      </c>
      <c r="H52" s="383">
        <v>0</v>
      </c>
      <c r="I52" s="384">
        <v>0</v>
      </c>
      <c r="J52" s="383">
        <v>0</v>
      </c>
      <c r="K52" s="384">
        <v>0</v>
      </c>
      <c r="L52" s="383">
        <v>0</v>
      </c>
      <c r="M52" s="384">
        <v>0</v>
      </c>
      <c r="N52" s="383">
        <v>0</v>
      </c>
      <c r="O52" s="384">
        <v>0</v>
      </c>
      <c r="P52" s="393">
        <f t="shared" si="7"/>
        <v>0</v>
      </c>
      <c r="Q52" s="403">
        <v>0</v>
      </c>
      <c r="S52" s="389"/>
      <c r="T52" s="428"/>
    </row>
    <row r="53" spans="2:20" ht="12">
      <c r="B53" s="386"/>
      <c r="C53" s="387" t="s">
        <v>369</v>
      </c>
      <c r="D53" s="383">
        <v>7924831</v>
      </c>
      <c r="E53" s="384">
        <v>7618844</v>
      </c>
      <c r="F53" s="383">
        <v>8410433</v>
      </c>
      <c r="G53" s="384">
        <v>9239778</v>
      </c>
      <c r="H53" s="383">
        <v>144423874</v>
      </c>
      <c r="I53" s="384">
        <v>160166774</v>
      </c>
      <c r="J53" s="383">
        <v>4597854</v>
      </c>
      <c r="K53" s="384">
        <v>4445966</v>
      </c>
      <c r="L53" s="383">
        <v>162361</v>
      </c>
      <c r="M53" s="384">
        <v>165531</v>
      </c>
      <c r="N53" s="383">
        <v>0</v>
      </c>
      <c r="O53" s="384">
        <v>0</v>
      </c>
      <c r="P53" s="393">
        <f t="shared" si="7"/>
        <v>165519353</v>
      </c>
      <c r="Q53" s="403">
        <v>181636893</v>
      </c>
      <c r="S53" s="389"/>
      <c r="T53" s="428"/>
    </row>
    <row r="54" spans="2:20" ht="12">
      <c r="B54" s="386"/>
      <c r="C54" s="387" t="s">
        <v>370</v>
      </c>
      <c r="D54" s="383">
        <v>27896889</v>
      </c>
      <c r="E54" s="384">
        <v>22742572</v>
      </c>
      <c r="F54" s="383">
        <v>0</v>
      </c>
      <c r="G54" s="384">
        <v>0</v>
      </c>
      <c r="H54" s="383">
        <v>72997142</v>
      </c>
      <c r="I54" s="384">
        <v>63153516</v>
      </c>
      <c r="J54" s="383">
        <v>18489515</v>
      </c>
      <c r="K54" s="384">
        <v>19717371</v>
      </c>
      <c r="L54" s="383">
        <v>50849406</v>
      </c>
      <c r="M54" s="384">
        <v>56914980</v>
      </c>
      <c r="N54" s="383">
        <v>0</v>
      </c>
      <c r="O54" s="384">
        <v>0</v>
      </c>
      <c r="P54" s="393">
        <f t="shared" si="7"/>
        <v>170232952</v>
      </c>
      <c r="Q54" s="403">
        <v>162528439</v>
      </c>
      <c r="S54" s="389"/>
      <c r="T54" s="428"/>
    </row>
    <row r="55" spans="2:20" ht="12">
      <c r="B55" s="386"/>
      <c r="C55" s="387" t="s">
        <v>371</v>
      </c>
      <c r="D55" s="383">
        <v>17221293</v>
      </c>
      <c r="E55" s="384">
        <v>17289987</v>
      </c>
      <c r="F55" s="383">
        <v>4491429</v>
      </c>
      <c r="G55" s="384">
        <v>5410199</v>
      </c>
      <c r="H55" s="383">
        <v>125442764</v>
      </c>
      <c r="I55" s="384">
        <v>149352163</v>
      </c>
      <c r="J55" s="383">
        <v>58751859</v>
      </c>
      <c r="K55" s="384">
        <v>62774313</v>
      </c>
      <c r="L55" s="383">
        <v>0</v>
      </c>
      <c r="M55" s="384">
        <v>0</v>
      </c>
      <c r="N55" s="383">
        <v>0</v>
      </c>
      <c r="O55" s="384">
        <v>0</v>
      </c>
      <c r="P55" s="393">
        <f t="shared" si="7"/>
        <v>205907345</v>
      </c>
      <c r="Q55" s="403">
        <v>234826662</v>
      </c>
      <c r="S55" s="389"/>
      <c r="T55" s="428"/>
    </row>
    <row r="56" spans="2:20" ht="12">
      <c r="B56" s="386"/>
      <c r="C56" s="387" t="s">
        <v>372</v>
      </c>
      <c r="D56" s="383">
        <v>17896291</v>
      </c>
      <c r="E56" s="384">
        <v>4822152</v>
      </c>
      <c r="F56" s="383">
        <v>2023096</v>
      </c>
      <c r="G56" s="384">
        <v>0</v>
      </c>
      <c r="H56" s="383">
        <v>547677</v>
      </c>
      <c r="I56" s="384">
        <v>5846403</v>
      </c>
      <c r="J56" s="383">
        <v>7405363</v>
      </c>
      <c r="K56" s="384">
        <v>14519299</v>
      </c>
      <c r="L56" s="383">
        <v>1334059</v>
      </c>
      <c r="M56" s="384">
        <v>924586</v>
      </c>
      <c r="N56" s="383">
        <v>0</v>
      </c>
      <c r="O56" s="384">
        <v>0</v>
      </c>
      <c r="P56" s="393">
        <f t="shared" si="7"/>
        <v>29206486</v>
      </c>
      <c r="Q56" s="403">
        <v>26112440</v>
      </c>
      <c r="S56" s="389"/>
      <c r="T56" s="428"/>
    </row>
    <row r="57" spans="16:20" ht="12">
      <c r="P57" s="399"/>
      <c r="Q57" s="399"/>
      <c r="T57" s="428"/>
    </row>
    <row r="58" spans="2:20" ht="12">
      <c r="B58" s="385" t="s">
        <v>373</v>
      </c>
      <c r="D58" s="383">
        <f>+D59</f>
        <v>1025225558</v>
      </c>
      <c r="E58" s="384">
        <v>1060948604</v>
      </c>
      <c r="F58" s="383">
        <f aca="true" t="shared" si="8" ref="F58:P58">+F59</f>
        <v>-40619391</v>
      </c>
      <c r="G58" s="384">
        <v>4911451</v>
      </c>
      <c r="H58" s="383">
        <f t="shared" si="8"/>
        <v>926594336</v>
      </c>
      <c r="I58" s="384">
        <v>1059962516</v>
      </c>
      <c r="J58" s="383">
        <f t="shared" si="8"/>
        <v>560828509</v>
      </c>
      <c r="K58" s="384">
        <v>500621963</v>
      </c>
      <c r="L58" s="383">
        <f t="shared" si="8"/>
        <v>205062136</v>
      </c>
      <c r="M58" s="384">
        <v>193003007</v>
      </c>
      <c r="N58" s="383">
        <f t="shared" si="8"/>
        <v>0</v>
      </c>
      <c r="O58" s="384">
        <v>0</v>
      </c>
      <c r="P58" s="393">
        <f t="shared" si="8"/>
        <v>2677091148</v>
      </c>
      <c r="Q58" s="403">
        <v>2819447541</v>
      </c>
      <c r="S58" s="389"/>
      <c r="T58" s="428"/>
    </row>
    <row r="59" spans="2:20" ht="12" customHeight="1">
      <c r="B59" s="400" t="s">
        <v>374</v>
      </c>
      <c r="C59" s="432"/>
      <c r="D59" s="383">
        <f aca="true" t="shared" si="9" ref="D59:N59">SUM(D60:D65)</f>
        <v>1025225558</v>
      </c>
      <c r="E59" s="384">
        <v>1060948604</v>
      </c>
      <c r="F59" s="383">
        <f t="shared" si="9"/>
        <v>-40619391</v>
      </c>
      <c r="G59" s="384">
        <v>4911451</v>
      </c>
      <c r="H59" s="383">
        <f t="shared" si="9"/>
        <v>926594336</v>
      </c>
      <c r="I59" s="384">
        <v>1059962516</v>
      </c>
      <c r="J59" s="383">
        <f t="shared" si="9"/>
        <v>560828509</v>
      </c>
      <c r="K59" s="384">
        <v>500621963</v>
      </c>
      <c r="L59" s="383">
        <f t="shared" si="9"/>
        <v>205062136</v>
      </c>
      <c r="M59" s="384">
        <v>193003007</v>
      </c>
      <c r="N59" s="383">
        <f t="shared" si="9"/>
        <v>0</v>
      </c>
      <c r="O59" s="384">
        <v>0</v>
      </c>
      <c r="P59" s="393">
        <f aca="true" t="shared" si="10" ref="P59:P65">+D59+F59+H59+J59+L59+N59</f>
        <v>2677091148</v>
      </c>
      <c r="Q59" s="403">
        <v>2819447541</v>
      </c>
      <c r="S59" s="389"/>
      <c r="T59" s="428"/>
    </row>
    <row r="60" spans="2:20" ht="12">
      <c r="B60" s="386"/>
      <c r="C60" s="387" t="s">
        <v>375</v>
      </c>
      <c r="D60" s="383">
        <v>367928682</v>
      </c>
      <c r="E60" s="384">
        <v>368494984</v>
      </c>
      <c r="F60" s="383">
        <v>86426782</v>
      </c>
      <c r="G60" s="384">
        <v>135477599</v>
      </c>
      <c r="H60" s="383">
        <v>335406986</v>
      </c>
      <c r="I60" s="384">
        <v>466167408</v>
      </c>
      <c r="J60" s="383">
        <v>3467650</v>
      </c>
      <c r="K60" s="384">
        <v>7905014</v>
      </c>
      <c r="L60" s="383">
        <v>36513763</v>
      </c>
      <c r="M60" s="384">
        <v>32841625</v>
      </c>
      <c r="N60" s="383">
        <v>0</v>
      </c>
      <c r="O60" s="384">
        <v>0</v>
      </c>
      <c r="P60" s="393">
        <f t="shared" si="10"/>
        <v>829743863</v>
      </c>
      <c r="Q60" s="403">
        <v>1010886630</v>
      </c>
      <c r="S60" s="389"/>
      <c r="T60" s="428"/>
    </row>
    <row r="61" spans="2:20" ht="12">
      <c r="B61" s="386"/>
      <c r="C61" s="387" t="s">
        <v>376</v>
      </c>
      <c r="D61" s="383">
        <v>1020859477</v>
      </c>
      <c r="E61" s="384">
        <v>978146893</v>
      </c>
      <c r="F61" s="383">
        <v>-130522789</v>
      </c>
      <c r="G61" s="384">
        <v>-92338025</v>
      </c>
      <c r="H61" s="383">
        <v>146523781</v>
      </c>
      <c r="I61" s="384">
        <v>72309174</v>
      </c>
      <c r="J61" s="383">
        <v>75828468</v>
      </c>
      <c r="K61" s="384">
        <v>-2694357</v>
      </c>
      <c r="L61" s="383">
        <v>55496948</v>
      </c>
      <c r="M61" s="384">
        <v>1623660</v>
      </c>
      <c r="N61" s="383">
        <v>0</v>
      </c>
      <c r="O61" s="384">
        <v>0</v>
      </c>
      <c r="P61" s="393">
        <f t="shared" si="10"/>
        <v>1168185885</v>
      </c>
      <c r="Q61" s="403">
        <v>957047345</v>
      </c>
      <c r="S61" s="389"/>
      <c r="T61" s="428"/>
    </row>
    <row r="62" spans="2:20" ht="12">
      <c r="B62" s="386"/>
      <c r="C62" s="387" t="s">
        <v>377</v>
      </c>
      <c r="D62" s="383">
        <v>566302</v>
      </c>
      <c r="E62" s="384">
        <v>0</v>
      </c>
      <c r="F62" s="383">
        <v>0</v>
      </c>
      <c r="G62" s="384">
        <v>0</v>
      </c>
      <c r="H62" s="383">
        <v>0</v>
      </c>
      <c r="I62" s="384">
        <v>0</v>
      </c>
      <c r="J62" s="383">
        <v>3500973</v>
      </c>
      <c r="K62" s="384">
        <v>0</v>
      </c>
      <c r="L62" s="383">
        <v>0</v>
      </c>
      <c r="M62" s="384">
        <v>0</v>
      </c>
      <c r="N62" s="383">
        <v>0</v>
      </c>
      <c r="O62" s="384">
        <v>0</v>
      </c>
      <c r="P62" s="393">
        <f t="shared" si="10"/>
        <v>4067275</v>
      </c>
      <c r="Q62" s="403">
        <v>0</v>
      </c>
      <c r="S62" s="389"/>
      <c r="T62" s="428"/>
    </row>
    <row r="63" spans="2:20" ht="12" hidden="1">
      <c r="B63" s="386"/>
      <c r="C63" s="387" t="s">
        <v>378</v>
      </c>
      <c r="D63" s="383">
        <v>0</v>
      </c>
      <c r="E63" s="384">
        <v>0</v>
      </c>
      <c r="F63" s="383">
        <v>0</v>
      </c>
      <c r="G63" s="384">
        <v>0</v>
      </c>
      <c r="H63" s="383">
        <v>0</v>
      </c>
      <c r="I63" s="384">
        <v>0</v>
      </c>
      <c r="J63" s="383">
        <v>0</v>
      </c>
      <c r="K63" s="384">
        <v>0</v>
      </c>
      <c r="L63" s="383">
        <v>0</v>
      </c>
      <c r="M63" s="384">
        <v>0</v>
      </c>
      <c r="N63" s="383">
        <v>0</v>
      </c>
      <c r="O63" s="384">
        <v>0</v>
      </c>
      <c r="P63" s="393">
        <f t="shared" si="10"/>
        <v>0</v>
      </c>
      <c r="Q63" s="403">
        <v>0</v>
      </c>
      <c r="S63" s="389"/>
      <c r="T63" s="428"/>
    </row>
    <row r="64" spans="2:20" ht="12" hidden="1">
      <c r="B64" s="386"/>
      <c r="C64" s="387" t="s">
        <v>379</v>
      </c>
      <c r="D64" s="383">
        <v>0</v>
      </c>
      <c r="E64" s="384">
        <v>0</v>
      </c>
      <c r="F64" s="383">
        <v>0</v>
      </c>
      <c r="G64" s="384">
        <v>0</v>
      </c>
      <c r="H64" s="383">
        <v>0</v>
      </c>
      <c r="I64" s="384">
        <v>0</v>
      </c>
      <c r="J64" s="383">
        <v>0</v>
      </c>
      <c r="K64" s="384">
        <v>0</v>
      </c>
      <c r="L64" s="383">
        <v>0</v>
      </c>
      <c r="M64" s="384">
        <v>0</v>
      </c>
      <c r="N64" s="383">
        <v>0</v>
      </c>
      <c r="O64" s="384">
        <v>0</v>
      </c>
      <c r="P64" s="393">
        <f t="shared" si="10"/>
        <v>0</v>
      </c>
      <c r="Q64" s="403">
        <v>0</v>
      </c>
      <c r="S64" s="389"/>
      <c r="T64" s="428"/>
    </row>
    <row r="65" spans="2:20" ht="12">
      <c r="B65" s="386"/>
      <c r="C65" s="387" t="s">
        <v>380</v>
      </c>
      <c r="D65" s="383">
        <v>-364128903</v>
      </c>
      <c r="E65" s="384">
        <v>-285693273</v>
      </c>
      <c r="F65" s="383">
        <v>3476616</v>
      </c>
      <c r="G65" s="384">
        <v>-38228123</v>
      </c>
      <c r="H65" s="383">
        <v>444663569</v>
      </c>
      <c r="I65" s="384">
        <v>521485934</v>
      </c>
      <c r="J65" s="383">
        <v>478031418</v>
      </c>
      <c r="K65" s="384">
        <v>495411306</v>
      </c>
      <c r="L65" s="383">
        <v>113051425</v>
      </c>
      <c r="M65" s="384">
        <v>158537722</v>
      </c>
      <c r="N65" s="383">
        <v>0</v>
      </c>
      <c r="O65" s="384">
        <v>0</v>
      </c>
      <c r="P65" s="393">
        <f t="shared" si="10"/>
        <v>675094125</v>
      </c>
      <c r="Q65" s="403">
        <v>851513566</v>
      </c>
      <c r="S65" s="389"/>
      <c r="T65" s="428"/>
    </row>
    <row r="66" ht="12">
      <c r="T66" s="428"/>
    </row>
    <row r="67" spans="2:20" ht="12">
      <c r="B67" s="391" t="s">
        <v>381</v>
      </c>
      <c r="C67" s="387"/>
      <c r="D67" s="383">
        <v>0</v>
      </c>
      <c r="E67" s="384">
        <v>0</v>
      </c>
      <c r="F67" s="383">
        <v>0</v>
      </c>
      <c r="G67" s="384">
        <v>0</v>
      </c>
      <c r="H67" s="383">
        <v>0</v>
      </c>
      <c r="I67" s="384">
        <v>0</v>
      </c>
      <c r="J67" s="383">
        <v>0</v>
      </c>
      <c r="K67" s="384">
        <v>0</v>
      </c>
      <c r="L67" s="383">
        <v>0</v>
      </c>
      <c r="M67" s="384">
        <v>0</v>
      </c>
      <c r="N67" s="383">
        <v>0</v>
      </c>
      <c r="O67" s="384">
        <v>0</v>
      </c>
      <c r="P67" s="393">
        <v>0</v>
      </c>
      <c r="Q67" s="403">
        <v>0</v>
      </c>
      <c r="S67" s="389"/>
      <c r="T67" s="428"/>
    </row>
    <row r="68" spans="16:20" ht="12">
      <c r="P68" s="399"/>
      <c r="T68" s="428"/>
    </row>
    <row r="69" spans="2:20" ht="12">
      <c r="B69" s="402" t="s">
        <v>382</v>
      </c>
      <c r="C69" s="392"/>
      <c r="D69" s="393">
        <f>+D58+D49+D37</f>
        <v>1267010844</v>
      </c>
      <c r="E69" s="403">
        <v>1310182104</v>
      </c>
      <c r="F69" s="393">
        <f aca="true" t="shared" si="11" ref="F69:P69">+F58+F49+F37</f>
        <v>311977393</v>
      </c>
      <c r="G69" s="403">
        <v>357046952</v>
      </c>
      <c r="H69" s="393">
        <f t="shared" si="11"/>
        <v>2143399269</v>
      </c>
      <c r="I69" s="403">
        <v>2419310607</v>
      </c>
      <c r="J69" s="393">
        <f t="shared" si="11"/>
        <v>1154186255</v>
      </c>
      <c r="K69" s="403">
        <v>1200155770</v>
      </c>
      <c r="L69" s="393">
        <f t="shared" si="11"/>
        <v>512507894</v>
      </c>
      <c r="M69" s="403">
        <v>507311665</v>
      </c>
      <c r="N69" s="393">
        <f t="shared" si="11"/>
        <v>-7645980</v>
      </c>
      <c r="O69" s="403">
        <v>-8446413</v>
      </c>
      <c r="P69" s="393">
        <f t="shared" si="11"/>
        <v>5381435675</v>
      </c>
      <c r="Q69" s="403">
        <v>5785560685</v>
      </c>
      <c r="S69" s="389"/>
      <c r="T69" s="428"/>
    </row>
    <row r="70" spans="4:20" ht="12">
      <c r="D70" s="389">
        <f>+D29-D69</f>
        <v>0</v>
      </c>
      <c r="F70" s="389">
        <f aca="true" t="shared" si="12" ref="F70:P70">+F29-F69</f>
        <v>0</v>
      </c>
      <c r="H70" s="389">
        <f t="shared" si="12"/>
        <v>0</v>
      </c>
      <c r="J70" s="389">
        <f t="shared" si="12"/>
        <v>0</v>
      </c>
      <c r="L70" s="428">
        <f t="shared" si="12"/>
        <v>0</v>
      </c>
      <c r="N70" s="389">
        <f t="shared" si="12"/>
        <v>0</v>
      </c>
      <c r="P70" s="389">
        <f t="shared" si="12"/>
        <v>0</v>
      </c>
      <c r="S70" s="389"/>
      <c r="T70" s="428"/>
    </row>
    <row r="71" spans="2:17" ht="22.5" customHeight="1">
      <c r="B71" s="370" t="s">
        <v>427</v>
      </c>
      <c r="C71" s="371"/>
      <c r="D71" s="442" t="s">
        <v>327</v>
      </c>
      <c r="E71" s="451"/>
      <c r="F71" s="451"/>
      <c r="G71" s="451"/>
      <c r="H71" s="451"/>
      <c r="I71" s="451"/>
      <c r="J71" s="451"/>
      <c r="K71" s="451"/>
      <c r="L71" s="451"/>
      <c r="M71" s="451"/>
      <c r="N71" s="451"/>
      <c r="O71" s="451"/>
      <c r="P71" s="451"/>
      <c r="Q71" s="452"/>
    </row>
    <row r="72" spans="2:17" ht="30.75" customHeight="1">
      <c r="B72" s="370" t="s">
        <v>422</v>
      </c>
      <c r="C72" s="371"/>
      <c r="D72" s="372" t="str">
        <f>+D34</f>
        <v>Chile</v>
      </c>
      <c r="E72" s="373"/>
      <c r="F72" s="372" t="str">
        <f>+F34</f>
        <v>Argentina</v>
      </c>
      <c r="G72" s="373"/>
      <c r="H72" s="372" t="str">
        <f>+H34</f>
        <v>Brasil</v>
      </c>
      <c r="I72" s="373"/>
      <c r="J72" s="372" t="str">
        <f>+J34</f>
        <v>Colombia</v>
      </c>
      <c r="K72" s="373"/>
      <c r="L72" s="372" t="str">
        <f>+L34</f>
        <v>Perú</v>
      </c>
      <c r="M72" s="373"/>
      <c r="N72" s="372" t="str">
        <f>+N34</f>
        <v>Eliminaciones</v>
      </c>
      <c r="O72" s="373"/>
      <c r="P72" s="372" t="str">
        <f>+P34</f>
        <v>Totales</v>
      </c>
      <c r="Q72" s="373"/>
    </row>
    <row r="73" spans="2:17" ht="12">
      <c r="B73" s="395" t="s">
        <v>383</v>
      </c>
      <c r="C73" s="429"/>
      <c r="D73" s="376">
        <f>+D35</f>
        <v>41182</v>
      </c>
      <c r="E73" s="377">
        <f>+'[1]Segmentos LN resumen'!E74</f>
        <v>40816</v>
      </c>
      <c r="F73" s="376">
        <f>+F35</f>
        <v>41182</v>
      </c>
      <c r="G73" s="377">
        <f>+E73</f>
        <v>40816</v>
      </c>
      <c r="H73" s="376">
        <f>+H35</f>
        <v>41182</v>
      </c>
      <c r="I73" s="377">
        <f>+G73</f>
        <v>40816</v>
      </c>
      <c r="J73" s="376">
        <f>+J35</f>
        <v>41182</v>
      </c>
      <c r="K73" s="377">
        <f>+I73</f>
        <v>40816</v>
      </c>
      <c r="L73" s="376">
        <f>+L35</f>
        <v>41182</v>
      </c>
      <c r="M73" s="377">
        <f>+K73</f>
        <v>40816</v>
      </c>
      <c r="N73" s="434">
        <f>+N35</f>
        <v>41182</v>
      </c>
      <c r="O73" s="377">
        <f>+M73</f>
        <v>40816</v>
      </c>
      <c r="P73" s="376">
        <f>+P35</f>
        <v>41182</v>
      </c>
      <c r="Q73" s="377">
        <f>+M73</f>
        <v>40816</v>
      </c>
    </row>
    <row r="74" spans="2:17" ht="12">
      <c r="B74" s="430"/>
      <c r="C74" s="431"/>
      <c r="D74" s="404" t="s">
        <v>331</v>
      </c>
      <c r="E74" s="405" t="s">
        <v>331</v>
      </c>
      <c r="F74" s="404" t="s">
        <v>331</v>
      </c>
      <c r="G74" s="405" t="s">
        <v>331</v>
      </c>
      <c r="H74" s="404" t="s">
        <v>331</v>
      </c>
      <c r="I74" s="405" t="s">
        <v>331</v>
      </c>
      <c r="J74" s="404" t="s">
        <v>331</v>
      </c>
      <c r="K74" s="405" t="s">
        <v>331</v>
      </c>
      <c r="L74" s="404" t="s">
        <v>331</v>
      </c>
      <c r="M74" s="405" t="s">
        <v>331</v>
      </c>
      <c r="N74" s="436" t="s">
        <v>331</v>
      </c>
      <c r="O74" s="405" t="s">
        <v>331</v>
      </c>
      <c r="P74" s="404" t="s">
        <v>331</v>
      </c>
      <c r="Q74" s="405" t="s">
        <v>331</v>
      </c>
    </row>
    <row r="75" spans="2:18" ht="12">
      <c r="B75" s="402" t="s">
        <v>384</v>
      </c>
      <c r="C75" s="406"/>
      <c r="D75" s="393">
        <f>+D76+D81</f>
        <v>744752222</v>
      </c>
      <c r="E75" s="403">
        <v>778004929</v>
      </c>
      <c r="F75" s="393">
        <f aca="true" t="shared" si="13" ref="F75:P75">+F76+F81</f>
        <v>241861711</v>
      </c>
      <c r="G75" s="403">
        <v>205924443</v>
      </c>
      <c r="H75" s="393">
        <f t="shared" si="13"/>
        <v>1410389831</v>
      </c>
      <c r="I75" s="403">
        <v>1471514611</v>
      </c>
      <c r="J75" s="393">
        <f t="shared" si="13"/>
        <v>665295201</v>
      </c>
      <c r="K75" s="403">
        <v>595808434</v>
      </c>
      <c r="L75" s="393">
        <f t="shared" si="13"/>
        <v>288590974</v>
      </c>
      <c r="M75" s="403">
        <v>238636323</v>
      </c>
      <c r="N75" s="393">
        <f t="shared" si="13"/>
        <v>0</v>
      </c>
      <c r="O75" s="403">
        <v>0</v>
      </c>
      <c r="P75" s="393">
        <f t="shared" si="13"/>
        <v>3350889939</v>
      </c>
      <c r="Q75" s="403">
        <v>3289888740</v>
      </c>
      <c r="R75" s="389"/>
    </row>
    <row r="76" spans="2:18" ht="12">
      <c r="B76" s="409"/>
      <c r="C76" s="410" t="s">
        <v>385</v>
      </c>
      <c r="D76" s="393">
        <f>SUM(D77:D79)</f>
        <v>738042884</v>
      </c>
      <c r="E76" s="403">
        <v>769463171</v>
      </c>
      <c r="F76" s="393">
        <f aca="true" t="shared" si="14" ref="F76:P76">SUM(F77:F79)</f>
        <v>231867956</v>
      </c>
      <c r="G76" s="403">
        <v>199854434</v>
      </c>
      <c r="H76" s="393">
        <f t="shared" si="14"/>
        <v>1292810005</v>
      </c>
      <c r="I76" s="403">
        <v>1331963949</v>
      </c>
      <c r="J76" s="393">
        <f t="shared" si="14"/>
        <v>640367739</v>
      </c>
      <c r="K76" s="403">
        <v>574009222</v>
      </c>
      <c r="L76" s="393">
        <f t="shared" si="14"/>
        <v>274062793</v>
      </c>
      <c r="M76" s="403">
        <v>225933653</v>
      </c>
      <c r="N76" s="393">
        <f t="shared" si="14"/>
        <v>0</v>
      </c>
      <c r="O76" s="403">
        <v>0</v>
      </c>
      <c r="P76" s="393">
        <f t="shared" si="14"/>
        <v>3177151377</v>
      </c>
      <c r="Q76" s="403">
        <v>3101224429</v>
      </c>
      <c r="R76" s="389"/>
    </row>
    <row r="77" spans="2:19" ht="12">
      <c r="B77" s="409"/>
      <c r="C77" s="411" t="s">
        <v>386</v>
      </c>
      <c r="D77" s="412">
        <v>658671752</v>
      </c>
      <c r="E77" s="384">
        <v>695675133</v>
      </c>
      <c r="F77" s="412">
        <v>219976501</v>
      </c>
      <c r="G77" s="384">
        <v>185697269</v>
      </c>
      <c r="H77" s="383">
        <v>1210742638</v>
      </c>
      <c r="I77" s="384">
        <v>1238408314</v>
      </c>
      <c r="J77" s="383">
        <v>553086135</v>
      </c>
      <c r="K77" s="384">
        <v>494960786</v>
      </c>
      <c r="L77" s="383">
        <v>266837091</v>
      </c>
      <c r="M77" s="384">
        <v>219487297</v>
      </c>
      <c r="N77" s="383">
        <v>0</v>
      </c>
      <c r="O77" s="384">
        <v>0</v>
      </c>
      <c r="P77" s="383">
        <f>+D77+F77+H77+J77+L77+N77</f>
        <v>2909314117</v>
      </c>
      <c r="Q77" s="384">
        <v>2834228799</v>
      </c>
      <c r="R77" s="389"/>
      <c r="S77" s="389"/>
    </row>
    <row r="78" spans="2:19" ht="12">
      <c r="B78" s="409"/>
      <c r="C78" s="411" t="s">
        <v>387</v>
      </c>
      <c r="D78" s="412">
        <v>4400178</v>
      </c>
      <c r="E78" s="384">
        <v>3427963</v>
      </c>
      <c r="F78" s="412">
        <v>255373</v>
      </c>
      <c r="G78" s="384">
        <v>0</v>
      </c>
      <c r="H78" s="383">
        <v>0</v>
      </c>
      <c r="I78" s="384">
        <v>0</v>
      </c>
      <c r="J78" s="383">
        <v>2030425</v>
      </c>
      <c r="K78" s="384">
        <v>1637184</v>
      </c>
      <c r="L78" s="383">
        <v>29522</v>
      </c>
      <c r="M78" s="384">
        <v>12852</v>
      </c>
      <c r="N78" s="383">
        <v>0</v>
      </c>
      <c r="O78" s="384">
        <v>0</v>
      </c>
      <c r="P78" s="383">
        <f>+D78+F78+H78+J78+L78+N78</f>
        <v>6715498</v>
      </c>
      <c r="Q78" s="384">
        <v>5077999</v>
      </c>
      <c r="R78" s="389"/>
      <c r="S78" s="389"/>
    </row>
    <row r="79" spans="2:19" ht="12">
      <c r="B79" s="409"/>
      <c r="C79" s="411" t="s">
        <v>388</v>
      </c>
      <c r="D79" s="412">
        <v>74970954</v>
      </c>
      <c r="E79" s="384">
        <v>70360075</v>
      </c>
      <c r="F79" s="412">
        <v>11636082</v>
      </c>
      <c r="G79" s="384">
        <v>14157165</v>
      </c>
      <c r="H79" s="383">
        <v>82067367</v>
      </c>
      <c r="I79" s="384">
        <v>93555635</v>
      </c>
      <c r="J79" s="383">
        <v>85251179</v>
      </c>
      <c r="K79" s="384">
        <v>77411252</v>
      </c>
      <c r="L79" s="383">
        <v>7196180</v>
      </c>
      <c r="M79" s="384">
        <v>6433504</v>
      </c>
      <c r="N79" s="383">
        <v>0</v>
      </c>
      <c r="O79" s="384">
        <v>0</v>
      </c>
      <c r="P79" s="383">
        <f>+D79+F79+H79+J79+L79+N79</f>
        <v>261121762</v>
      </c>
      <c r="Q79" s="384">
        <v>261917631</v>
      </c>
      <c r="R79" s="389"/>
      <c r="S79" s="389"/>
    </row>
    <row r="80" spans="5:19" ht="12">
      <c r="E80" s="384"/>
      <c r="F80" s="389"/>
      <c r="G80" s="384"/>
      <c r="H80" s="389"/>
      <c r="I80" s="384"/>
      <c r="J80" s="389"/>
      <c r="K80" s="384"/>
      <c r="L80" s="389"/>
      <c r="M80" s="384"/>
      <c r="N80" s="389"/>
      <c r="O80" s="384"/>
      <c r="P80" s="389"/>
      <c r="Q80" s="384"/>
      <c r="R80" s="389"/>
      <c r="S80" s="389"/>
    </row>
    <row r="81" spans="2:19" ht="12">
      <c r="B81" s="409"/>
      <c r="C81" s="410" t="s">
        <v>389</v>
      </c>
      <c r="D81" s="412">
        <v>6709338</v>
      </c>
      <c r="E81" s="389">
        <v>8541758</v>
      </c>
      <c r="F81" s="412">
        <v>9993755</v>
      </c>
      <c r="G81" s="389">
        <v>6070009</v>
      </c>
      <c r="H81" s="383">
        <v>117579826</v>
      </c>
      <c r="I81" s="389">
        <v>139550662</v>
      </c>
      <c r="J81" s="383">
        <v>24927462</v>
      </c>
      <c r="K81" s="389">
        <v>21799212</v>
      </c>
      <c r="L81" s="383">
        <v>14528181</v>
      </c>
      <c r="M81" s="389">
        <v>12702670</v>
      </c>
      <c r="N81" s="383">
        <v>0</v>
      </c>
      <c r="O81" s="389">
        <v>0</v>
      </c>
      <c r="P81" s="383">
        <f>+D81+F81+H81+J81+L81+N81</f>
        <v>173738562</v>
      </c>
      <c r="Q81" s="389">
        <v>188664311</v>
      </c>
      <c r="R81" s="389"/>
      <c r="S81" s="389"/>
    </row>
    <row r="82" spans="5:19" ht="12">
      <c r="E82" s="403"/>
      <c r="F82" s="389"/>
      <c r="G82" s="403"/>
      <c r="H82" s="389"/>
      <c r="I82" s="403"/>
      <c r="J82" s="389"/>
      <c r="K82" s="403"/>
      <c r="L82" s="389"/>
      <c r="M82" s="403"/>
      <c r="N82" s="389"/>
      <c r="O82" s="403"/>
      <c r="P82" s="389"/>
      <c r="Q82" s="403"/>
      <c r="R82" s="389"/>
      <c r="S82" s="389"/>
    </row>
    <row r="83" spans="2:19" ht="12">
      <c r="B83" s="402" t="s">
        <v>390</v>
      </c>
      <c r="C83" s="414"/>
      <c r="D83" s="415">
        <f>SUM(D84:D87)</f>
        <v>-552259510</v>
      </c>
      <c r="E83" s="403">
        <v>-592283515</v>
      </c>
      <c r="F83" s="415">
        <f aca="true" t="shared" si="15" ref="F83:P83">SUM(F84:F87)</f>
        <v>-133291999</v>
      </c>
      <c r="G83" s="403">
        <v>-103824508</v>
      </c>
      <c r="H83" s="415">
        <f t="shared" si="15"/>
        <v>-935620893</v>
      </c>
      <c r="I83" s="403">
        <v>-965546341</v>
      </c>
      <c r="J83" s="415">
        <f t="shared" si="15"/>
        <v>-361032580</v>
      </c>
      <c r="K83" s="403">
        <v>-328111668</v>
      </c>
      <c r="L83" s="415">
        <f t="shared" si="15"/>
        <v>-188514133</v>
      </c>
      <c r="M83" s="403">
        <v>-145997332</v>
      </c>
      <c r="N83" s="415">
        <f t="shared" si="15"/>
        <v>0</v>
      </c>
      <c r="O83" s="403">
        <v>0</v>
      </c>
      <c r="P83" s="415">
        <f t="shared" si="15"/>
        <v>-2170719115</v>
      </c>
      <c r="Q83" s="403">
        <v>-2135763364</v>
      </c>
      <c r="R83" s="389"/>
      <c r="S83" s="389"/>
    </row>
    <row r="84" spans="2:19" ht="12">
      <c r="B84" s="409"/>
      <c r="C84" s="410" t="s">
        <v>391</v>
      </c>
      <c r="D84" s="412">
        <v>-491195597</v>
      </c>
      <c r="E84" s="384">
        <v>-537748341</v>
      </c>
      <c r="F84" s="412">
        <v>-132947018</v>
      </c>
      <c r="G84" s="384">
        <v>-102329143</v>
      </c>
      <c r="H84" s="383">
        <v>-505961097</v>
      </c>
      <c r="I84" s="384">
        <v>-513882826</v>
      </c>
      <c r="J84" s="383">
        <v>-271950022</v>
      </c>
      <c r="K84" s="384">
        <v>-244990813</v>
      </c>
      <c r="L84" s="383">
        <v>-171300038</v>
      </c>
      <c r="M84" s="384">
        <v>-135963479</v>
      </c>
      <c r="N84" s="383">
        <v>0</v>
      </c>
      <c r="O84" s="384">
        <v>0</v>
      </c>
      <c r="P84" s="383">
        <f>+D84+F84+H84+J84+L84+N84</f>
        <v>-1573353772</v>
      </c>
      <c r="Q84" s="384">
        <v>-1534914602</v>
      </c>
      <c r="R84" s="389"/>
      <c r="S84" s="389"/>
    </row>
    <row r="85" spans="2:19" ht="12">
      <c r="B85" s="409"/>
      <c r="C85" s="410" t="s">
        <v>392</v>
      </c>
      <c r="D85" s="412">
        <v>0</v>
      </c>
      <c r="E85" s="384">
        <v>0</v>
      </c>
      <c r="F85" s="412">
        <v>0</v>
      </c>
      <c r="G85" s="384">
        <v>0</v>
      </c>
      <c r="H85" s="383">
        <v>0</v>
      </c>
      <c r="I85" s="384">
        <v>0</v>
      </c>
      <c r="J85" s="383">
        <v>0</v>
      </c>
      <c r="K85" s="384">
        <v>0</v>
      </c>
      <c r="L85" s="383">
        <v>0</v>
      </c>
      <c r="M85" s="384">
        <v>0</v>
      </c>
      <c r="N85" s="383">
        <v>0</v>
      </c>
      <c r="O85" s="384">
        <v>0</v>
      </c>
      <c r="P85" s="383">
        <f>+D85+F85+H85+J85+L85+N85</f>
        <v>0</v>
      </c>
      <c r="Q85" s="384">
        <v>0</v>
      </c>
      <c r="R85" s="389"/>
      <c r="S85" s="389"/>
    </row>
    <row r="86" spans="2:19" ht="12">
      <c r="B86" s="409"/>
      <c r="C86" s="410" t="s">
        <v>393</v>
      </c>
      <c r="D86" s="412">
        <v>-43501410</v>
      </c>
      <c r="E86" s="384">
        <v>-38642979</v>
      </c>
      <c r="F86" s="412">
        <v>-210529</v>
      </c>
      <c r="G86" s="384">
        <v>-738920</v>
      </c>
      <c r="H86" s="383">
        <v>-97886140</v>
      </c>
      <c r="I86" s="384">
        <v>-68514783</v>
      </c>
      <c r="J86" s="383">
        <v>-63537234</v>
      </c>
      <c r="K86" s="384">
        <v>-61010951</v>
      </c>
      <c r="L86" s="383">
        <v>0</v>
      </c>
      <c r="M86" s="384">
        <v>0</v>
      </c>
      <c r="N86" s="383">
        <v>0</v>
      </c>
      <c r="O86" s="384">
        <v>0</v>
      </c>
      <c r="P86" s="383">
        <f>+D86+F86+H86+J86+L86+N86</f>
        <v>-205135313</v>
      </c>
      <c r="Q86" s="384">
        <v>-168907633</v>
      </c>
      <c r="R86" s="389"/>
      <c r="S86" s="389"/>
    </row>
    <row r="87" spans="2:19" ht="12">
      <c r="B87" s="409"/>
      <c r="C87" s="410" t="s">
        <v>394</v>
      </c>
      <c r="D87" s="412">
        <v>-17562503</v>
      </c>
      <c r="E87" s="384">
        <v>-15892195</v>
      </c>
      <c r="F87" s="412">
        <v>-134452</v>
      </c>
      <c r="G87" s="384">
        <v>-756445</v>
      </c>
      <c r="H87" s="383">
        <v>-331773656</v>
      </c>
      <c r="I87" s="384">
        <v>-383148732</v>
      </c>
      <c r="J87" s="383">
        <v>-25545324</v>
      </c>
      <c r="K87" s="384">
        <v>-22109904</v>
      </c>
      <c r="L87" s="383">
        <v>-17214095</v>
      </c>
      <c r="M87" s="384">
        <v>-10033853</v>
      </c>
      <c r="N87" s="383">
        <v>0</v>
      </c>
      <c r="O87" s="384">
        <v>0</v>
      </c>
      <c r="P87" s="383">
        <f>+D87+F87+H87+J87+L87+N87</f>
        <v>-392230030</v>
      </c>
      <c r="Q87" s="384">
        <v>-431941129</v>
      </c>
      <c r="R87" s="389"/>
      <c r="S87" s="389"/>
    </row>
    <row r="88" spans="5:19" ht="12">
      <c r="E88" s="389"/>
      <c r="F88" s="389"/>
      <c r="G88" s="389"/>
      <c r="H88" s="389"/>
      <c r="I88" s="389"/>
      <c r="J88" s="389"/>
      <c r="K88" s="389"/>
      <c r="L88" s="389"/>
      <c r="M88" s="389"/>
      <c r="N88" s="389"/>
      <c r="O88" s="389"/>
      <c r="P88" s="389"/>
      <c r="Q88" s="389"/>
      <c r="R88" s="389"/>
      <c r="S88" s="389"/>
    </row>
    <row r="89" spans="2:19" ht="12">
      <c r="B89" s="402" t="s">
        <v>395</v>
      </c>
      <c r="C89" s="414"/>
      <c r="D89" s="393">
        <f>+D83+D75</f>
        <v>192492712</v>
      </c>
      <c r="E89" s="403">
        <v>185721414</v>
      </c>
      <c r="F89" s="393">
        <f aca="true" t="shared" si="16" ref="F89:P89">+F83+F75</f>
        <v>108569712</v>
      </c>
      <c r="G89" s="403">
        <v>102099935</v>
      </c>
      <c r="H89" s="393">
        <f t="shared" si="16"/>
        <v>474768938</v>
      </c>
      <c r="I89" s="403">
        <v>505968270</v>
      </c>
      <c r="J89" s="393">
        <f t="shared" si="16"/>
        <v>304262621</v>
      </c>
      <c r="K89" s="403">
        <v>267696766</v>
      </c>
      <c r="L89" s="393">
        <f>+L83+L75</f>
        <v>100076841</v>
      </c>
      <c r="M89" s="403">
        <v>92638991</v>
      </c>
      <c r="N89" s="393">
        <f t="shared" si="16"/>
        <v>0</v>
      </c>
      <c r="O89" s="403">
        <v>0</v>
      </c>
      <c r="P89" s="393">
        <f t="shared" si="16"/>
        <v>1180170824</v>
      </c>
      <c r="Q89" s="403">
        <v>1154125376</v>
      </c>
      <c r="R89" s="389"/>
      <c r="S89" s="389"/>
    </row>
    <row r="90" spans="5:19" ht="12">
      <c r="E90" s="389"/>
      <c r="F90" s="389"/>
      <c r="G90" s="389"/>
      <c r="H90" s="389"/>
      <c r="I90" s="389"/>
      <c r="J90" s="389"/>
      <c r="K90" s="389"/>
      <c r="L90" s="389"/>
      <c r="M90" s="389"/>
      <c r="N90" s="389"/>
      <c r="O90" s="389"/>
      <c r="P90" s="389"/>
      <c r="Q90" s="389"/>
      <c r="R90" s="389"/>
      <c r="S90" s="389"/>
    </row>
    <row r="91" spans="2:19" ht="12">
      <c r="B91" s="402" t="s">
        <v>396</v>
      </c>
      <c r="C91" s="390"/>
      <c r="D91" s="412">
        <v>2048316</v>
      </c>
      <c r="E91" s="384">
        <v>2069066</v>
      </c>
      <c r="F91" s="412">
        <v>9317777</v>
      </c>
      <c r="G91" s="384">
        <v>8618338</v>
      </c>
      <c r="H91" s="383">
        <v>11932405</v>
      </c>
      <c r="I91" s="384">
        <v>13153607</v>
      </c>
      <c r="J91" s="383">
        <v>1729629</v>
      </c>
      <c r="K91" s="384">
        <v>2813677</v>
      </c>
      <c r="L91" s="383">
        <v>1804083</v>
      </c>
      <c r="M91" s="384">
        <v>1651945</v>
      </c>
      <c r="N91" s="383">
        <v>0</v>
      </c>
      <c r="O91" s="384">
        <v>0</v>
      </c>
      <c r="P91" s="383">
        <f>+D91+F91+H91+J91+L91+N91</f>
        <v>26832210</v>
      </c>
      <c r="Q91" s="384">
        <v>28306633</v>
      </c>
      <c r="R91" s="389"/>
      <c r="S91" s="389"/>
    </row>
    <row r="92" spans="2:19" ht="12">
      <c r="B92" s="402" t="s">
        <v>397</v>
      </c>
      <c r="C92" s="390"/>
      <c r="D92" s="412">
        <v>-19197843</v>
      </c>
      <c r="E92" s="384">
        <v>-20979807</v>
      </c>
      <c r="F92" s="412">
        <v>-69953749</v>
      </c>
      <c r="G92" s="384">
        <v>-62502768</v>
      </c>
      <c r="H92" s="383">
        <v>-63123057</v>
      </c>
      <c r="I92" s="384">
        <v>-65591823</v>
      </c>
      <c r="J92" s="383">
        <v>-25175341</v>
      </c>
      <c r="K92" s="384">
        <v>-25590690</v>
      </c>
      <c r="L92" s="383">
        <v>-12833477</v>
      </c>
      <c r="M92" s="384">
        <v>-5662538</v>
      </c>
      <c r="N92" s="383">
        <v>0</v>
      </c>
      <c r="O92" s="384">
        <v>0</v>
      </c>
      <c r="P92" s="383">
        <f>+D92+F92+H92+J92+L92+N92</f>
        <v>-190283467</v>
      </c>
      <c r="Q92" s="384">
        <v>-180327626</v>
      </c>
      <c r="R92" s="389"/>
      <c r="S92" s="389"/>
    </row>
    <row r="93" spans="2:19" ht="12">
      <c r="B93" s="402" t="s">
        <v>398</v>
      </c>
      <c r="C93" s="390"/>
      <c r="D93" s="412">
        <v>-45502916</v>
      </c>
      <c r="E93" s="384">
        <v>-44873970</v>
      </c>
      <c r="F93" s="412">
        <v>-72020269</v>
      </c>
      <c r="G93" s="384">
        <v>-57396013</v>
      </c>
      <c r="H93" s="383">
        <v>-106889723</v>
      </c>
      <c r="I93" s="384">
        <v>-112606632</v>
      </c>
      <c r="J93" s="383">
        <v>-44436443</v>
      </c>
      <c r="K93" s="384">
        <v>-70979606</v>
      </c>
      <c r="L93" s="383">
        <v>-17548772</v>
      </c>
      <c r="M93" s="384">
        <v>-17923434</v>
      </c>
      <c r="N93" s="383">
        <v>0</v>
      </c>
      <c r="O93" s="384">
        <v>0</v>
      </c>
      <c r="P93" s="383">
        <f>+D93+F93+H93+J93+L93+N93</f>
        <v>-286398123</v>
      </c>
      <c r="Q93" s="384">
        <v>-303779655</v>
      </c>
      <c r="R93" s="389"/>
      <c r="S93" s="389"/>
    </row>
    <row r="94" spans="5:19" ht="12">
      <c r="E94" s="389"/>
      <c r="F94" s="389"/>
      <c r="G94" s="389"/>
      <c r="H94" s="389"/>
      <c r="I94" s="389"/>
      <c r="J94" s="389"/>
      <c r="K94" s="389"/>
      <c r="L94" s="389"/>
      <c r="M94" s="389"/>
      <c r="N94" s="389"/>
      <c r="O94" s="389"/>
      <c r="P94" s="389"/>
      <c r="Q94" s="389"/>
      <c r="R94" s="389"/>
      <c r="S94" s="389"/>
    </row>
    <row r="95" spans="2:19" ht="12">
      <c r="B95" s="402" t="s">
        <v>399</v>
      </c>
      <c r="C95" s="414"/>
      <c r="D95" s="393">
        <f>+D89+D91+D92+D93</f>
        <v>129840269</v>
      </c>
      <c r="E95" s="403">
        <v>121936703</v>
      </c>
      <c r="F95" s="393">
        <f aca="true" t="shared" si="17" ref="F95:P95">+F89+F91+F92+F93</f>
        <v>-24086529</v>
      </c>
      <c r="G95" s="403">
        <v>-9180508</v>
      </c>
      <c r="H95" s="393">
        <f t="shared" si="17"/>
        <v>316688563</v>
      </c>
      <c r="I95" s="403">
        <v>340923422</v>
      </c>
      <c r="J95" s="393">
        <f t="shared" si="17"/>
        <v>236380466</v>
      </c>
      <c r="K95" s="403">
        <v>173940147</v>
      </c>
      <c r="L95" s="393">
        <f>+L89+L91+L92+L93</f>
        <v>71498675</v>
      </c>
      <c r="M95" s="403">
        <v>70704964</v>
      </c>
      <c r="N95" s="393">
        <f t="shared" si="17"/>
        <v>0</v>
      </c>
      <c r="O95" s="403">
        <v>0</v>
      </c>
      <c r="P95" s="393">
        <f t="shared" si="17"/>
        <v>730321444</v>
      </c>
      <c r="Q95" s="403">
        <v>698324728</v>
      </c>
      <c r="R95" s="389"/>
      <c r="S95" s="389"/>
    </row>
    <row r="96" spans="5:19" ht="12">
      <c r="E96" s="389"/>
      <c r="F96" s="389"/>
      <c r="G96" s="389"/>
      <c r="H96" s="389"/>
      <c r="I96" s="389"/>
      <c r="J96" s="389"/>
      <c r="K96" s="389"/>
      <c r="L96" s="389"/>
      <c r="M96" s="389"/>
      <c r="N96" s="389"/>
      <c r="O96" s="389"/>
      <c r="P96" s="389"/>
      <c r="Q96" s="389"/>
      <c r="R96" s="389"/>
      <c r="S96" s="389"/>
    </row>
    <row r="97" spans="2:19" ht="12">
      <c r="B97" s="409"/>
      <c r="C97" s="390" t="s">
        <v>400</v>
      </c>
      <c r="D97" s="412">
        <v>-24187845</v>
      </c>
      <c r="E97" s="384">
        <v>-24027321</v>
      </c>
      <c r="F97" s="412">
        <v>-11915767</v>
      </c>
      <c r="G97" s="384">
        <v>-11121522</v>
      </c>
      <c r="H97" s="383">
        <v>-85621759</v>
      </c>
      <c r="I97" s="384">
        <v>-80973127</v>
      </c>
      <c r="J97" s="383">
        <v>-52100678</v>
      </c>
      <c r="K97" s="384">
        <v>-47966461</v>
      </c>
      <c r="L97" s="383">
        <v>-18359310</v>
      </c>
      <c r="M97" s="384">
        <v>-16059340</v>
      </c>
      <c r="N97" s="383">
        <v>0</v>
      </c>
      <c r="O97" s="384">
        <v>0</v>
      </c>
      <c r="P97" s="383">
        <f>+D97+F97+H97+J97+L97+N97</f>
        <v>-192185359</v>
      </c>
      <c r="Q97" s="384">
        <v>-180147771</v>
      </c>
      <c r="R97" s="389"/>
      <c r="S97" s="389"/>
    </row>
    <row r="98" spans="5:19" ht="12">
      <c r="E98" s="389"/>
      <c r="F98" s="389"/>
      <c r="G98" s="389"/>
      <c r="H98" s="389"/>
      <c r="I98" s="389"/>
      <c r="J98" s="389"/>
      <c r="K98" s="389"/>
      <c r="L98" s="389"/>
      <c r="M98" s="389"/>
      <c r="N98" s="389"/>
      <c r="O98" s="389"/>
      <c r="P98" s="389"/>
      <c r="Q98" s="389"/>
      <c r="R98" s="389"/>
      <c r="S98" s="389"/>
    </row>
    <row r="99" spans="2:19" ht="12">
      <c r="B99" s="402" t="s">
        <v>401</v>
      </c>
      <c r="C99" s="414"/>
      <c r="D99" s="393">
        <f>+D95+D97</f>
        <v>105652424</v>
      </c>
      <c r="E99" s="403">
        <v>97909382</v>
      </c>
      <c r="F99" s="393">
        <f aca="true" t="shared" si="18" ref="F99:P99">+F95+F97</f>
        <v>-36002296</v>
      </c>
      <c r="G99" s="403">
        <v>-20302030</v>
      </c>
      <c r="H99" s="393">
        <f t="shared" si="18"/>
        <v>231066804</v>
      </c>
      <c r="I99" s="403">
        <v>259950295</v>
      </c>
      <c r="J99" s="393">
        <f t="shared" si="18"/>
        <v>184279788</v>
      </c>
      <c r="K99" s="403">
        <v>125973686</v>
      </c>
      <c r="L99" s="393">
        <f>+L95+L97</f>
        <v>53139365</v>
      </c>
      <c r="M99" s="403">
        <v>54645624</v>
      </c>
      <c r="N99" s="393">
        <f t="shared" si="18"/>
        <v>0</v>
      </c>
      <c r="O99" s="403">
        <v>0</v>
      </c>
      <c r="P99" s="393">
        <f t="shared" si="18"/>
        <v>538136085</v>
      </c>
      <c r="Q99" s="403">
        <v>518176957</v>
      </c>
      <c r="R99" s="389"/>
      <c r="S99" s="389"/>
    </row>
    <row r="100" spans="5:19" ht="6" customHeight="1">
      <c r="E100" s="389"/>
      <c r="F100" s="389"/>
      <c r="G100" s="389"/>
      <c r="H100" s="389"/>
      <c r="I100" s="389"/>
      <c r="J100" s="389"/>
      <c r="K100" s="389"/>
      <c r="L100" s="389"/>
      <c r="M100" s="389"/>
      <c r="N100" s="389"/>
      <c r="O100" s="389"/>
      <c r="P100" s="389"/>
      <c r="Q100" s="389"/>
      <c r="R100" s="389"/>
      <c r="S100" s="389"/>
    </row>
    <row r="101" spans="5:19" ht="5.25" customHeight="1">
      <c r="E101" s="389"/>
      <c r="F101" s="389"/>
      <c r="G101" s="389"/>
      <c r="H101" s="389"/>
      <c r="I101" s="389"/>
      <c r="J101" s="389"/>
      <c r="K101" s="389"/>
      <c r="L101" s="389"/>
      <c r="M101" s="389"/>
      <c r="N101" s="389"/>
      <c r="O101" s="389"/>
      <c r="P101" s="389"/>
      <c r="Q101" s="389"/>
      <c r="R101" s="389"/>
      <c r="S101" s="389"/>
    </row>
    <row r="102" spans="2:19" ht="12">
      <c r="B102" s="402" t="s">
        <v>402</v>
      </c>
      <c r="C102" s="414"/>
      <c r="D102" s="393">
        <f>SUM(D103:D106)</f>
        <v>7964339</v>
      </c>
      <c r="E102" s="403">
        <v>8005091</v>
      </c>
      <c r="F102" s="393">
        <f aca="true" t="shared" si="19" ref="F102:P102">SUM(F103:F106)</f>
        <v>-15879146</v>
      </c>
      <c r="G102" s="403">
        <v>-5808536</v>
      </c>
      <c r="H102" s="393">
        <f t="shared" si="19"/>
        <v>-72062365</v>
      </c>
      <c r="I102" s="403">
        <v>-44784494</v>
      </c>
      <c r="J102" s="393">
        <f t="shared" si="19"/>
        <v>-20569768</v>
      </c>
      <c r="K102" s="403">
        <v>-25052146</v>
      </c>
      <c r="L102" s="393">
        <f t="shared" si="19"/>
        <v>-6819247</v>
      </c>
      <c r="M102" s="403">
        <v>-8682480</v>
      </c>
      <c r="N102" s="393">
        <f t="shared" si="19"/>
        <v>45</v>
      </c>
      <c r="O102" s="403">
        <v>109439</v>
      </c>
      <c r="P102" s="393">
        <f t="shared" si="19"/>
        <v>-107366142</v>
      </c>
      <c r="Q102" s="403">
        <v>-76213126</v>
      </c>
      <c r="R102" s="389"/>
      <c r="S102" s="389"/>
    </row>
    <row r="103" spans="2:19" ht="12.75" customHeight="1">
      <c r="B103" s="409"/>
      <c r="C103" s="410" t="s">
        <v>403</v>
      </c>
      <c r="D103" s="412">
        <v>8225865</v>
      </c>
      <c r="E103" s="384">
        <v>12509885</v>
      </c>
      <c r="F103" s="412">
        <v>4012220</v>
      </c>
      <c r="G103" s="384">
        <v>5207723</v>
      </c>
      <c r="H103" s="383">
        <v>62591291</v>
      </c>
      <c r="I103" s="384">
        <v>74064392</v>
      </c>
      <c r="J103" s="383">
        <v>6567155</v>
      </c>
      <c r="K103" s="384">
        <v>3867496</v>
      </c>
      <c r="L103" s="383">
        <v>3265177</v>
      </c>
      <c r="M103" s="384">
        <v>1327896</v>
      </c>
      <c r="N103" s="383">
        <v>152571</v>
      </c>
      <c r="O103" s="384">
        <v>0</v>
      </c>
      <c r="P103" s="383">
        <f aca="true" t="shared" si="20" ref="P103:P114">+D103+F103+H103+J103+L103+N103</f>
        <v>84814279</v>
      </c>
      <c r="Q103" s="384">
        <v>96977392</v>
      </c>
      <c r="R103" s="389"/>
      <c r="S103" s="389"/>
    </row>
    <row r="104" spans="2:19" ht="12">
      <c r="B104" s="409"/>
      <c r="C104" s="410" t="s">
        <v>404</v>
      </c>
      <c r="D104" s="412">
        <v>-1097199</v>
      </c>
      <c r="E104" s="384">
        <v>-3934372</v>
      </c>
      <c r="F104" s="412">
        <v>-20435985</v>
      </c>
      <c r="G104" s="384">
        <v>-11608371</v>
      </c>
      <c r="H104" s="383">
        <v>-135379490</v>
      </c>
      <c r="I104" s="384">
        <v>-119557526</v>
      </c>
      <c r="J104" s="383">
        <v>-27197938</v>
      </c>
      <c r="K104" s="384">
        <v>-28919999</v>
      </c>
      <c r="L104" s="383">
        <v>-10287390</v>
      </c>
      <c r="M104" s="384">
        <v>-10089032</v>
      </c>
      <c r="N104" s="383">
        <v>0</v>
      </c>
      <c r="O104" s="384">
        <v>0</v>
      </c>
      <c r="P104" s="383">
        <f t="shared" si="20"/>
        <v>-194398002</v>
      </c>
      <c r="Q104" s="384">
        <v>-174109300</v>
      </c>
      <c r="R104" s="389"/>
      <c r="S104" s="389"/>
    </row>
    <row r="105" spans="2:19" ht="12">
      <c r="B105" s="409"/>
      <c r="C105" s="410" t="s">
        <v>405</v>
      </c>
      <c r="D105" s="412">
        <v>961198</v>
      </c>
      <c r="E105" s="384">
        <v>1786</v>
      </c>
      <c r="F105" s="412">
        <v>0</v>
      </c>
      <c r="G105" s="384">
        <v>0</v>
      </c>
      <c r="H105" s="383">
        <v>0</v>
      </c>
      <c r="I105" s="384">
        <v>0</v>
      </c>
      <c r="J105" s="383">
        <v>0</v>
      </c>
      <c r="K105" s="384">
        <v>0</v>
      </c>
      <c r="L105" s="383">
        <v>0</v>
      </c>
      <c r="M105" s="384">
        <v>0</v>
      </c>
      <c r="N105" s="383">
        <v>0</v>
      </c>
      <c r="O105" s="384">
        <v>0</v>
      </c>
      <c r="P105" s="383">
        <f t="shared" si="20"/>
        <v>961198</v>
      </c>
      <c r="Q105" s="384">
        <v>1786</v>
      </c>
      <c r="R105" s="389"/>
      <c r="S105" s="389"/>
    </row>
    <row r="106" spans="2:19" ht="12">
      <c r="B106" s="409"/>
      <c r="C106" s="410" t="s">
        <v>406</v>
      </c>
      <c r="D106" s="393">
        <f>+D107+D108</f>
        <v>-125525</v>
      </c>
      <c r="E106" s="403">
        <v>-572208</v>
      </c>
      <c r="F106" s="393">
        <f aca="true" t="shared" si="21" ref="F106:P106">+F107+F108</f>
        <v>544619</v>
      </c>
      <c r="G106" s="403">
        <v>592112</v>
      </c>
      <c r="H106" s="393">
        <f t="shared" si="21"/>
        <v>725834</v>
      </c>
      <c r="I106" s="403">
        <v>708640</v>
      </c>
      <c r="J106" s="393">
        <f t="shared" si="21"/>
        <v>61015</v>
      </c>
      <c r="K106" s="403">
        <v>357</v>
      </c>
      <c r="L106" s="393">
        <f t="shared" si="21"/>
        <v>202966</v>
      </c>
      <c r="M106" s="403">
        <v>78656</v>
      </c>
      <c r="N106" s="393">
        <f t="shared" si="21"/>
        <v>-152526</v>
      </c>
      <c r="O106" s="403">
        <v>109439</v>
      </c>
      <c r="P106" s="393">
        <f t="shared" si="21"/>
        <v>1256383</v>
      </c>
      <c r="Q106" s="403">
        <v>916996</v>
      </c>
      <c r="R106" s="389"/>
      <c r="S106" s="389"/>
    </row>
    <row r="107" spans="2:19" ht="12">
      <c r="B107" s="409"/>
      <c r="C107" s="411" t="s">
        <v>407</v>
      </c>
      <c r="D107" s="412">
        <v>515694</v>
      </c>
      <c r="E107" s="384">
        <v>698161</v>
      </c>
      <c r="F107" s="412">
        <v>740968</v>
      </c>
      <c r="G107" s="384">
        <v>794627</v>
      </c>
      <c r="H107" s="383">
        <v>763169</v>
      </c>
      <c r="I107" s="384">
        <v>1979656</v>
      </c>
      <c r="J107" s="383">
        <v>272606</v>
      </c>
      <c r="K107" s="384">
        <v>263898</v>
      </c>
      <c r="L107" s="383">
        <v>669922</v>
      </c>
      <c r="M107" s="384">
        <v>392937</v>
      </c>
      <c r="N107" s="383">
        <v>-72454</v>
      </c>
      <c r="O107" s="384">
        <v>-67863</v>
      </c>
      <c r="P107" s="383">
        <f t="shared" si="20"/>
        <v>2889905</v>
      </c>
      <c r="Q107" s="384">
        <v>4061416</v>
      </c>
      <c r="R107" s="389"/>
      <c r="S107" s="389"/>
    </row>
    <row r="108" spans="2:19" ht="12">
      <c r="B108" s="409"/>
      <c r="C108" s="411" t="s">
        <v>408</v>
      </c>
      <c r="D108" s="412">
        <v>-641219</v>
      </c>
      <c r="E108" s="384">
        <v>-1270369</v>
      </c>
      <c r="F108" s="412">
        <v>-196349</v>
      </c>
      <c r="G108" s="384">
        <v>-202515</v>
      </c>
      <c r="H108" s="383">
        <v>-37335</v>
      </c>
      <c r="I108" s="384">
        <v>-1271016</v>
      </c>
      <c r="J108" s="383">
        <v>-211591</v>
      </c>
      <c r="K108" s="384">
        <v>-263541</v>
      </c>
      <c r="L108" s="383">
        <v>-466956</v>
      </c>
      <c r="M108" s="384">
        <v>-314281</v>
      </c>
      <c r="N108" s="383">
        <v>-80072</v>
      </c>
      <c r="O108" s="384">
        <v>177302</v>
      </c>
      <c r="P108" s="383">
        <f t="shared" si="20"/>
        <v>-1633522</v>
      </c>
      <c r="Q108" s="384">
        <v>-3144420</v>
      </c>
      <c r="R108" s="389"/>
      <c r="S108" s="389"/>
    </row>
    <row r="109" spans="5:19" ht="6.75" customHeight="1">
      <c r="E109" s="389"/>
      <c r="F109" s="389"/>
      <c r="G109" s="389"/>
      <c r="H109" s="389"/>
      <c r="I109" s="389"/>
      <c r="J109" s="389"/>
      <c r="K109" s="389"/>
      <c r="L109" s="389"/>
      <c r="M109" s="389"/>
      <c r="N109" s="389"/>
      <c r="O109" s="389"/>
      <c r="P109" s="389"/>
      <c r="Q109" s="389"/>
      <c r="R109" s="389"/>
      <c r="S109" s="389"/>
    </row>
    <row r="110" spans="2:19" ht="12">
      <c r="B110" s="416" t="s">
        <v>409</v>
      </c>
      <c r="C110" s="390"/>
      <c r="D110" s="412">
        <v>0</v>
      </c>
      <c r="E110" s="384">
        <v>0</v>
      </c>
      <c r="F110" s="412">
        <v>-2320</v>
      </c>
      <c r="G110" s="384">
        <v>-1509</v>
      </c>
      <c r="H110" s="383">
        <v>0</v>
      </c>
      <c r="I110" s="384">
        <v>0</v>
      </c>
      <c r="J110" s="383">
        <v>0</v>
      </c>
      <c r="K110" s="384">
        <v>0</v>
      </c>
      <c r="L110" s="383">
        <v>0</v>
      </c>
      <c r="M110" s="384">
        <v>0</v>
      </c>
      <c r="N110" s="383">
        <v>0</v>
      </c>
      <c r="O110" s="384">
        <v>0</v>
      </c>
      <c r="P110" s="383">
        <f t="shared" si="20"/>
        <v>-2320</v>
      </c>
      <c r="Q110" s="384">
        <v>-1509</v>
      </c>
      <c r="R110" s="389"/>
      <c r="S110" s="389"/>
    </row>
    <row r="111" spans="2:19" ht="12">
      <c r="B111" s="402" t="s">
        <v>410</v>
      </c>
      <c r="C111" s="390"/>
      <c r="D111" s="412">
        <v>0</v>
      </c>
      <c r="E111" s="384">
        <v>0</v>
      </c>
      <c r="F111" s="412">
        <v>0</v>
      </c>
      <c r="G111" s="384">
        <v>0</v>
      </c>
      <c r="H111" s="383">
        <v>0</v>
      </c>
      <c r="I111" s="384">
        <v>0</v>
      </c>
      <c r="J111" s="383">
        <v>0</v>
      </c>
      <c r="K111" s="384">
        <v>0</v>
      </c>
      <c r="L111" s="383">
        <v>0</v>
      </c>
      <c r="M111" s="384">
        <v>0</v>
      </c>
      <c r="N111" s="383">
        <v>0</v>
      </c>
      <c r="O111" s="384">
        <v>0</v>
      </c>
      <c r="P111" s="383">
        <f t="shared" si="20"/>
        <v>0</v>
      </c>
      <c r="Q111" s="384">
        <v>0</v>
      </c>
      <c r="R111" s="389"/>
      <c r="S111" s="389"/>
    </row>
    <row r="112" spans="2:19" ht="12">
      <c r="B112" s="402" t="s">
        <v>411</v>
      </c>
      <c r="C112" s="390"/>
      <c r="D112" s="412">
        <v>0</v>
      </c>
      <c r="E112" s="384">
        <v>0</v>
      </c>
      <c r="F112" s="412">
        <v>73786</v>
      </c>
      <c r="G112" s="384">
        <v>0</v>
      </c>
      <c r="H112" s="383">
        <v>0</v>
      </c>
      <c r="I112" s="384">
        <v>0</v>
      </c>
      <c r="J112" s="383">
        <v>0</v>
      </c>
      <c r="K112" s="384">
        <v>0</v>
      </c>
      <c r="L112" s="383">
        <v>0</v>
      </c>
      <c r="M112" s="384">
        <v>0</v>
      </c>
      <c r="N112" s="383">
        <v>0</v>
      </c>
      <c r="O112" s="384">
        <v>0</v>
      </c>
      <c r="P112" s="383">
        <f t="shared" si="20"/>
        <v>73786</v>
      </c>
      <c r="Q112" s="384">
        <v>0</v>
      </c>
      <c r="R112" s="389"/>
      <c r="S112" s="389"/>
    </row>
    <row r="113" spans="2:19" ht="12">
      <c r="B113" s="402" t="s">
        <v>412</v>
      </c>
      <c r="C113" s="390"/>
      <c r="D113" s="412">
        <v>-79446</v>
      </c>
      <c r="E113" s="384">
        <v>2143</v>
      </c>
      <c r="F113" s="412">
        <v>0</v>
      </c>
      <c r="G113" s="384">
        <v>0</v>
      </c>
      <c r="H113" s="383">
        <v>2032322</v>
      </c>
      <c r="I113" s="384">
        <v>0</v>
      </c>
      <c r="J113" s="383">
        <v>-525630</v>
      </c>
      <c r="K113" s="384">
        <v>-29023</v>
      </c>
      <c r="L113" s="383">
        <v>-22554</v>
      </c>
      <c r="M113" s="384">
        <v>55865</v>
      </c>
      <c r="N113" s="383">
        <v>0</v>
      </c>
      <c r="O113" s="384">
        <v>0</v>
      </c>
      <c r="P113" s="383">
        <f t="shared" si="20"/>
        <v>1404692</v>
      </c>
      <c r="Q113" s="384">
        <v>28985</v>
      </c>
      <c r="R113" s="389"/>
      <c r="S113" s="389"/>
    </row>
    <row r="114" spans="2:19" ht="12">
      <c r="B114" s="402" t="s">
        <v>413</v>
      </c>
      <c r="C114" s="390"/>
      <c r="D114" s="412">
        <v>0</v>
      </c>
      <c r="E114" s="384">
        <v>0</v>
      </c>
      <c r="F114" s="412">
        <v>0</v>
      </c>
      <c r="G114" s="384">
        <v>0</v>
      </c>
      <c r="H114" s="383">
        <v>0</v>
      </c>
      <c r="I114" s="384">
        <v>0</v>
      </c>
      <c r="J114" s="383">
        <v>0</v>
      </c>
      <c r="K114" s="384">
        <v>0</v>
      </c>
      <c r="L114" s="383">
        <v>0</v>
      </c>
      <c r="M114" s="384">
        <v>0</v>
      </c>
      <c r="N114" s="383">
        <v>0</v>
      </c>
      <c r="O114" s="384">
        <v>0</v>
      </c>
      <c r="P114" s="383">
        <f t="shared" si="20"/>
        <v>0</v>
      </c>
      <c r="Q114" s="384">
        <v>0</v>
      </c>
      <c r="R114" s="389"/>
      <c r="S114" s="389"/>
    </row>
    <row r="115" spans="5:19" ht="6" customHeight="1">
      <c r="E115" s="389"/>
      <c r="F115" s="389"/>
      <c r="G115" s="389"/>
      <c r="H115" s="389"/>
      <c r="I115" s="389"/>
      <c r="J115" s="389"/>
      <c r="K115" s="389"/>
      <c r="L115" s="389"/>
      <c r="M115" s="389"/>
      <c r="N115" s="389"/>
      <c r="O115" s="389"/>
      <c r="P115" s="389"/>
      <c r="Q115" s="389"/>
      <c r="R115" s="389"/>
      <c r="S115" s="389"/>
    </row>
    <row r="116" spans="2:19" ht="12">
      <c r="B116" s="402" t="s">
        <v>414</v>
      </c>
      <c r="C116" s="414"/>
      <c r="D116" s="393">
        <f>+D99+D102+D110+D111+D112+D113+D114</f>
        <v>113537317</v>
      </c>
      <c r="E116" s="403">
        <v>105916616</v>
      </c>
      <c r="F116" s="393">
        <f aca="true" t="shared" si="22" ref="F116:P116">+F99+F102+F110+F111+F112+F113+F114</f>
        <v>-51809976</v>
      </c>
      <c r="G116" s="403">
        <v>-26112075</v>
      </c>
      <c r="H116" s="393">
        <f t="shared" si="22"/>
        <v>161036761</v>
      </c>
      <c r="I116" s="403">
        <v>215165801</v>
      </c>
      <c r="J116" s="393">
        <f t="shared" si="22"/>
        <v>163184390</v>
      </c>
      <c r="K116" s="403">
        <v>100892517</v>
      </c>
      <c r="L116" s="393">
        <f>+L99+L102+L110+L111+L112+L113+L114</f>
        <v>46297564</v>
      </c>
      <c r="M116" s="403">
        <v>46019009</v>
      </c>
      <c r="N116" s="393">
        <f t="shared" si="22"/>
        <v>45</v>
      </c>
      <c r="O116" s="403">
        <v>109439</v>
      </c>
      <c r="P116" s="393">
        <f t="shared" si="22"/>
        <v>432246101</v>
      </c>
      <c r="Q116" s="403">
        <v>441991307</v>
      </c>
      <c r="R116" s="389"/>
      <c r="S116" s="389"/>
    </row>
    <row r="117" spans="5:19" ht="3.75" customHeight="1">
      <c r="E117" s="389"/>
      <c r="F117" s="389"/>
      <c r="G117" s="389"/>
      <c r="H117" s="389"/>
      <c r="I117" s="389"/>
      <c r="J117" s="389"/>
      <c r="K117" s="389"/>
      <c r="L117" s="389"/>
      <c r="M117" s="389"/>
      <c r="N117" s="389"/>
      <c r="O117" s="389"/>
      <c r="P117" s="389"/>
      <c r="Q117" s="389"/>
      <c r="R117" s="389"/>
      <c r="S117" s="389"/>
    </row>
    <row r="118" spans="2:19" ht="12">
      <c r="B118" s="409"/>
      <c r="C118" s="390" t="s">
        <v>415</v>
      </c>
      <c r="D118" s="412">
        <v>-20717235</v>
      </c>
      <c r="E118" s="384">
        <v>-22105084</v>
      </c>
      <c r="F118" s="412">
        <v>3101903</v>
      </c>
      <c r="G118" s="384">
        <v>9041937</v>
      </c>
      <c r="H118" s="383">
        <v>-45811586</v>
      </c>
      <c r="I118" s="384">
        <v>-49400978</v>
      </c>
      <c r="J118" s="383">
        <v>-54407691</v>
      </c>
      <c r="K118" s="384">
        <v>-44615694</v>
      </c>
      <c r="L118" s="383">
        <v>-13043749</v>
      </c>
      <c r="M118" s="384">
        <v>-12090045</v>
      </c>
      <c r="N118" s="383">
        <v>0</v>
      </c>
      <c r="O118" s="384">
        <v>0</v>
      </c>
      <c r="P118" s="383">
        <f>+D118+F118+H118+J118+L118+N118</f>
        <v>-130878358</v>
      </c>
      <c r="Q118" s="384">
        <v>-119169864</v>
      </c>
      <c r="R118" s="389"/>
      <c r="S118" s="389"/>
    </row>
    <row r="119" spans="5:19" ht="4.5" customHeight="1">
      <c r="E119" s="389"/>
      <c r="F119" s="389"/>
      <c r="G119" s="389"/>
      <c r="H119" s="389"/>
      <c r="I119" s="389"/>
      <c r="J119" s="389"/>
      <c r="K119" s="389"/>
      <c r="L119" s="389"/>
      <c r="M119" s="389"/>
      <c r="N119" s="389"/>
      <c r="O119" s="389"/>
      <c r="P119" s="389"/>
      <c r="Q119" s="389"/>
      <c r="R119" s="389"/>
      <c r="S119" s="389"/>
    </row>
    <row r="120" spans="2:19" ht="12">
      <c r="B120" s="441" t="s">
        <v>416</v>
      </c>
      <c r="C120" s="414"/>
      <c r="D120" s="393">
        <f>+D116+D118</f>
        <v>92820082</v>
      </c>
      <c r="E120" s="403">
        <v>83811532</v>
      </c>
      <c r="F120" s="393">
        <f aca="true" t="shared" si="23" ref="F120:P120">+F116+F118</f>
        <v>-48708073</v>
      </c>
      <c r="G120" s="403">
        <v>-17070138</v>
      </c>
      <c r="H120" s="393">
        <f t="shared" si="23"/>
        <v>115225175</v>
      </c>
      <c r="I120" s="403">
        <v>165764823</v>
      </c>
      <c r="J120" s="393">
        <f t="shared" si="23"/>
        <v>108776699</v>
      </c>
      <c r="K120" s="403">
        <v>56276823</v>
      </c>
      <c r="L120" s="393">
        <f>+L116+L118</f>
        <v>33253815</v>
      </c>
      <c r="M120" s="403">
        <v>33928964</v>
      </c>
      <c r="N120" s="393">
        <f t="shared" si="23"/>
        <v>45</v>
      </c>
      <c r="O120" s="403">
        <v>109439</v>
      </c>
      <c r="P120" s="393">
        <f t="shared" si="23"/>
        <v>301367743</v>
      </c>
      <c r="Q120" s="403">
        <v>322821443</v>
      </c>
      <c r="R120" s="389"/>
      <c r="S120" s="389"/>
    </row>
    <row r="121" spans="2:19" ht="24">
      <c r="B121" s="409"/>
      <c r="C121" s="390" t="s">
        <v>417</v>
      </c>
      <c r="D121" s="412">
        <v>0</v>
      </c>
      <c r="E121" s="384">
        <v>0</v>
      </c>
      <c r="F121" s="412">
        <v>0</v>
      </c>
      <c r="G121" s="384">
        <v>0</v>
      </c>
      <c r="H121" s="383">
        <v>0</v>
      </c>
      <c r="I121" s="384">
        <v>0</v>
      </c>
      <c r="J121" s="383">
        <v>0</v>
      </c>
      <c r="K121" s="384">
        <v>0</v>
      </c>
      <c r="L121" s="383">
        <v>0</v>
      </c>
      <c r="M121" s="384">
        <v>0</v>
      </c>
      <c r="N121" s="383">
        <v>0</v>
      </c>
      <c r="O121" s="384">
        <v>0</v>
      </c>
      <c r="P121" s="383">
        <v>0</v>
      </c>
      <c r="Q121" s="384">
        <v>0</v>
      </c>
      <c r="R121" s="389"/>
      <c r="S121" s="389"/>
    </row>
    <row r="122" spans="2:19" ht="12">
      <c r="B122" s="416" t="s">
        <v>418</v>
      </c>
      <c r="C122" s="390"/>
      <c r="D122" s="393">
        <f>+D120+D121</f>
        <v>92820082</v>
      </c>
      <c r="E122" s="403">
        <v>83811532</v>
      </c>
      <c r="F122" s="393">
        <f>+F120+F121</f>
        <v>-48708073</v>
      </c>
      <c r="G122" s="403">
        <v>-17070138</v>
      </c>
      <c r="H122" s="393">
        <f>+H120+H121</f>
        <v>115225175</v>
      </c>
      <c r="I122" s="403">
        <v>165764823</v>
      </c>
      <c r="J122" s="393">
        <f>+J120+J121</f>
        <v>108776699</v>
      </c>
      <c r="K122" s="403">
        <v>56276823</v>
      </c>
      <c r="L122" s="393">
        <f>+L120+L121</f>
        <v>33253815</v>
      </c>
      <c r="M122" s="403">
        <v>33928964</v>
      </c>
      <c r="N122" s="393">
        <f>+N120+N121</f>
        <v>45</v>
      </c>
      <c r="O122" s="403">
        <v>109439</v>
      </c>
      <c r="P122" s="393">
        <f>+P120+P121</f>
        <v>301367743</v>
      </c>
      <c r="Q122" s="403">
        <v>322821443</v>
      </c>
      <c r="R122" s="389"/>
      <c r="S122" s="389"/>
    </row>
    <row r="123" spans="4:19" ht="6" customHeight="1"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</row>
    <row r="124" spans="2:19" ht="12">
      <c r="B124" s="409"/>
      <c r="C124" s="414" t="s">
        <v>419</v>
      </c>
      <c r="D124" s="393">
        <f>+D122+D123</f>
        <v>92820082</v>
      </c>
      <c r="E124" s="403">
        <v>83811532</v>
      </c>
      <c r="F124" s="393">
        <v>-48708073</v>
      </c>
      <c r="G124" s="403">
        <v>-17070138</v>
      </c>
      <c r="H124" s="393">
        <v>115225175</v>
      </c>
      <c r="I124" s="403">
        <v>165764823</v>
      </c>
      <c r="J124" s="393">
        <f>+J122+J123</f>
        <v>108776699</v>
      </c>
      <c r="K124" s="403">
        <v>56276823</v>
      </c>
      <c r="L124" s="393">
        <f>+L122</f>
        <v>33253815</v>
      </c>
      <c r="M124" s="403">
        <v>33928964</v>
      </c>
      <c r="N124" s="393">
        <v>45</v>
      </c>
      <c r="O124" s="403">
        <v>109439</v>
      </c>
      <c r="P124" s="393">
        <f>+P122</f>
        <v>301367743</v>
      </c>
      <c r="Q124" s="403">
        <v>322821443</v>
      </c>
      <c r="R124" s="389"/>
      <c r="S124" s="389"/>
    </row>
    <row r="125" spans="2:19" ht="12">
      <c r="B125" s="409"/>
      <c r="C125" s="414" t="s">
        <v>420</v>
      </c>
      <c r="D125" s="393">
        <v>0</v>
      </c>
      <c r="E125" s="403">
        <v>0</v>
      </c>
      <c r="F125" s="393">
        <v>0</v>
      </c>
      <c r="G125" s="403">
        <v>0</v>
      </c>
      <c r="H125" s="393">
        <v>0</v>
      </c>
      <c r="I125" s="403">
        <v>0</v>
      </c>
      <c r="J125" s="393">
        <v>0</v>
      </c>
      <c r="K125" s="403">
        <v>0</v>
      </c>
      <c r="L125" s="393">
        <v>0</v>
      </c>
      <c r="M125" s="403">
        <v>0</v>
      </c>
      <c r="N125" s="393">
        <v>0</v>
      </c>
      <c r="O125" s="403">
        <v>0</v>
      </c>
      <c r="P125" s="393">
        <v>0</v>
      </c>
      <c r="Q125" s="403">
        <v>0</v>
      </c>
      <c r="R125" s="389"/>
      <c r="S125" s="389"/>
    </row>
    <row r="126" spans="2:19" ht="12">
      <c r="B126" s="409"/>
      <c r="C126" s="414" t="s">
        <v>421</v>
      </c>
      <c r="D126" s="393">
        <v>0</v>
      </c>
      <c r="E126" s="403">
        <v>0</v>
      </c>
      <c r="F126" s="393">
        <v>0</v>
      </c>
      <c r="G126" s="403">
        <v>0</v>
      </c>
      <c r="H126" s="393">
        <v>0</v>
      </c>
      <c r="I126" s="403">
        <v>0</v>
      </c>
      <c r="J126" s="393">
        <v>0</v>
      </c>
      <c r="K126" s="403">
        <v>0</v>
      </c>
      <c r="L126" s="393">
        <v>0</v>
      </c>
      <c r="M126" s="403">
        <v>0</v>
      </c>
      <c r="N126" s="393">
        <v>0</v>
      </c>
      <c r="O126" s="403">
        <v>0</v>
      </c>
      <c r="P126" s="393">
        <v>0</v>
      </c>
      <c r="Q126" s="403">
        <v>0</v>
      </c>
      <c r="R126" s="389"/>
      <c r="S126" s="389"/>
    </row>
    <row r="127" ht="12">
      <c r="R127" s="389"/>
    </row>
    <row r="128" spans="4:18" ht="12"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</row>
    <row r="130" ht="12">
      <c r="M130" s="389"/>
    </row>
  </sheetData>
  <sheetProtection/>
  <mergeCells count="34">
    <mergeCell ref="L72:M72"/>
    <mergeCell ref="N72:O72"/>
    <mergeCell ref="P72:Q72"/>
    <mergeCell ref="B73:C74"/>
    <mergeCell ref="P34:Q34"/>
    <mergeCell ref="B35:C36"/>
    <mergeCell ref="B59:C59"/>
    <mergeCell ref="B71:C71"/>
    <mergeCell ref="D71:Q71"/>
    <mergeCell ref="B72:C72"/>
    <mergeCell ref="D72:E72"/>
    <mergeCell ref="F72:G72"/>
    <mergeCell ref="H72:I72"/>
    <mergeCell ref="J72:K72"/>
    <mergeCell ref="B4:C5"/>
    <mergeCell ref="B33:C33"/>
    <mergeCell ref="D33:Q33"/>
    <mergeCell ref="B34:C34"/>
    <mergeCell ref="D34:E34"/>
    <mergeCell ref="F34:G34"/>
    <mergeCell ref="H34:I34"/>
    <mergeCell ref="J34:K34"/>
    <mergeCell ref="L34:M34"/>
    <mergeCell ref="N34:O34"/>
    <mergeCell ref="B2:C2"/>
    <mergeCell ref="D2:Q2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U2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21.8515625" style="0" customWidth="1"/>
    <col min="2" max="3" width="12.00390625" style="0" customWidth="1"/>
    <col min="4" max="4" width="1.421875" style="0" customWidth="1"/>
    <col min="5" max="5" width="9.7109375" style="0" customWidth="1"/>
    <col min="6" max="6" width="1.421875" style="0" customWidth="1"/>
    <col min="7" max="7" width="13.57421875" style="0" customWidth="1"/>
    <col min="8" max="8" width="1.421875" style="0" customWidth="1"/>
    <col min="9" max="10" width="12.00390625" style="0" customWidth="1"/>
    <col min="11" max="11" width="1.421875" style="0" customWidth="1"/>
    <col min="12" max="12" width="12.421875" style="0" customWidth="1"/>
    <col min="13" max="13" width="1.421875" style="0" customWidth="1"/>
    <col min="14" max="14" width="12.57421875" style="0" customWidth="1"/>
    <col min="15" max="15" width="1.1484375" style="0" customWidth="1"/>
    <col min="16" max="16" width="12.00390625" style="0" customWidth="1"/>
    <col min="17" max="17" width="13.28125" style="0" customWidth="1"/>
    <col min="18" max="18" width="1.421875" style="0" customWidth="1"/>
    <col min="19" max="19" width="9.7109375" style="0" customWidth="1"/>
    <col min="20" max="20" width="1.421875" style="0" customWidth="1"/>
    <col min="21" max="21" width="13.8515625" style="0" customWidth="1"/>
  </cols>
  <sheetData>
    <row r="1" spans="1:21" ht="15">
      <c r="A1" s="95" t="s">
        <v>92</v>
      </c>
      <c r="B1" s="264">
        <v>4</v>
      </c>
      <c r="C1" s="268">
        <v>3</v>
      </c>
      <c r="D1" s="268"/>
      <c r="E1" s="268"/>
      <c r="F1" s="268"/>
      <c r="G1" s="268"/>
      <c r="H1" s="268"/>
      <c r="I1" s="268">
        <v>6</v>
      </c>
      <c r="J1" s="268">
        <v>5</v>
      </c>
      <c r="K1" s="268"/>
      <c r="L1" s="268"/>
      <c r="M1" s="268"/>
      <c r="N1" s="268"/>
      <c r="O1" s="268"/>
      <c r="P1" s="268">
        <v>8</v>
      </c>
      <c r="Q1" s="268">
        <v>7</v>
      </c>
      <c r="R1" s="269"/>
      <c r="S1" s="269"/>
      <c r="T1" s="5"/>
      <c r="U1" s="5"/>
    </row>
    <row r="2" spans="1:21" ht="15">
      <c r="A2" s="350" t="s">
        <v>79</v>
      </c>
      <c r="B2" s="355" t="s">
        <v>1</v>
      </c>
      <c r="C2" s="355"/>
      <c r="D2" s="355"/>
      <c r="E2" s="355"/>
      <c r="F2" s="355"/>
      <c r="G2" s="355"/>
      <c r="H2" s="6"/>
      <c r="I2" s="354" t="s">
        <v>2</v>
      </c>
      <c r="J2" s="354"/>
      <c r="K2" s="354"/>
      <c r="L2" s="354"/>
      <c r="M2" s="354"/>
      <c r="N2" s="354"/>
      <c r="O2" s="335"/>
      <c r="P2" s="354" t="s">
        <v>89</v>
      </c>
      <c r="Q2" s="354"/>
      <c r="R2" s="354"/>
      <c r="S2" s="354"/>
      <c r="T2" s="354"/>
      <c r="U2" s="354"/>
    </row>
    <row r="3" spans="1:21" ht="15">
      <c r="A3" s="351"/>
      <c r="B3" s="353" t="s">
        <v>80</v>
      </c>
      <c r="C3" s="353"/>
      <c r="D3" s="7"/>
      <c r="E3" s="8" t="s">
        <v>81</v>
      </c>
      <c r="F3" s="9"/>
      <c r="G3" s="8" t="s">
        <v>82</v>
      </c>
      <c r="H3" s="9"/>
      <c r="I3" s="353" t="s">
        <v>80</v>
      </c>
      <c r="J3" s="353"/>
      <c r="K3" s="7"/>
      <c r="L3" s="8" t="s">
        <v>81</v>
      </c>
      <c r="M3" s="9"/>
      <c r="N3" s="8" t="s">
        <v>82</v>
      </c>
      <c r="O3" s="338"/>
      <c r="P3" s="353" t="s">
        <v>80</v>
      </c>
      <c r="Q3" s="353"/>
      <c r="R3" s="7"/>
      <c r="S3" s="8" t="s">
        <v>81</v>
      </c>
      <c r="T3" s="9"/>
      <c r="U3" s="8" t="s">
        <v>82</v>
      </c>
    </row>
    <row r="4" spans="1:21" ht="15">
      <c r="A4" s="352"/>
      <c r="B4" s="336" t="s">
        <v>36</v>
      </c>
      <c r="C4" s="336" t="s">
        <v>262</v>
      </c>
      <c r="D4" s="336"/>
      <c r="E4" s="336"/>
      <c r="F4" s="336"/>
      <c r="G4" s="336" t="s">
        <v>262</v>
      </c>
      <c r="H4" s="336"/>
      <c r="I4" s="336" t="s">
        <v>36</v>
      </c>
      <c r="J4" s="336" t="s">
        <v>262</v>
      </c>
      <c r="K4" s="336"/>
      <c r="L4" s="336"/>
      <c r="M4" s="336"/>
      <c r="N4" s="336" t="s">
        <v>262</v>
      </c>
      <c r="O4" s="336"/>
      <c r="P4" s="336" t="s">
        <v>36</v>
      </c>
      <c r="Q4" s="336" t="s">
        <v>262</v>
      </c>
      <c r="R4" s="336"/>
      <c r="S4" s="336"/>
      <c r="T4" s="336"/>
      <c r="U4" s="336" t="s">
        <v>262</v>
      </c>
    </row>
    <row r="5" spans="1:21" ht="15">
      <c r="A5" s="14" t="s">
        <v>83</v>
      </c>
      <c r="B5" s="149">
        <v>778004.929</v>
      </c>
      <c r="C5" s="149">
        <v>744752.222</v>
      </c>
      <c r="D5" s="72"/>
      <c r="E5" s="47">
        <v>-0.04274099785298411</v>
      </c>
      <c r="F5" s="72"/>
      <c r="G5" s="150">
        <v>1521454.9989785496</v>
      </c>
      <c r="H5" s="150"/>
      <c r="I5" s="149">
        <v>205924.443</v>
      </c>
      <c r="J5" s="149">
        <v>241861.711</v>
      </c>
      <c r="K5" s="72"/>
      <c r="L5" s="47">
        <v>0.1745167668123789</v>
      </c>
      <c r="M5" s="72"/>
      <c r="N5" s="150">
        <v>494099.5117466803</v>
      </c>
      <c r="O5" s="72"/>
      <c r="P5" s="149">
        <v>1471514.611</v>
      </c>
      <c r="Q5" s="149">
        <v>1410389.831</v>
      </c>
      <c r="R5" s="72"/>
      <c r="S5" s="47">
        <v>-0.041538683709339004</v>
      </c>
      <c r="T5" s="72"/>
      <c r="U5" s="72">
        <v>2881286.682328907</v>
      </c>
    </row>
    <row r="6" spans="1:21" ht="15">
      <c r="A6" s="15" t="s">
        <v>90</v>
      </c>
      <c r="B6" s="16">
        <v>0.23648365962673865</v>
      </c>
      <c r="C6" s="16">
        <v>0.22225505330152828</v>
      </c>
      <c r="D6" s="16"/>
      <c r="E6" s="71"/>
      <c r="F6" s="16"/>
      <c r="G6" s="16">
        <v>0.2222550533015283</v>
      </c>
      <c r="H6" s="16"/>
      <c r="I6" s="16">
        <v>0.06259313286077875</v>
      </c>
      <c r="J6" s="16">
        <v>0.07217835124485716</v>
      </c>
      <c r="K6" s="16"/>
      <c r="L6" s="71"/>
      <c r="M6" s="16"/>
      <c r="N6" s="16">
        <v>0.07217835124485715</v>
      </c>
      <c r="O6" s="16"/>
      <c r="P6" s="16">
        <v>0.4472840048080167</v>
      </c>
      <c r="Q6" s="16">
        <v>0.4209000763005961</v>
      </c>
      <c r="R6" s="16"/>
      <c r="S6" s="71"/>
      <c r="T6" s="16"/>
      <c r="U6" s="16">
        <v>0.42090007630059606</v>
      </c>
    </row>
    <row r="7" spans="1:21" ht="15">
      <c r="A7" s="14" t="s">
        <v>84</v>
      </c>
      <c r="B7" s="149">
        <v>-680095.547</v>
      </c>
      <c r="C7" s="149">
        <v>-639099.798</v>
      </c>
      <c r="D7" s="72"/>
      <c r="E7" s="47">
        <v>-0.06027939630076723</v>
      </c>
      <c r="F7" s="72"/>
      <c r="G7" s="150">
        <v>-1305617.5648621041</v>
      </c>
      <c r="H7" s="150"/>
      <c r="I7" s="149">
        <v>-226226.473</v>
      </c>
      <c r="J7" s="149">
        <v>-277864.007</v>
      </c>
      <c r="K7" s="72"/>
      <c r="L7" s="47">
        <v>0.22825593006526687</v>
      </c>
      <c r="M7" s="72"/>
      <c r="N7" s="150">
        <v>-567648.6353421859</v>
      </c>
      <c r="O7" s="72"/>
      <c r="P7" s="149">
        <v>-1211564.316</v>
      </c>
      <c r="Q7" s="149">
        <v>-1179323.027</v>
      </c>
      <c r="R7" s="72"/>
      <c r="S7" s="47">
        <v>-0.026611289697310716</v>
      </c>
      <c r="T7" s="72"/>
      <c r="U7" s="72">
        <v>-2409240.096016343</v>
      </c>
    </row>
    <row r="8" spans="1:21" ht="15">
      <c r="A8" s="15" t="s">
        <v>90</v>
      </c>
      <c r="B8" s="16">
        <v>0.24537022614374762</v>
      </c>
      <c r="C8" s="16">
        <v>0.22721497549141745</v>
      </c>
      <c r="D8" s="16"/>
      <c r="E8" s="71"/>
      <c r="F8" s="16"/>
      <c r="G8" s="16">
        <v>0.22721497549141745</v>
      </c>
      <c r="H8" s="16"/>
      <c r="I8" s="16">
        <v>0.0816197681113657</v>
      </c>
      <c r="J8" s="16">
        <v>0.09878717492639866</v>
      </c>
      <c r="K8" s="16"/>
      <c r="L8" s="71"/>
      <c r="M8" s="16"/>
      <c r="N8" s="16">
        <v>0.09878717492639864</v>
      </c>
      <c r="O8" s="16"/>
      <c r="P8" s="16">
        <v>0.4371177131154116</v>
      </c>
      <c r="Q8" s="16">
        <v>0.419277010436904</v>
      </c>
      <c r="R8" s="16"/>
      <c r="S8" s="71"/>
      <c r="T8" s="16"/>
      <c r="U8" s="16">
        <v>0.419277010436904</v>
      </c>
    </row>
    <row r="9" spans="1:21" ht="15">
      <c r="A9" s="17"/>
      <c r="B9" s="18"/>
      <c r="C9" s="18"/>
      <c r="D9" s="18"/>
      <c r="E9" s="48"/>
      <c r="F9" s="18"/>
      <c r="G9" s="18"/>
      <c r="H9" s="18"/>
      <c r="I9" s="18"/>
      <c r="J9" s="18"/>
      <c r="K9" s="18"/>
      <c r="L9" s="48"/>
      <c r="M9" s="18"/>
      <c r="N9" s="18"/>
      <c r="O9" s="18"/>
      <c r="P9" s="18"/>
      <c r="Q9" s="18"/>
      <c r="R9" s="18"/>
      <c r="S9" s="48"/>
      <c r="T9" s="18"/>
      <c r="U9" s="18"/>
    </row>
    <row r="10" spans="1:21" ht="15">
      <c r="A10" s="19" t="s">
        <v>59</v>
      </c>
      <c r="B10" s="151">
        <v>97909.38199999998</v>
      </c>
      <c r="C10" s="151">
        <v>105652.424</v>
      </c>
      <c r="D10" s="20"/>
      <c r="E10" s="49">
        <v>0.07908375930715217</v>
      </c>
      <c r="F10" s="20"/>
      <c r="G10" s="151">
        <v>215837.43411644548</v>
      </c>
      <c r="H10" s="151"/>
      <c r="I10" s="151">
        <v>-20302.03</v>
      </c>
      <c r="J10" s="151">
        <v>-36002.29599999997</v>
      </c>
      <c r="K10" s="20"/>
      <c r="L10" s="49">
        <v>0.7733347847481249</v>
      </c>
      <c r="M10" s="20"/>
      <c r="N10" s="151">
        <v>-73549.12359550555</v>
      </c>
      <c r="O10" s="20"/>
      <c r="P10" s="151">
        <v>259950.29499999993</v>
      </c>
      <c r="Q10" s="151">
        <v>231066.804</v>
      </c>
      <c r="R10" s="20"/>
      <c r="S10" s="49">
        <v>-0.11111159154483717</v>
      </c>
      <c r="T10" s="20"/>
      <c r="U10" s="20">
        <v>472046.5863125636</v>
      </c>
    </row>
    <row r="11" spans="1:21" ht="15">
      <c r="A11" s="5"/>
      <c r="B11" s="264">
        <v>12</v>
      </c>
      <c r="C11" s="264">
        <v>11</v>
      </c>
      <c r="D11" s="264"/>
      <c r="E11" s="264"/>
      <c r="F11" s="264"/>
      <c r="G11" s="264"/>
      <c r="H11" s="264"/>
      <c r="I11" s="264">
        <v>10</v>
      </c>
      <c r="J11" s="264">
        <v>9</v>
      </c>
      <c r="K11" s="264"/>
      <c r="L11" s="270"/>
      <c r="M11" s="270"/>
      <c r="N11" s="270"/>
      <c r="O11" s="270"/>
      <c r="P11" s="5"/>
      <c r="Q11" s="5"/>
      <c r="R11" s="5"/>
      <c r="S11" s="5"/>
      <c r="T11" s="5"/>
      <c r="U11" s="5"/>
    </row>
    <row r="12" spans="1:21" ht="15">
      <c r="A12" s="350" t="s">
        <v>79</v>
      </c>
      <c r="B12" s="355" t="s">
        <v>91</v>
      </c>
      <c r="C12" s="355"/>
      <c r="D12" s="355"/>
      <c r="E12" s="355"/>
      <c r="F12" s="355"/>
      <c r="G12" s="355"/>
      <c r="H12" s="6"/>
      <c r="I12" s="354" t="s">
        <v>3</v>
      </c>
      <c r="J12" s="354"/>
      <c r="K12" s="354"/>
      <c r="L12" s="354"/>
      <c r="M12" s="354"/>
      <c r="N12" s="354"/>
      <c r="O12" s="335"/>
      <c r="P12" s="354" t="s">
        <v>86</v>
      </c>
      <c r="Q12" s="354"/>
      <c r="R12" s="354"/>
      <c r="S12" s="354"/>
      <c r="T12" s="354"/>
      <c r="U12" s="354"/>
    </row>
    <row r="13" spans="1:21" ht="15">
      <c r="A13" s="351"/>
      <c r="B13" s="353" t="s">
        <v>80</v>
      </c>
      <c r="C13" s="353"/>
      <c r="D13" s="7"/>
      <c r="E13" s="8" t="s">
        <v>81</v>
      </c>
      <c r="F13" s="9"/>
      <c r="G13" s="8" t="s">
        <v>82</v>
      </c>
      <c r="H13" s="9"/>
      <c r="I13" s="353" t="s">
        <v>80</v>
      </c>
      <c r="J13" s="353"/>
      <c r="K13" s="7"/>
      <c r="L13" s="8" t="s">
        <v>81</v>
      </c>
      <c r="M13" s="9"/>
      <c r="N13" s="8" t="s">
        <v>82</v>
      </c>
      <c r="O13" s="338"/>
      <c r="P13" s="353" t="s">
        <v>80</v>
      </c>
      <c r="Q13" s="353"/>
      <c r="R13" s="7"/>
      <c r="S13" s="8" t="s">
        <v>81</v>
      </c>
      <c r="T13" s="9"/>
      <c r="U13" s="8" t="s">
        <v>82</v>
      </c>
    </row>
    <row r="14" spans="1:21" ht="15">
      <c r="A14" s="352"/>
      <c r="B14" s="336" t="s">
        <v>36</v>
      </c>
      <c r="C14" s="336" t="s">
        <v>262</v>
      </c>
      <c r="D14" s="336"/>
      <c r="E14" s="336"/>
      <c r="F14" s="336"/>
      <c r="G14" s="336" t="s">
        <v>262</v>
      </c>
      <c r="H14" s="336"/>
      <c r="I14" s="336" t="s">
        <v>36</v>
      </c>
      <c r="J14" s="336" t="s">
        <v>262</v>
      </c>
      <c r="K14" s="336"/>
      <c r="L14" s="336"/>
      <c r="M14" s="336"/>
      <c r="N14" s="336" t="s">
        <v>262</v>
      </c>
      <c r="O14" s="336"/>
      <c r="P14" s="336" t="s">
        <v>36</v>
      </c>
      <c r="Q14" s="336" t="s">
        <v>262</v>
      </c>
      <c r="R14" s="336"/>
      <c r="S14" s="336"/>
      <c r="T14" s="336"/>
      <c r="U14" s="336" t="s">
        <v>262</v>
      </c>
    </row>
    <row r="15" spans="1:21" ht="15">
      <c r="A15" s="14" t="s">
        <v>83</v>
      </c>
      <c r="B15" s="149">
        <v>238636.323</v>
      </c>
      <c r="C15" s="149">
        <v>288590.974</v>
      </c>
      <c r="D15" s="72"/>
      <c r="E15" s="47">
        <v>0.20933381126560513</v>
      </c>
      <c r="F15" s="72"/>
      <c r="G15" s="150">
        <v>589562.7660878447</v>
      </c>
      <c r="H15" s="150"/>
      <c r="I15" s="149">
        <v>595808.434</v>
      </c>
      <c r="J15" s="149">
        <v>665295.201</v>
      </c>
      <c r="K15" s="72"/>
      <c r="L15" s="47">
        <v>0.11662602110798584</v>
      </c>
      <c r="M15" s="72"/>
      <c r="N15" s="150">
        <v>1359132.1777323799</v>
      </c>
      <c r="O15" s="72"/>
      <c r="P15" s="149">
        <v>3289888.7399999998</v>
      </c>
      <c r="Q15" s="149">
        <v>3350889.9390000002</v>
      </c>
      <c r="R15" s="72"/>
      <c r="S15" s="47">
        <v>0.018542024919663544</v>
      </c>
      <c r="T15" s="72"/>
      <c r="U15" s="72">
        <v>6845536.136874363</v>
      </c>
    </row>
    <row r="16" spans="1:21" ht="15">
      <c r="A16" s="15" t="s">
        <v>90</v>
      </c>
      <c r="B16" s="16">
        <v>0.07253628978346545</v>
      </c>
      <c r="C16" s="16">
        <v>0.08612368035165119</v>
      </c>
      <c r="D16" s="16"/>
      <c r="E16" s="71"/>
      <c r="F16" s="16"/>
      <c r="G16" s="16">
        <v>0.08612368035165119</v>
      </c>
      <c r="H16" s="16"/>
      <c r="I16" s="16">
        <v>0.1811029129210005</v>
      </c>
      <c r="J16" s="16">
        <v>0.19854283880136714</v>
      </c>
      <c r="K16" s="16"/>
      <c r="L16" s="71"/>
      <c r="M16" s="16"/>
      <c r="N16" s="16">
        <v>0.1985428388013671</v>
      </c>
      <c r="O16" s="16"/>
      <c r="P16" s="16">
        <v>1</v>
      </c>
      <c r="Q16" s="16">
        <v>1</v>
      </c>
      <c r="R16" s="16"/>
      <c r="S16" s="71"/>
      <c r="T16" s="16"/>
      <c r="U16" s="16"/>
    </row>
    <row r="17" spans="1:21" ht="15">
      <c r="A17" s="14" t="s">
        <v>84</v>
      </c>
      <c r="B17" s="149">
        <v>-183990.699</v>
      </c>
      <c r="C17" s="149">
        <v>-235451.609</v>
      </c>
      <c r="D17" s="72"/>
      <c r="E17" s="47">
        <v>0.27969299687263</v>
      </c>
      <c r="F17" s="72"/>
      <c r="G17" s="150">
        <v>-481004.3084780388</v>
      </c>
      <c r="H17" s="150"/>
      <c r="I17" s="149">
        <v>-469834.748</v>
      </c>
      <c r="J17" s="149">
        <v>-481015.413</v>
      </c>
      <c r="K17" s="72"/>
      <c r="L17" s="47">
        <v>0.023797015966984157</v>
      </c>
      <c r="M17" s="72"/>
      <c r="N17" s="150">
        <v>-982666.8294177733</v>
      </c>
      <c r="O17" s="72"/>
      <c r="P17" s="149">
        <v>-2771711.7830000003</v>
      </c>
      <c r="Q17" s="149">
        <v>-2812753.854</v>
      </c>
      <c r="R17" s="72"/>
      <c r="S17" s="47">
        <v>0.014807481518001516</v>
      </c>
      <c r="T17" s="72"/>
      <c r="U17" s="72">
        <v>-5746177.4341164455</v>
      </c>
    </row>
    <row r="18" spans="1:21" ht="15">
      <c r="A18" s="15" t="s">
        <v>90</v>
      </c>
      <c r="B18" s="16">
        <v>0.06638161302646524</v>
      </c>
      <c r="C18" s="16">
        <v>0.08370857217568672</v>
      </c>
      <c r="D18" s="16"/>
      <c r="E18" s="71"/>
      <c r="F18" s="16"/>
      <c r="G18" s="16">
        <v>0.08370857217568672</v>
      </c>
      <c r="H18" s="16"/>
      <c r="I18" s="16">
        <v>0.16951067960300978</v>
      </c>
      <c r="J18" s="16">
        <v>0.17101226696959315</v>
      </c>
      <c r="K18" s="16"/>
      <c r="L18" s="71"/>
      <c r="M18" s="16"/>
      <c r="N18" s="16">
        <v>0.17101226696959315</v>
      </c>
      <c r="O18" s="16"/>
      <c r="P18" s="16">
        <v>1</v>
      </c>
      <c r="Q18" s="16">
        <v>1</v>
      </c>
      <c r="R18" s="16"/>
      <c r="S18" s="71"/>
      <c r="T18" s="16"/>
      <c r="U18" s="16"/>
    </row>
    <row r="19" spans="1:21" ht="15">
      <c r="A19" s="17"/>
      <c r="B19" s="18"/>
      <c r="C19" s="18"/>
      <c r="D19" s="18"/>
      <c r="E19" s="48"/>
      <c r="F19" s="18"/>
      <c r="G19" s="18"/>
      <c r="H19" s="18"/>
      <c r="I19" s="18"/>
      <c r="J19" s="18"/>
      <c r="K19" s="18"/>
      <c r="L19" s="48"/>
      <c r="M19" s="18"/>
      <c r="N19" s="18"/>
      <c r="O19" s="18"/>
      <c r="P19" s="18"/>
      <c r="Q19" s="18"/>
      <c r="R19" s="18"/>
      <c r="S19" s="48"/>
      <c r="T19" s="18"/>
      <c r="U19" s="18"/>
    </row>
    <row r="20" spans="1:21" ht="15">
      <c r="A20" s="19" t="s">
        <v>59</v>
      </c>
      <c r="B20" s="151">
        <v>54645.62400000001</v>
      </c>
      <c r="C20" s="151">
        <v>53139.36499999999</v>
      </c>
      <c r="D20" s="20"/>
      <c r="E20" s="49">
        <v>-0.027564128465254963</v>
      </c>
      <c r="F20" s="20"/>
      <c r="G20" s="151">
        <v>108558.45760980592</v>
      </c>
      <c r="H20" s="151"/>
      <c r="I20" s="151">
        <v>125973.68599999999</v>
      </c>
      <c r="J20" s="151">
        <v>184279.788</v>
      </c>
      <c r="K20" s="20"/>
      <c r="L20" s="49">
        <v>0.46284350209455666</v>
      </c>
      <c r="M20" s="20"/>
      <c r="N20" s="151">
        <v>376465.3483146066</v>
      </c>
      <c r="O20" s="20"/>
      <c r="P20" s="151">
        <v>518176.9569999995</v>
      </c>
      <c r="Q20" s="151">
        <v>538136.0850000004</v>
      </c>
      <c r="R20" s="20"/>
      <c r="S20" s="49">
        <v>0.03851797678452339</v>
      </c>
      <c r="T20" s="20"/>
      <c r="U20" s="20">
        <v>1099358.7027579173</v>
      </c>
    </row>
  </sheetData>
  <sheetProtection/>
  <mergeCells count="14">
    <mergeCell ref="P2:U2"/>
    <mergeCell ref="I2:N2"/>
    <mergeCell ref="B2:G2"/>
    <mergeCell ref="I13:J13"/>
    <mergeCell ref="B13:C13"/>
    <mergeCell ref="P12:U12"/>
    <mergeCell ref="I12:N12"/>
    <mergeCell ref="B12:G12"/>
    <mergeCell ref="A12:A14"/>
    <mergeCell ref="A2:A4"/>
    <mergeCell ref="P13:Q13"/>
    <mergeCell ref="P3:Q3"/>
    <mergeCell ref="I3:J3"/>
    <mergeCell ref="B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2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9.8515625" style="0" customWidth="1"/>
    <col min="2" max="3" width="14.00390625" style="0" customWidth="1"/>
    <col min="4" max="4" width="14.57421875" style="0" customWidth="1"/>
    <col min="5" max="5" width="12.00390625" style="0" customWidth="1"/>
    <col min="6" max="6" width="1.421875" style="0" customWidth="1"/>
    <col min="7" max="7" width="15.7109375" style="0" customWidth="1"/>
  </cols>
  <sheetData>
    <row r="1" spans="1:7" ht="15">
      <c r="A1" s="59" t="s">
        <v>93</v>
      </c>
      <c r="B1" s="73"/>
      <c r="C1" s="73"/>
      <c r="D1" s="73"/>
      <c r="E1" s="73"/>
      <c r="F1" s="73"/>
      <c r="G1" s="74"/>
    </row>
    <row r="2" spans="1:7" ht="15">
      <c r="A2" s="21" t="s">
        <v>94</v>
      </c>
      <c r="B2" s="356" t="s">
        <v>39</v>
      </c>
      <c r="C2" s="356"/>
      <c r="D2" s="356"/>
      <c r="E2" s="356"/>
      <c r="F2" s="85"/>
      <c r="G2" s="2" t="s">
        <v>40</v>
      </c>
    </row>
    <row r="3" spans="1:7" ht="25.5">
      <c r="A3" s="75"/>
      <c r="B3" s="181" t="s">
        <v>264</v>
      </c>
      <c r="C3" s="182" t="s">
        <v>265</v>
      </c>
      <c r="D3" s="228" t="s">
        <v>263</v>
      </c>
      <c r="E3" s="228" t="s">
        <v>0</v>
      </c>
      <c r="G3" s="182" t="s">
        <v>265</v>
      </c>
    </row>
    <row r="4" spans="1:7" ht="15">
      <c r="A4" s="66"/>
      <c r="B4" s="66"/>
      <c r="C4" s="66"/>
      <c r="D4" s="66"/>
      <c r="E4" s="66"/>
      <c r="F4" s="66"/>
      <c r="G4" s="229"/>
    </row>
    <row r="5" spans="1:7" ht="15">
      <c r="A5" s="95" t="s">
        <v>95</v>
      </c>
      <c r="B5" s="74"/>
      <c r="C5" s="74"/>
      <c r="D5" s="74"/>
      <c r="E5" s="74"/>
      <c r="F5" s="74"/>
      <c r="G5" s="74"/>
    </row>
    <row r="6" spans="1:7" ht="15">
      <c r="A6" s="65" t="s">
        <v>96</v>
      </c>
      <c r="B6" s="66">
        <v>1219921.268</v>
      </c>
      <c r="C6" s="66">
        <v>782662.802</v>
      </c>
      <c r="D6" s="66">
        <v>-437258.4659999999</v>
      </c>
      <c r="E6" s="230">
        <v>-0.35843170987326367</v>
      </c>
      <c r="F6" s="66"/>
      <c r="G6" s="66">
        <v>1651988.944002364</v>
      </c>
    </row>
    <row r="7" spans="1:7" ht="15">
      <c r="A7" s="65" t="s">
        <v>97</v>
      </c>
      <c r="B7" s="66">
        <v>939.22</v>
      </c>
      <c r="C7" s="66">
        <v>1476.171</v>
      </c>
      <c r="D7" s="66">
        <v>536.951</v>
      </c>
      <c r="E7" s="230">
        <v>0.5716988564979452</v>
      </c>
      <c r="F7" s="66"/>
      <c r="G7" s="66">
        <v>3115.796694598645</v>
      </c>
    </row>
    <row r="8" spans="1:7" ht="15">
      <c r="A8" s="65" t="s">
        <v>98</v>
      </c>
      <c r="B8" s="66">
        <v>72466.312</v>
      </c>
      <c r="C8" s="66">
        <v>100539.038</v>
      </c>
      <c r="D8" s="66">
        <v>28072.725999999995</v>
      </c>
      <c r="E8" s="230">
        <v>0.38739001924094046</v>
      </c>
      <c r="F8" s="66"/>
      <c r="G8" s="66">
        <v>212210.64651624206</v>
      </c>
    </row>
    <row r="9" spans="1:7" ht="15">
      <c r="A9" s="65" t="s">
        <v>99</v>
      </c>
      <c r="B9" s="66">
        <v>977602.3875</v>
      </c>
      <c r="C9" s="66">
        <v>837818.682</v>
      </c>
      <c r="D9" s="66">
        <v>-139783.70549999992</v>
      </c>
      <c r="E9" s="230">
        <v>-0.14298625626054942</v>
      </c>
      <c r="F9" s="66"/>
      <c r="G9" s="66">
        <v>1768408.0503197755</v>
      </c>
    </row>
    <row r="10" spans="1:7" ht="15">
      <c r="A10" s="65" t="s">
        <v>100</v>
      </c>
      <c r="B10" s="66">
        <v>35282.592</v>
      </c>
      <c r="C10" s="66">
        <v>33580.107</v>
      </c>
      <c r="D10" s="66">
        <v>-1702.4849999999933</v>
      </c>
      <c r="E10" s="230">
        <v>-0.04825283244496304</v>
      </c>
      <c r="F10" s="66"/>
      <c r="G10" s="66">
        <v>70878.50011609009</v>
      </c>
    </row>
    <row r="11" spans="1:7" ht="15">
      <c r="A11" s="65" t="s">
        <v>101</v>
      </c>
      <c r="B11" s="66">
        <v>77925.544</v>
      </c>
      <c r="C11" s="66">
        <v>99842.426</v>
      </c>
      <c r="D11" s="66">
        <v>21916.882000000012</v>
      </c>
      <c r="E11" s="230">
        <v>0.28125414177410185</v>
      </c>
      <c r="F11" s="66"/>
      <c r="G11" s="66">
        <v>210740.2874812673</v>
      </c>
    </row>
    <row r="12" spans="1:7" ht="15">
      <c r="A12" s="65" t="s">
        <v>102</v>
      </c>
      <c r="B12" s="66">
        <v>141827.684</v>
      </c>
      <c r="C12" s="66">
        <v>135212.15</v>
      </c>
      <c r="D12" s="66">
        <v>-6615.534000000014</v>
      </c>
      <c r="E12" s="230">
        <v>-0.046644870827898546</v>
      </c>
      <c r="F12" s="66"/>
      <c r="G12" s="66">
        <v>285396.18380226695</v>
      </c>
    </row>
    <row r="13" spans="1:7" ht="15">
      <c r="A13" s="65" t="s">
        <v>103</v>
      </c>
      <c r="B13" s="66">
        <v>0</v>
      </c>
      <c r="C13" s="66">
        <v>0</v>
      </c>
      <c r="D13" s="66">
        <v>0</v>
      </c>
      <c r="E13" s="230" t="s">
        <v>34</v>
      </c>
      <c r="F13" s="66"/>
      <c r="G13" s="66">
        <v>0</v>
      </c>
    </row>
    <row r="14" spans="1:7" ht="15">
      <c r="A14" s="22" t="s">
        <v>104</v>
      </c>
      <c r="B14" s="23">
        <v>2525965.0075</v>
      </c>
      <c r="C14" s="23">
        <v>1991131.376</v>
      </c>
      <c r="D14" s="76">
        <v>-534833.6314999999</v>
      </c>
      <c r="E14" s="77">
        <v>-0.21173437870754033</v>
      </c>
      <c r="F14" s="78"/>
      <c r="G14" s="23">
        <v>4202738.408932605</v>
      </c>
    </row>
    <row r="15" spans="1:7" ht="15">
      <c r="A15" s="65"/>
      <c r="B15" s="66"/>
      <c r="C15" s="66"/>
      <c r="D15" s="66"/>
      <c r="E15" s="230"/>
      <c r="F15" s="66"/>
      <c r="G15" s="66"/>
    </row>
    <row r="16" spans="1:7" ht="15">
      <c r="A16" s="79" t="s">
        <v>260</v>
      </c>
      <c r="B16" s="26"/>
      <c r="C16" s="26"/>
      <c r="D16" s="80"/>
      <c r="E16" s="78"/>
      <c r="F16" s="78"/>
      <c r="G16" s="26"/>
    </row>
    <row r="17" spans="1:7" ht="15">
      <c r="A17" s="65" t="s">
        <v>105</v>
      </c>
      <c r="B17" s="66">
        <v>37355.061</v>
      </c>
      <c r="C17" s="66">
        <v>68864.987</v>
      </c>
      <c r="D17" s="66">
        <v>31509.925999999992</v>
      </c>
      <c r="E17" s="230">
        <v>0.8435249510099847</v>
      </c>
      <c r="F17" s="66"/>
      <c r="G17" s="66">
        <v>145355.3137598413</v>
      </c>
    </row>
    <row r="18" spans="1:7" ht="15">
      <c r="A18" s="65" t="s">
        <v>106</v>
      </c>
      <c r="B18" s="66">
        <v>109501.109</v>
      </c>
      <c r="C18" s="66">
        <v>88600.532</v>
      </c>
      <c r="D18" s="66">
        <v>-20900.57699999999</v>
      </c>
      <c r="E18" s="230">
        <v>-0.1908709162023189</v>
      </c>
      <c r="F18" s="66"/>
      <c r="G18" s="66">
        <v>187011.69765920172</v>
      </c>
    </row>
    <row r="19" spans="1:7" ht="15">
      <c r="A19" s="65" t="s">
        <v>107</v>
      </c>
      <c r="B19" s="66">
        <v>443328.45</v>
      </c>
      <c r="C19" s="66">
        <v>475095.84</v>
      </c>
      <c r="D19" s="66">
        <v>31767.390000000014</v>
      </c>
      <c r="E19" s="230">
        <v>0.07165655621695385</v>
      </c>
      <c r="F19" s="66"/>
      <c r="G19" s="66">
        <v>1002798.4887181544</v>
      </c>
    </row>
    <row r="20" spans="1:7" ht="15">
      <c r="A20" s="65" t="s">
        <v>108</v>
      </c>
      <c r="B20" s="66">
        <v>13193.262</v>
      </c>
      <c r="C20" s="66">
        <v>12386.913</v>
      </c>
      <c r="D20" s="66">
        <v>-806.3490000000002</v>
      </c>
      <c r="E20" s="230">
        <v>-0.061118243539770536</v>
      </c>
      <c r="F20" s="66"/>
      <c r="G20" s="66">
        <v>26145.41444160669</v>
      </c>
    </row>
    <row r="21" spans="1:7" ht="15">
      <c r="A21" s="65" t="s">
        <v>109</v>
      </c>
      <c r="B21" s="66">
        <v>1467398.214</v>
      </c>
      <c r="C21" s="66">
        <v>1146093.735</v>
      </c>
      <c r="D21" s="66">
        <v>-321304.4789999998</v>
      </c>
      <c r="E21" s="230">
        <v>-0.2189620213071895</v>
      </c>
      <c r="F21" s="66"/>
      <c r="G21" s="66">
        <v>2419093.093695253</v>
      </c>
    </row>
    <row r="22" spans="1:7" ht="15">
      <c r="A22" s="65" t="s">
        <v>110</v>
      </c>
      <c r="B22" s="66">
        <v>1476404.126</v>
      </c>
      <c r="C22" s="66">
        <v>1394213.916</v>
      </c>
      <c r="D22" s="66">
        <v>-82190.20999999996</v>
      </c>
      <c r="E22" s="230">
        <v>-0.055669182002814295</v>
      </c>
      <c r="F22" s="66"/>
      <c r="G22" s="66">
        <v>2942807.5141946515</v>
      </c>
    </row>
    <row r="23" spans="1:7" ht="15">
      <c r="A23" s="65" t="s">
        <v>111</v>
      </c>
      <c r="B23" s="66">
        <v>7242731.006</v>
      </c>
      <c r="C23" s="66">
        <v>7085450.855</v>
      </c>
      <c r="D23" s="66">
        <v>-157280.1509999996</v>
      </c>
      <c r="E23" s="230">
        <v>-0.02171558640928485</v>
      </c>
      <c r="F23" s="66"/>
      <c r="G23" s="66">
        <v>14955465.42626169</v>
      </c>
    </row>
    <row r="24" spans="1:7" ht="15">
      <c r="A24" s="65" t="s">
        <v>112</v>
      </c>
      <c r="B24" s="66">
        <v>38055.889</v>
      </c>
      <c r="C24" s="66">
        <v>38331.943</v>
      </c>
      <c r="D24" s="66">
        <v>276.05399999999645</v>
      </c>
      <c r="E24" s="230">
        <v>0.007253910163549101</v>
      </c>
      <c r="F24" s="66"/>
      <c r="G24" s="66">
        <v>80908.33737889693</v>
      </c>
    </row>
    <row r="25" spans="1:7" ht="15">
      <c r="A25" s="65" t="s">
        <v>113</v>
      </c>
      <c r="B25" s="66">
        <v>379938.6278</v>
      </c>
      <c r="C25" s="66">
        <v>445616.696</v>
      </c>
      <c r="D25" s="66">
        <v>65678.06819999998</v>
      </c>
      <c r="E25" s="230">
        <v>0.17286494026759755</v>
      </c>
      <c r="F25" s="66"/>
      <c r="G25" s="66">
        <v>940576.0094560653</v>
      </c>
    </row>
    <row r="26" spans="1:7" ht="15">
      <c r="A26" s="22" t="s">
        <v>114</v>
      </c>
      <c r="B26" s="23">
        <v>11207905.744800001</v>
      </c>
      <c r="C26" s="23">
        <v>10754655.417000001</v>
      </c>
      <c r="D26" s="76">
        <v>-453250.3278000001</v>
      </c>
      <c r="E26" s="77">
        <v>-0.0404402337171946</v>
      </c>
      <c r="F26" s="78"/>
      <c r="G26" s="23">
        <v>22700161.295565363</v>
      </c>
    </row>
    <row r="27" spans="1:7" ht="15">
      <c r="A27" s="65"/>
      <c r="B27" s="66"/>
      <c r="C27" s="66"/>
      <c r="D27" s="66"/>
      <c r="E27" s="230"/>
      <c r="F27" s="66"/>
      <c r="G27" s="66"/>
    </row>
    <row r="28" spans="1:7" ht="15">
      <c r="A28" s="24" t="s">
        <v>115</v>
      </c>
      <c r="B28" s="25">
        <v>13733870.752300002</v>
      </c>
      <c r="C28" s="25">
        <v>12745786.793000001</v>
      </c>
      <c r="D28" s="81">
        <v>-988083.9593000002</v>
      </c>
      <c r="E28" s="82">
        <v>-0.07194504572824281</v>
      </c>
      <c r="F28" s="78"/>
      <c r="G28" s="25">
        <v>26902899.704497967</v>
      </c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G3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64.8515625" style="0" customWidth="1"/>
    <col min="2" max="3" width="14.00390625" style="0" customWidth="1"/>
    <col min="4" max="4" width="19.421875" style="0" customWidth="1"/>
    <col min="5" max="5" width="12.140625" style="0" customWidth="1"/>
    <col min="6" max="6" width="1.28515625" style="0" customWidth="1"/>
    <col min="7" max="7" width="17.140625" style="0" customWidth="1"/>
  </cols>
  <sheetData>
    <row r="1" spans="1:7" ht="15">
      <c r="A1" s="59" t="s">
        <v>116</v>
      </c>
      <c r="B1" s="73"/>
      <c r="C1" s="73"/>
      <c r="D1" s="73"/>
      <c r="E1" s="73"/>
      <c r="F1" s="73"/>
      <c r="G1" s="73"/>
    </row>
    <row r="2" spans="1:7" ht="15" customHeight="1">
      <c r="A2" s="21" t="s">
        <v>117</v>
      </c>
      <c r="B2" s="356" t="s">
        <v>39</v>
      </c>
      <c r="C2" s="356"/>
      <c r="D2" s="356"/>
      <c r="E2" s="356"/>
      <c r="F2" s="85"/>
      <c r="G2" s="2" t="s">
        <v>40</v>
      </c>
    </row>
    <row r="3" spans="1:7" ht="25.5">
      <c r="A3" s="75"/>
      <c r="B3" s="181" t="s">
        <v>264</v>
      </c>
      <c r="C3" s="182" t="s">
        <v>265</v>
      </c>
      <c r="D3" s="228" t="s">
        <v>263</v>
      </c>
      <c r="E3" s="228" t="s">
        <v>0</v>
      </c>
      <c r="G3" s="271" t="s">
        <v>265</v>
      </c>
    </row>
    <row r="4" spans="1:7" ht="15">
      <c r="A4" s="66"/>
      <c r="B4" s="66"/>
      <c r="C4" s="66"/>
      <c r="D4" s="66"/>
      <c r="E4" s="66"/>
      <c r="F4" s="66"/>
      <c r="G4" s="66"/>
    </row>
    <row r="5" spans="1:7" ht="15">
      <c r="A5" s="79" t="s">
        <v>118</v>
      </c>
      <c r="B5" s="26"/>
      <c r="C5" s="26"/>
      <c r="D5" s="80"/>
      <c r="E5" s="78"/>
      <c r="F5" s="78"/>
      <c r="G5" s="26"/>
    </row>
    <row r="6" spans="1:7" ht="15">
      <c r="A6" s="83" t="s">
        <v>119</v>
      </c>
      <c r="B6" s="66">
        <v>672082.338</v>
      </c>
      <c r="C6" s="66">
        <v>642951.02</v>
      </c>
      <c r="D6" s="66">
        <v>-29131.31799999997</v>
      </c>
      <c r="E6" s="230">
        <v>-0.043344864688290574</v>
      </c>
      <c r="F6" s="66"/>
      <c r="G6" s="66">
        <v>1357095.2571923085</v>
      </c>
    </row>
    <row r="7" spans="1:7" ht="15">
      <c r="A7" s="83" t="s">
        <v>120</v>
      </c>
      <c r="B7" s="66">
        <v>1235064.459</v>
      </c>
      <c r="C7" s="66">
        <v>977064.887</v>
      </c>
      <c r="D7" s="66">
        <v>-257999.57200000004</v>
      </c>
      <c r="E7" s="230">
        <v>-0.20889563303351444</v>
      </c>
      <c r="F7" s="66"/>
      <c r="G7" s="66">
        <v>2062319.0303311734</v>
      </c>
    </row>
    <row r="8" spans="1:7" ht="15">
      <c r="A8" s="83" t="s">
        <v>121</v>
      </c>
      <c r="B8" s="66">
        <v>157177.638</v>
      </c>
      <c r="C8" s="66">
        <v>155553.906</v>
      </c>
      <c r="D8" s="66">
        <v>-1623.7320000000182</v>
      </c>
      <c r="E8" s="230">
        <v>-0.010330553510417418</v>
      </c>
      <c r="F8" s="66"/>
      <c r="G8" s="66">
        <v>328332.1147392195</v>
      </c>
    </row>
    <row r="9" spans="1:7" ht="15">
      <c r="A9" s="83" t="s">
        <v>122</v>
      </c>
      <c r="B9" s="66">
        <v>99702.654</v>
      </c>
      <c r="C9" s="66">
        <v>87342.883</v>
      </c>
      <c r="D9" s="66">
        <v>-12359.770999999993</v>
      </c>
      <c r="E9" s="230">
        <v>-0.12396631889056829</v>
      </c>
      <c r="F9" s="66"/>
      <c r="G9" s="66">
        <v>184357.1416510121</v>
      </c>
    </row>
    <row r="10" spans="1:7" ht="15">
      <c r="A10" s="83" t="s">
        <v>123</v>
      </c>
      <c r="B10" s="66">
        <v>235853.242</v>
      </c>
      <c r="C10" s="66">
        <v>162109.953</v>
      </c>
      <c r="D10" s="66">
        <v>-73743.28899999999</v>
      </c>
      <c r="E10" s="230">
        <v>-0.3126659967642081</v>
      </c>
      <c r="F10" s="66"/>
      <c r="G10" s="66">
        <v>342170.152183549</v>
      </c>
    </row>
    <row r="11" spans="1:7" ht="15">
      <c r="A11" s="83" t="s">
        <v>124</v>
      </c>
      <c r="B11" s="66">
        <v>0</v>
      </c>
      <c r="C11" s="66">
        <v>0</v>
      </c>
      <c r="D11" s="66">
        <v>0</v>
      </c>
      <c r="E11" s="230" t="s">
        <v>34</v>
      </c>
      <c r="F11" s="66"/>
      <c r="G11" s="66">
        <v>0</v>
      </c>
    </row>
    <row r="12" spans="1:7" ht="15">
      <c r="A12" s="83" t="s">
        <v>125</v>
      </c>
      <c r="B12" s="66">
        <v>60653.304</v>
      </c>
      <c r="C12" s="66">
        <v>87406.638</v>
      </c>
      <c r="D12" s="66">
        <v>26753.33400000001</v>
      </c>
      <c r="E12" s="230">
        <v>0.44108617726744137</v>
      </c>
      <c r="F12" s="66"/>
      <c r="G12" s="66">
        <v>184491.71116786628</v>
      </c>
    </row>
    <row r="13" spans="1:7" ht="15">
      <c r="A13" s="83" t="s">
        <v>126</v>
      </c>
      <c r="B13" s="66">
        <v>0</v>
      </c>
      <c r="C13" s="66">
        <v>0</v>
      </c>
      <c r="D13" s="66">
        <v>0</v>
      </c>
      <c r="E13" s="230" t="s">
        <v>34</v>
      </c>
      <c r="F13" s="66"/>
      <c r="G13" s="66">
        <v>0</v>
      </c>
    </row>
    <row r="14" spans="1:7" ht="15">
      <c r="A14" s="22" t="s">
        <v>127</v>
      </c>
      <c r="B14" s="23">
        <v>2460533.6350000002</v>
      </c>
      <c r="C14" s="23">
        <v>2112429.287</v>
      </c>
      <c r="D14" s="76">
        <v>-348104.34800000023</v>
      </c>
      <c r="E14" s="77">
        <v>-0.14147514305367348</v>
      </c>
      <c r="F14" s="78"/>
      <c r="G14" s="23">
        <v>4458765.407265129</v>
      </c>
    </row>
    <row r="15" spans="1:7" ht="15">
      <c r="A15" s="66"/>
      <c r="B15" s="66"/>
      <c r="C15" s="66"/>
      <c r="D15" s="66"/>
      <c r="E15" s="230"/>
      <c r="F15" s="66"/>
      <c r="G15" s="66"/>
    </row>
    <row r="16" spans="1:7" ht="15">
      <c r="A16" s="79" t="s">
        <v>128</v>
      </c>
      <c r="B16" s="26"/>
      <c r="C16" s="26"/>
      <c r="D16" s="80"/>
      <c r="E16" s="78"/>
      <c r="F16" s="78"/>
      <c r="G16" s="26"/>
    </row>
    <row r="17" spans="1:7" ht="15">
      <c r="A17" s="83" t="s">
        <v>129</v>
      </c>
      <c r="B17" s="66">
        <v>3271355.293</v>
      </c>
      <c r="C17" s="66">
        <v>2847453.2</v>
      </c>
      <c r="D17" s="66">
        <v>-423902.0929999999</v>
      </c>
      <c r="E17" s="230">
        <v>-0.12957996152452764</v>
      </c>
      <c r="F17" s="66"/>
      <c r="G17" s="66">
        <v>6010201.574603711</v>
      </c>
    </row>
    <row r="18" spans="1:7" ht="15">
      <c r="A18" s="83" t="s">
        <v>130</v>
      </c>
      <c r="B18" s="66">
        <v>14304.607</v>
      </c>
      <c r="C18" s="66">
        <v>12176.248</v>
      </c>
      <c r="D18" s="66">
        <v>-2128.3590000000004</v>
      </c>
      <c r="E18" s="230">
        <v>-0.1487883588832605</v>
      </c>
      <c r="F18" s="66"/>
      <c r="G18" s="66">
        <v>25700.757751651647</v>
      </c>
    </row>
    <row r="19" spans="1:7" ht="15">
      <c r="A19" s="83" t="s">
        <v>121</v>
      </c>
      <c r="B19" s="66">
        <v>0</v>
      </c>
      <c r="C19" s="66">
        <v>0</v>
      </c>
      <c r="D19" s="66">
        <v>0</v>
      </c>
      <c r="E19" s="230" t="s">
        <v>34</v>
      </c>
      <c r="F19" s="66"/>
      <c r="G19" s="66">
        <v>0</v>
      </c>
    </row>
    <row r="20" spans="1:7" ht="15">
      <c r="A20" s="83" t="s">
        <v>131</v>
      </c>
      <c r="B20" s="66">
        <v>202573.641</v>
      </c>
      <c r="C20" s="66">
        <v>199892.465</v>
      </c>
      <c r="D20" s="66">
        <v>-2681.1760000000068</v>
      </c>
      <c r="E20" s="230">
        <v>-0.013235562073942319</v>
      </c>
      <c r="F20" s="66"/>
      <c r="G20" s="66">
        <v>421918.78970808623</v>
      </c>
    </row>
    <row r="21" spans="1:7" ht="15">
      <c r="A21" s="83" t="s">
        <v>132</v>
      </c>
      <c r="B21" s="66">
        <v>508438.255</v>
      </c>
      <c r="C21" s="66">
        <v>547894.417</v>
      </c>
      <c r="D21" s="66">
        <v>39456.16200000001</v>
      </c>
      <c r="E21" s="230">
        <v>0.07760266190041111</v>
      </c>
      <c r="F21" s="66"/>
      <c r="G21" s="66">
        <v>1156456.5443147519</v>
      </c>
    </row>
    <row r="22" spans="1:7" ht="15">
      <c r="A22" s="83" t="s">
        <v>133</v>
      </c>
      <c r="B22" s="66">
        <v>277526.013</v>
      </c>
      <c r="C22" s="66">
        <v>246937.212</v>
      </c>
      <c r="D22" s="66">
        <v>-30588.800999999978</v>
      </c>
      <c r="E22" s="230">
        <v>-0.11021958147036826</v>
      </c>
      <c r="F22" s="66"/>
      <c r="G22" s="66">
        <v>521217.49372058176</v>
      </c>
    </row>
    <row r="23" spans="1:7" ht="15">
      <c r="A23" s="83" t="s">
        <v>134</v>
      </c>
      <c r="B23" s="66">
        <v>102985.451</v>
      </c>
      <c r="C23" s="66">
        <v>70382.831</v>
      </c>
      <c r="D23" s="66">
        <v>-32602.619999999995</v>
      </c>
      <c r="E23" s="230">
        <v>-0.3165750082504372</v>
      </c>
      <c r="F23" s="66"/>
      <c r="G23" s="66">
        <v>148559.07085716698</v>
      </c>
    </row>
    <row r="24" spans="1:7" ht="15">
      <c r="A24" s="22" t="s">
        <v>135</v>
      </c>
      <c r="B24" s="23">
        <v>4377183.26</v>
      </c>
      <c r="C24" s="23">
        <v>3924736.3729999997</v>
      </c>
      <c r="D24" s="76">
        <v>-452446.8870000001</v>
      </c>
      <c r="E24" s="77">
        <v>-0.10336484906505837</v>
      </c>
      <c r="F24" s="78"/>
      <c r="G24" s="23">
        <v>8284054.230955948</v>
      </c>
    </row>
    <row r="25" spans="1:7" ht="15">
      <c r="A25" s="66"/>
      <c r="B25" s="66"/>
      <c r="C25" s="66"/>
      <c r="D25" s="66"/>
      <c r="E25" s="230"/>
      <c r="F25" s="66"/>
      <c r="G25" s="66"/>
    </row>
    <row r="26" spans="1:7" ht="15">
      <c r="A26" s="95" t="s">
        <v>136</v>
      </c>
      <c r="B26" s="74"/>
      <c r="C26" s="74"/>
      <c r="D26" s="74"/>
      <c r="E26" s="74"/>
      <c r="F26" s="74"/>
      <c r="G26" s="74"/>
    </row>
    <row r="27" spans="1:7" ht="15">
      <c r="A27" s="65" t="s">
        <v>137</v>
      </c>
      <c r="B27" s="66">
        <v>2824882.835</v>
      </c>
      <c r="C27" s="66">
        <v>2824882.834</v>
      </c>
      <c r="D27" s="66">
        <v>-0.0010000001639127731</v>
      </c>
      <c r="E27" s="230">
        <v>-3.5399704069948555E-10</v>
      </c>
      <c r="F27" s="66"/>
      <c r="G27" s="66">
        <v>5962561.652278532</v>
      </c>
    </row>
    <row r="28" spans="1:7" ht="15">
      <c r="A28" s="65" t="s">
        <v>138</v>
      </c>
      <c r="B28" s="66">
        <v>2232968.88</v>
      </c>
      <c r="C28" s="66">
        <v>2343296.922</v>
      </c>
      <c r="D28" s="66">
        <v>110328.0419999999</v>
      </c>
      <c r="E28" s="230">
        <v>0.049408678727309405</v>
      </c>
      <c r="F28" s="66"/>
      <c r="G28" s="66">
        <v>4946064.381450915</v>
      </c>
    </row>
    <row r="29" spans="1:7" ht="15">
      <c r="A29" s="65" t="s">
        <v>139</v>
      </c>
      <c r="B29" s="66">
        <v>158759.648</v>
      </c>
      <c r="C29" s="66">
        <v>158759.648</v>
      </c>
      <c r="D29" s="66">
        <v>0</v>
      </c>
      <c r="E29" s="230">
        <v>0</v>
      </c>
      <c r="F29" s="66"/>
      <c r="G29" s="66">
        <v>335098.5668151213</v>
      </c>
    </row>
    <row r="30" spans="1:7" ht="15">
      <c r="A30" s="65" t="s">
        <v>140</v>
      </c>
      <c r="B30" s="66">
        <v>0</v>
      </c>
      <c r="C30" s="66">
        <v>0</v>
      </c>
      <c r="D30" s="66">
        <v>0</v>
      </c>
      <c r="E30" s="230" t="s">
        <v>34</v>
      </c>
      <c r="F30" s="66"/>
      <c r="G30" s="66">
        <v>0</v>
      </c>
    </row>
    <row r="31" spans="1:7" ht="15">
      <c r="A31" s="65" t="s">
        <v>141</v>
      </c>
      <c r="B31" s="66">
        <v>-1320882.756</v>
      </c>
      <c r="C31" s="66">
        <v>-1530810.681</v>
      </c>
      <c r="D31" s="66">
        <v>-209927.92500000005</v>
      </c>
      <c r="E31" s="230">
        <v>-0.15893002164379838</v>
      </c>
      <c r="F31" s="66"/>
      <c r="G31" s="66">
        <v>-3231126.24480233</v>
      </c>
    </row>
    <row r="32" spans="1:7" ht="15">
      <c r="A32" s="66"/>
      <c r="B32" s="66"/>
      <c r="C32" s="66"/>
      <c r="D32" s="66">
        <v>0</v>
      </c>
      <c r="E32" s="230" t="s">
        <v>34</v>
      </c>
      <c r="F32" s="66"/>
      <c r="G32" s="66"/>
    </row>
    <row r="33" spans="1:7" ht="15">
      <c r="A33" s="84" t="s">
        <v>142</v>
      </c>
      <c r="B33" s="66">
        <v>3895728.607</v>
      </c>
      <c r="C33" s="66">
        <v>3796128.723</v>
      </c>
      <c r="D33" s="69">
        <v>-99599.88399999961</v>
      </c>
      <c r="E33" s="231">
        <v>-0.025566432892947057</v>
      </c>
      <c r="F33" s="69"/>
      <c r="G33" s="69">
        <v>8012598.355742238</v>
      </c>
    </row>
    <row r="34" spans="1:7" ht="15">
      <c r="A34" s="84" t="s">
        <v>143</v>
      </c>
      <c r="B34" s="66">
        <v>3000425.251</v>
      </c>
      <c r="C34" s="66">
        <v>2912492.41</v>
      </c>
      <c r="D34" s="69">
        <v>-87932.84100000001</v>
      </c>
      <c r="E34" s="231">
        <v>-0.029306792752358427</v>
      </c>
      <c r="F34" s="69"/>
      <c r="G34" s="69">
        <v>6147481.710534648</v>
      </c>
    </row>
    <row r="35" spans="1:7" ht="15">
      <c r="A35" s="22" t="s">
        <v>144</v>
      </c>
      <c r="B35" s="23">
        <v>6896153.858</v>
      </c>
      <c r="C35" s="23">
        <v>6708621.133</v>
      </c>
      <c r="D35" s="76">
        <v>-187532.72499999963</v>
      </c>
      <c r="E35" s="77">
        <v>-0.027193813952171197</v>
      </c>
      <c r="F35" s="78"/>
      <c r="G35" s="23">
        <v>14160080.066276886</v>
      </c>
    </row>
    <row r="36" spans="1:7" ht="15">
      <c r="A36" s="66"/>
      <c r="B36" s="66"/>
      <c r="C36" s="66"/>
      <c r="D36" s="66"/>
      <c r="E36" s="230"/>
      <c r="F36" s="66"/>
      <c r="G36" s="66"/>
    </row>
    <row r="37" spans="1:7" ht="15">
      <c r="A37" s="24" t="s">
        <v>145</v>
      </c>
      <c r="B37" s="25">
        <v>13733870.752999999</v>
      </c>
      <c r="C37" s="25">
        <v>12745786.793000001</v>
      </c>
      <c r="D37" s="81">
        <v>-988083.9599999972</v>
      </c>
      <c r="E37" s="82">
        <v>-0.07194504577554453</v>
      </c>
      <c r="F37" s="78"/>
      <c r="G37" s="25">
        <v>26902899.704497967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I55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30.7109375" style="0" customWidth="1"/>
    <col min="2" max="2" width="12.57421875" style="0" bestFit="1" customWidth="1"/>
    <col min="3" max="6" width="14.140625" style="0" bestFit="1" customWidth="1"/>
    <col min="7" max="7" width="14.140625" style="0" customWidth="1"/>
    <col min="8" max="8" width="16.00390625" style="0" customWidth="1"/>
    <col min="9" max="9" width="15.57421875" style="0" bestFit="1" customWidth="1"/>
  </cols>
  <sheetData>
    <row r="1" spans="1:9" ht="17.25" thickBot="1">
      <c r="A1" s="186" t="s">
        <v>146</v>
      </c>
      <c r="B1" s="207"/>
      <c r="C1" s="50"/>
      <c r="D1" s="50"/>
      <c r="E1" s="50"/>
      <c r="F1" s="51"/>
      <c r="G1" s="51"/>
      <c r="H1" s="50"/>
      <c r="I1" s="50"/>
    </row>
    <row r="2" spans="1:8" ht="16.5" thickBot="1">
      <c r="A2" s="52" t="s">
        <v>40</v>
      </c>
      <c r="B2" s="53">
        <v>2012</v>
      </c>
      <c r="C2" s="53">
        <v>2013</v>
      </c>
      <c r="D2" s="53">
        <v>2014</v>
      </c>
      <c r="E2" s="53">
        <v>2015</v>
      </c>
      <c r="F2" s="53">
        <v>2016</v>
      </c>
      <c r="G2" s="53" t="s">
        <v>5</v>
      </c>
      <c r="H2" s="53" t="s">
        <v>4</v>
      </c>
    </row>
    <row r="3" spans="1:8" ht="15.75">
      <c r="A3" s="54" t="s">
        <v>1</v>
      </c>
      <c r="B3" s="177">
        <v>14603.16037349407</v>
      </c>
      <c r="C3" s="177">
        <v>439248.8562229799</v>
      </c>
      <c r="D3" s="177">
        <v>751618.6071385441</v>
      </c>
      <c r="E3" s="177">
        <v>225826.78980909236</v>
      </c>
      <c r="F3" s="177">
        <v>473335.59692309966</v>
      </c>
      <c r="G3" s="177">
        <v>983904.0606637993</v>
      </c>
      <c r="H3" s="177">
        <v>2888537.0711310096</v>
      </c>
    </row>
    <row r="4" spans="1:8" ht="15.75">
      <c r="A4" s="55" t="s">
        <v>6</v>
      </c>
      <c r="B4" s="178">
        <v>2536.573936270256</v>
      </c>
      <c r="C4" s="178">
        <v>5276.206895124945</v>
      </c>
      <c r="D4" s="178">
        <v>612038.7634858313</v>
      </c>
      <c r="E4" s="178">
        <v>5900.415146748897</v>
      </c>
      <c r="F4" s="178">
        <v>457621.6154188759</v>
      </c>
      <c r="G4" s="178">
        <v>42171.24164455305</v>
      </c>
      <c r="H4" s="178">
        <v>1125544.8165274044</v>
      </c>
    </row>
    <row r="5" spans="1:8" ht="15.75">
      <c r="A5" s="55" t="s">
        <v>7</v>
      </c>
      <c r="B5" s="178">
        <v>2.1939970871942083</v>
      </c>
      <c r="C5" s="178">
        <v>0</v>
      </c>
      <c r="D5" s="178">
        <v>0</v>
      </c>
      <c r="E5" s="178">
        <v>0</v>
      </c>
      <c r="F5" s="178">
        <v>0</v>
      </c>
      <c r="G5" s="178">
        <v>0</v>
      </c>
      <c r="H5" s="178">
        <v>2.1939970871942083</v>
      </c>
    </row>
    <row r="6" spans="1:8" ht="16.5" thickBot="1">
      <c r="A6" s="56" t="s">
        <v>24</v>
      </c>
      <c r="B6" s="179">
        <v>12064.39244013662</v>
      </c>
      <c r="C6" s="179">
        <v>433972.649327855</v>
      </c>
      <c r="D6" s="179">
        <v>139579.84365271282</v>
      </c>
      <c r="E6" s="179">
        <v>219926.37466234347</v>
      </c>
      <c r="F6" s="179">
        <v>15713.981504223773</v>
      </c>
      <c r="G6" s="179">
        <v>941732.8190192463</v>
      </c>
      <c r="H6" s="179">
        <v>1762990.0606065178</v>
      </c>
    </row>
    <row r="7" spans="1:8" ht="15.75">
      <c r="A7" s="54" t="s">
        <v>2</v>
      </c>
      <c r="B7" s="177">
        <v>81407.30765535598</v>
      </c>
      <c r="C7" s="177">
        <v>138054.0782628199</v>
      </c>
      <c r="D7" s="177">
        <v>70725.96237095946</v>
      </c>
      <c r="E7" s="177">
        <v>34744.96012184537</v>
      </c>
      <c r="F7" s="177">
        <v>34267.132000000005</v>
      </c>
      <c r="G7" s="177">
        <v>0</v>
      </c>
      <c r="H7" s="177">
        <v>359199.4404109807</v>
      </c>
    </row>
    <row r="8" spans="1:8" ht="15.75">
      <c r="A8" s="55" t="s">
        <v>8</v>
      </c>
      <c r="B8" s="178">
        <v>7087.258690443316</v>
      </c>
      <c r="C8" s="178">
        <v>59437.72099002574</v>
      </c>
      <c r="D8" s="178">
        <v>6403.3529808119965</v>
      </c>
      <c r="E8" s="178">
        <v>0</v>
      </c>
      <c r="F8" s="178">
        <v>0</v>
      </c>
      <c r="G8" s="178">
        <v>0</v>
      </c>
      <c r="H8" s="178">
        <v>72928.33266128105</v>
      </c>
    </row>
    <row r="9" spans="1:8" ht="15.75">
      <c r="A9" s="55" t="s">
        <v>9</v>
      </c>
      <c r="B9" s="178">
        <v>57900.566807725576</v>
      </c>
      <c r="C9" s="178">
        <v>50274.31679960617</v>
      </c>
      <c r="D9" s="178">
        <v>40313.83128300869</v>
      </c>
      <c r="E9" s="178">
        <v>27410</v>
      </c>
      <c r="F9" s="178">
        <v>34267.132000000005</v>
      </c>
      <c r="G9" s="178">
        <v>0</v>
      </c>
      <c r="H9" s="178">
        <v>210165.84689034044</v>
      </c>
    </row>
    <row r="10" spans="1:8" ht="15.75">
      <c r="A10" s="55" t="s">
        <v>32</v>
      </c>
      <c r="B10" s="178">
        <v>16419.482157187078</v>
      </c>
      <c r="C10" s="178">
        <v>28342.040473188015</v>
      </c>
      <c r="D10" s="178">
        <v>24008.77810713877</v>
      </c>
      <c r="E10" s="178">
        <v>7334.960121845368</v>
      </c>
      <c r="F10" s="178">
        <v>0</v>
      </c>
      <c r="G10" s="178">
        <v>0</v>
      </c>
      <c r="H10" s="178">
        <v>76105.26085935923</v>
      </c>
    </row>
    <row r="11" spans="1:8" ht="15.75">
      <c r="A11" s="55" t="s">
        <v>10</v>
      </c>
      <c r="B11" s="178">
        <v>0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</row>
    <row r="12" spans="1:8" ht="15.75">
      <c r="A12" s="55" t="s">
        <v>11</v>
      </c>
      <c r="B12" s="178">
        <v>0</v>
      </c>
      <c r="C12" s="178">
        <v>0</v>
      </c>
      <c r="D12" s="178">
        <v>0</v>
      </c>
      <c r="E12" s="178">
        <v>0</v>
      </c>
      <c r="F12" s="178">
        <v>0</v>
      </c>
      <c r="G12" s="178">
        <v>0</v>
      </c>
      <c r="H12" s="178">
        <v>0</v>
      </c>
    </row>
    <row r="13" spans="1:8" ht="16.5" thickBot="1">
      <c r="A13" s="55" t="s">
        <v>33</v>
      </c>
      <c r="B13" s="178">
        <v>0</v>
      </c>
      <c r="C13" s="178">
        <v>0</v>
      </c>
      <c r="D13" s="178">
        <v>0</v>
      </c>
      <c r="E13" s="178">
        <v>0</v>
      </c>
      <c r="F13" s="178">
        <v>0</v>
      </c>
      <c r="G13" s="178">
        <v>0</v>
      </c>
      <c r="H13" s="178">
        <v>0</v>
      </c>
    </row>
    <row r="14" spans="1:8" ht="15.75">
      <c r="A14" s="54" t="s">
        <v>91</v>
      </c>
      <c r="B14" s="177">
        <v>55241.629576173946</v>
      </c>
      <c r="C14" s="177">
        <v>115613.58528009237</v>
      </c>
      <c r="D14" s="177">
        <v>114039.88878590064</v>
      </c>
      <c r="E14" s="177">
        <v>85646.94586651269</v>
      </c>
      <c r="F14" s="177">
        <v>90157.99667482678</v>
      </c>
      <c r="G14" s="177">
        <v>268264.89359354484</v>
      </c>
      <c r="H14" s="177">
        <v>728964.9397770512</v>
      </c>
    </row>
    <row r="15" spans="1:8" ht="15.75">
      <c r="A15" s="55" t="s">
        <v>12</v>
      </c>
      <c r="B15" s="178">
        <v>22771.617263279444</v>
      </c>
      <c r="C15" s="178">
        <v>62468.504083910695</v>
      </c>
      <c r="D15" s="178">
        <v>63086.640719784446</v>
      </c>
      <c r="E15" s="178">
        <v>51928.4064665127</v>
      </c>
      <c r="F15" s="178">
        <v>32794.45727482679</v>
      </c>
      <c r="G15" s="178">
        <v>138568.12933025404</v>
      </c>
      <c r="H15" s="178">
        <v>371617.7551385681</v>
      </c>
    </row>
    <row r="16" spans="1:8" ht="16.5" thickBot="1">
      <c r="A16" s="55" t="s">
        <v>13</v>
      </c>
      <c r="B16" s="178">
        <v>32470.012312894498</v>
      </c>
      <c r="C16" s="178">
        <v>53145.08119618168</v>
      </c>
      <c r="D16" s="178">
        <v>50953.2480661162</v>
      </c>
      <c r="E16" s="178">
        <v>33718.539399999994</v>
      </c>
      <c r="F16" s="178">
        <v>57363.53939999999</v>
      </c>
      <c r="G16" s="178">
        <v>129696.7642632908</v>
      </c>
      <c r="H16" s="178">
        <v>357347.1846384831</v>
      </c>
    </row>
    <row r="17" spans="1:8" ht="15.75">
      <c r="A17" s="54" t="s">
        <v>89</v>
      </c>
      <c r="B17" s="177">
        <v>163919.7127105289</v>
      </c>
      <c r="C17" s="177">
        <v>217289.2815965724</v>
      </c>
      <c r="D17" s="177">
        <v>158928.08180833235</v>
      </c>
      <c r="E17" s="177">
        <v>134705.27165862304</v>
      </c>
      <c r="F17" s="177">
        <v>205974.00369841425</v>
      </c>
      <c r="G17" s="177">
        <v>443475.80086181435</v>
      </c>
      <c r="H17" s="177">
        <v>1324292.1523342852</v>
      </c>
    </row>
    <row r="18" spans="1:8" ht="15.75">
      <c r="A18" s="55" t="s">
        <v>14</v>
      </c>
      <c r="B18" s="178">
        <v>0</v>
      </c>
      <c r="C18" s="178">
        <v>0</v>
      </c>
      <c r="D18" s="178">
        <v>0</v>
      </c>
      <c r="E18" s="178">
        <v>0</v>
      </c>
      <c r="F18" s="178">
        <v>0</v>
      </c>
      <c r="G18" s="178">
        <v>0</v>
      </c>
      <c r="H18" s="178">
        <v>0</v>
      </c>
    </row>
    <row r="19" spans="1:8" ht="15.75">
      <c r="A19" s="55" t="s">
        <v>15</v>
      </c>
      <c r="B19" s="178">
        <v>21590.079695656463</v>
      </c>
      <c r="C19" s="178">
        <v>92659.58279326306</v>
      </c>
      <c r="D19" s="178">
        <v>90713.83416231642</v>
      </c>
      <c r="E19" s="178">
        <v>36115.95892839555</v>
      </c>
      <c r="F19" s="178">
        <v>86958.88346794051</v>
      </c>
      <c r="G19" s="178">
        <v>137691.7320102433</v>
      </c>
      <c r="H19" s="178">
        <v>465730.0710578153</v>
      </c>
    </row>
    <row r="20" spans="1:8" ht="15.75">
      <c r="A20" s="55" t="s">
        <v>16</v>
      </c>
      <c r="B20" s="178">
        <v>86302.33692012214</v>
      </c>
      <c r="C20" s="178">
        <v>111719.41906825565</v>
      </c>
      <c r="D20" s="178">
        <v>52885.56227223479</v>
      </c>
      <c r="E20" s="178">
        <v>80767.18755047767</v>
      </c>
      <c r="F20" s="178">
        <v>111346.1412735152</v>
      </c>
      <c r="G20" s="178">
        <v>293609.9546193244</v>
      </c>
      <c r="H20" s="178">
        <v>736630.6017039298</v>
      </c>
    </row>
    <row r="21" spans="1:8" ht="15.75">
      <c r="A21" s="55" t="s">
        <v>17</v>
      </c>
      <c r="B21" s="178">
        <v>0</v>
      </c>
      <c r="C21" s="178">
        <v>0</v>
      </c>
      <c r="D21" s="178">
        <v>0</v>
      </c>
      <c r="E21" s="178">
        <v>0</v>
      </c>
      <c r="F21" s="178">
        <v>0</v>
      </c>
      <c r="G21" s="178">
        <v>0</v>
      </c>
      <c r="H21" s="178">
        <v>0</v>
      </c>
    </row>
    <row r="22" spans="1:8" ht="15.75">
      <c r="A22" s="55" t="s">
        <v>18</v>
      </c>
      <c r="B22" s="178">
        <v>49246.92209199251</v>
      </c>
      <c r="C22" s="178">
        <v>0</v>
      </c>
      <c r="D22" s="178">
        <v>0</v>
      </c>
      <c r="E22" s="178">
        <v>0</v>
      </c>
      <c r="F22" s="178">
        <v>0</v>
      </c>
      <c r="G22" s="178">
        <v>0</v>
      </c>
      <c r="H22" s="178">
        <v>49246.92209199251</v>
      </c>
    </row>
    <row r="23" spans="1:8" ht="16.5" thickBot="1">
      <c r="A23" s="55" t="s">
        <v>19</v>
      </c>
      <c r="B23" s="178">
        <v>6780.374002757807</v>
      </c>
      <c r="C23" s="178">
        <v>12910.279735053677</v>
      </c>
      <c r="D23" s="178">
        <v>15328.685373781147</v>
      </c>
      <c r="E23" s="178">
        <v>17822.125179749826</v>
      </c>
      <c r="F23" s="178">
        <v>7668.978956958535</v>
      </c>
      <c r="G23" s="178">
        <v>12174.114232246624</v>
      </c>
      <c r="H23" s="178">
        <v>72684.55748054762</v>
      </c>
    </row>
    <row r="24" spans="1:8" ht="15.75">
      <c r="A24" s="54" t="s">
        <v>3</v>
      </c>
      <c r="B24" s="177">
        <v>0</v>
      </c>
      <c r="C24" s="177">
        <v>133850.221047253</v>
      </c>
      <c r="D24" s="177">
        <v>217526.04803056896</v>
      </c>
      <c r="E24" s="177">
        <v>161434.84474818385</v>
      </c>
      <c r="F24" s="177">
        <v>103118.35839979562</v>
      </c>
      <c r="G24" s="177">
        <v>1180362.7100326573</v>
      </c>
      <c r="H24" s="177">
        <v>1796292.1822584586</v>
      </c>
    </row>
    <row r="25" spans="1:8" ht="15.75">
      <c r="A25" s="55" t="s">
        <v>20</v>
      </c>
      <c r="B25" s="178">
        <v>0</v>
      </c>
      <c r="C25" s="178">
        <v>133850.221047253</v>
      </c>
      <c r="D25" s="178">
        <v>138848.777019972</v>
      </c>
      <c r="E25" s="178">
        <v>0</v>
      </c>
      <c r="F25" s="178">
        <v>80532.29067158376</v>
      </c>
      <c r="G25" s="178">
        <v>261868.79345966718</v>
      </c>
      <c r="H25" s="178">
        <v>615100.082198476</v>
      </c>
    </row>
    <row r="26" spans="1:8" ht="16.5" thickBot="1">
      <c r="A26" s="55" t="s">
        <v>21</v>
      </c>
      <c r="B26" s="179">
        <v>0</v>
      </c>
      <c r="C26" s="179">
        <v>0</v>
      </c>
      <c r="D26" s="179">
        <v>78677.27101059695</v>
      </c>
      <c r="E26" s="179">
        <v>161434.84474818385</v>
      </c>
      <c r="F26" s="179">
        <v>22586.067728211852</v>
      </c>
      <c r="G26" s="179">
        <v>918493.91657299</v>
      </c>
      <c r="H26" s="179">
        <v>1181192.1000599826</v>
      </c>
    </row>
    <row r="27" spans="1:8" ht="16.5" thickBot="1">
      <c r="A27" s="52" t="s">
        <v>4</v>
      </c>
      <c r="B27" s="180">
        <v>315171.81031555287</v>
      </c>
      <c r="C27" s="180">
        <v>1044056.0224097177</v>
      </c>
      <c r="D27" s="180">
        <v>1312838.5881343056</v>
      </c>
      <c r="E27" s="272">
        <v>642358.8122042572</v>
      </c>
      <c r="F27" s="180">
        <v>906853.0876961362</v>
      </c>
      <c r="G27" s="180">
        <v>2876007.4651518157</v>
      </c>
      <c r="H27" s="180">
        <v>7097285.785911785</v>
      </c>
    </row>
    <row r="28" spans="1:8" ht="23.25">
      <c r="A28" s="57"/>
      <c r="B28" s="183"/>
      <c r="C28" s="58"/>
      <c r="D28" s="58"/>
      <c r="E28" s="58"/>
      <c r="F28" s="58"/>
      <c r="G28" s="58"/>
      <c r="H28" s="58"/>
    </row>
    <row r="29" spans="1:8" ht="16.5" thickBot="1">
      <c r="A29" s="59" t="s">
        <v>147</v>
      </c>
      <c r="B29" s="58"/>
      <c r="C29" s="58"/>
      <c r="D29" s="58"/>
      <c r="E29" s="58"/>
      <c r="F29" s="58"/>
      <c r="G29" s="58"/>
      <c r="H29" s="58"/>
    </row>
    <row r="30" spans="1:8" ht="16.5" thickBot="1">
      <c r="A30" s="52" t="s">
        <v>39</v>
      </c>
      <c r="B30" s="53">
        <v>2012</v>
      </c>
      <c r="C30" s="53">
        <v>2013</v>
      </c>
      <c r="D30" s="53">
        <v>2014</v>
      </c>
      <c r="E30" s="53">
        <v>2015</v>
      </c>
      <c r="F30" s="53">
        <v>2016</v>
      </c>
      <c r="G30" s="53" t="s">
        <v>5</v>
      </c>
      <c r="H30" s="53" t="s">
        <v>4</v>
      </c>
    </row>
    <row r="31" spans="1:8" ht="15.75">
      <c r="A31" s="54" t="s">
        <v>1</v>
      </c>
      <c r="B31" s="204">
        <v>6918.5392901502855</v>
      </c>
      <c r="C31" s="204">
        <v>208102.93061276118</v>
      </c>
      <c r="D31" s="204">
        <v>356094.347504028</v>
      </c>
      <c r="E31" s="204">
        <v>106989.9582078537</v>
      </c>
      <c r="F31" s="204">
        <v>224252.20575425692</v>
      </c>
      <c r="G31" s="204">
        <v>466144.2268206882</v>
      </c>
      <c r="H31" s="204">
        <v>1368502.2081897384</v>
      </c>
    </row>
    <row r="32" spans="1:8" ht="15.75">
      <c r="A32" s="55" t="s">
        <v>6</v>
      </c>
      <c r="B32" s="205">
        <v>1201.7526337867591</v>
      </c>
      <c r="C32" s="205">
        <v>2499.708540703345</v>
      </c>
      <c r="D32" s="205">
        <v>289965.6049766823</v>
      </c>
      <c r="E32" s="205">
        <v>2795.439684075225</v>
      </c>
      <c r="F32" s="205">
        <v>216807.39273700083</v>
      </c>
      <c r="G32" s="205">
        <v>19979.469153939895</v>
      </c>
      <c r="H32" s="205">
        <v>533249.3677261884</v>
      </c>
    </row>
    <row r="33" spans="1:8" ht="15.75">
      <c r="A33" s="55" t="s">
        <v>7</v>
      </c>
      <c r="B33" s="205">
        <v>1.03945</v>
      </c>
      <c r="C33" s="205">
        <v>0</v>
      </c>
      <c r="D33" s="205">
        <v>0</v>
      </c>
      <c r="E33" s="205">
        <v>0</v>
      </c>
      <c r="F33" s="205">
        <v>0</v>
      </c>
      <c r="G33" s="205">
        <v>0</v>
      </c>
      <c r="H33" s="205">
        <v>1.03945</v>
      </c>
    </row>
    <row r="34" spans="1:8" ht="16.5" thickBot="1">
      <c r="A34" s="56" t="s">
        <v>24</v>
      </c>
      <c r="B34" s="205">
        <v>5715.747206363526</v>
      </c>
      <c r="C34" s="205">
        <v>205603.22207205783</v>
      </c>
      <c r="D34" s="205">
        <v>66128.74252734575</v>
      </c>
      <c r="E34" s="205">
        <v>104194.51852377848</v>
      </c>
      <c r="F34" s="205">
        <v>7444.813017256097</v>
      </c>
      <c r="G34" s="205">
        <v>446164.7576667483</v>
      </c>
      <c r="H34" s="205">
        <v>835251.8010135499</v>
      </c>
    </row>
    <row r="35" spans="1:8" ht="15.75">
      <c r="A35" s="54" t="s">
        <v>2</v>
      </c>
      <c r="B35" s="204">
        <v>38568.340147878</v>
      </c>
      <c r="C35" s="204">
        <v>65405.880658576185</v>
      </c>
      <c r="D35" s="204">
        <v>33507.83919248946</v>
      </c>
      <c r="E35" s="204">
        <v>16461.119756926677</v>
      </c>
      <c r="F35" s="204">
        <v>16234.739127640001</v>
      </c>
      <c r="G35" s="204">
        <v>0</v>
      </c>
      <c r="H35" s="204">
        <v>170177.91888351034</v>
      </c>
    </row>
    <row r="36" spans="1:8" ht="15.75">
      <c r="A36" s="55" t="s">
        <v>8</v>
      </c>
      <c r="B36" s="205">
        <v>3357.7305497713296</v>
      </c>
      <c r="C36" s="205">
        <v>28159.809073444492</v>
      </c>
      <c r="D36" s="205">
        <v>3033.716541719299</v>
      </c>
      <c r="E36" s="205">
        <v>0</v>
      </c>
      <c r="F36" s="205">
        <v>0</v>
      </c>
      <c r="G36" s="205">
        <v>0</v>
      </c>
      <c r="H36" s="205">
        <v>34551.25616493512</v>
      </c>
    </row>
    <row r="37" spans="1:8" ht="15.75">
      <c r="A37" s="55" t="s">
        <v>9</v>
      </c>
      <c r="B37" s="205">
        <v>27431.551536496143</v>
      </c>
      <c r="C37" s="205">
        <v>23818.463070149413</v>
      </c>
      <c r="D37" s="205">
        <v>19099.483846951025</v>
      </c>
      <c r="E37" s="205">
        <v>12986.035699999999</v>
      </c>
      <c r="F37" s="205">
        <v>16234.739127640001</v>
      </c>
      <c r="G37" s="205">
        <v>0</v>
      </c>
      <c r="H37" s="205">
        <v>99570.27328123659</v>
      </c>
    </row>
    <row r="38" spans="1:8" ht="15.75">
      <c r="A38" s="55" t="s">
        <v>32</v>
      </c>
      <c r="B38" s="205">
        <v>7779.058061610522</v>
      </c>
      <c r="C38" s="205">
        <v>13427.608514982285</v>
      </c>
      <c r="D38" s="205">
        <v>11374.638803819134</v>
      </c>
      <c r="E38" s="205">
        <v>3475.0840569266798</v>
      </c>
      <c r="F38" s="205">
        <v>0</v>
      </c>
      <c r="G38" s="205">
        <v>0</v>
      </c>
      <c r="H38" s="205">
        <v>36056.38943733862</v>
      </c>
    </row>
    <row r="39" spans="1:8" ht="15.75">
      <c r="A39" s="55" t="s">
        <v>10</v>
      </c>
      <c r="B39" s="205">
        <v>0</v>
      </c>
      <c r="C39" s="205">
        <v>0</v>
      </c>
      <c r="D39" s="205">
        <v>0</v>
      </c>
      <c r="E39" s="205">
        <v>0</v>
      </c>
      <c r="F39" s="205">
        <v>0</v>
      </c>
      <c r="G39" s="205">
        <v>0</v>
      </c>
      <c r="H39" s="205">
        <v>0</v>
      </c>
    </row>
    <row r="40" spans="1:8" ht="15.75">
      <c r="A40" s="55" t="s">
        <v>11</v>
      </c>
      <c r="B40" s="205">
        <v>0</v>
      </c>
      <c r="C40" s="205">
        <v>0</v>
      </c>
      <c r="D40" s="205">
        <v>0</v>
      </c>
      <c r="E40" s="205">
        <v>0</v>
      </c>
      <c r="F40" s="205">
        <v>0</v>
      </c>
      <c r="G40" s="205">
        <v>0</v>
      </c>
      <c r="H40" s="205">
        <v>0</v>
      </c>
    </row>
    <row r="41" spans="1:8" ht="16.5" thickBot="1">
      <c r="A41" s="55" t="s">
        <v>33</v>
      </c>
      <c r="B41" s="205">
        <v>0</v>
      </c>
      <c r="C41" s="205">
        <v>0</v>
      </c>
      <c r="D41" s="205">
        <v>0</v>
      </c>
      <c r="E41" s="205">
        <v>0</v>
      </c>
      <c r="F41" s="205">
        <v>0</v>
      </c>
      <c r="G41" s="205">
        <v>0</v>
      </c>
      <c r="H41" s="205">
        <v>0</v>
      </c>
    </row>
    <row r="42" spans="1:8" ht="15.75">
      <c r="A42" s="54" t="s">
        <v>91</v>
      </c>
      <c r="B42" s="204">
        <v>26171.826844303927</v>
      </c>
      <c r="C42" s="204">
        <v>54774.24829814937</v>
      </c>
      <c r="D42" s="204">
        <v>54028.678110096145</v>
      </c>
      <c r="E42" s="204">
        <v>40576.95354317772</v>
      </c>
      <c r="F42" s="204">
        <v>42714.15408463268</v>
      </c>
      <c r="G42" s="204">
        <v>127095.85863781373</v>
      </c>
      <c r="H42" s="204">
        <v>345361.71951817354</v>
      </c>
    </row>
    <row r="43" spans="1:8" ht="15.75">
      <c r="A43" s="55" t="s">
        <v>12</v>
      </c>
      <c r="B43" s="205">
        <v>10788.509110823901</v>
      </c>
      <c r="C43" s="205">
        <v>29595.70317983437</v>
      </c>
      <c r="D43" s="205">
        <v>29888.557773812274</v>
      </c>
      <c r="E43" s="205">
        <v>24602.121131639724</v>
      </c>
      <c r="F43" s="205">
        <v>15537.030023094687</v>
      </c>
      <c r="G43" s="205">
        <v>65649.42263279445</v>
      </c>
      <c r="H43" s="205">
        <v>176061.3438519994</v>
      </c>
    </row>
    <row r="44" spans="1:8" ht="16.5" thickBot="1">
      <c r="A44" s="55" t="s">
        <v>13</v>
      </c>
      <c r="B44" s="205">
        <v>15383.317733480026</v>
      </c>
      <c r="C44" s="205">
        <v>25178.545118314993</v>
      </c>
      <c r="D44" s="205">
        <v>24140.12033628387</v>
      </c>
      <c r="E44" s="205">
        <v>15974.832411537998</v>
      </c>
      <c r="F44" s="205">
        <v>27177.124061537994</v>
      </c>
      <c r="G44" s="205">
        <v>61446.43600501928</v>
      </c>
      <c r="H44" s="205">
        <v>169300.37566617414</v>
      </c>
    </row>
    <row r="45" spans="1:8" ht="15.75">
      <c r="A45" s="54" t="s">
        <v>89</v>
      </c>
      <c r="B45" s="204">
        <v>77660.24229086727</v>
      </c>
      <c r="C45" s="204">
        <v>102945.1429420081</v>
      </c>
      <c r="D45" s="204">
        <v>75295.35731833363</v>
      </c>
      <c r="E45" s="204">
        <v>63819.31655370584</v>
      </c>
      <c r="F45" s="204">
        <v>97584.30373219772</v>
      </c>
      <c r="G45" s="204">
        <v>210105.5301743018</v>
      </c>
      <c r="H45" s="204">
        <v>627409.8930114142</v>
      </c>
    </row>
    <row r="46" spans="1:8" ht="15.75">
      <c r="A46" s="55" t="s">
        <v>14</v>
      </c>
      <c r="B46" s="205">
        <v>0</v>
      </c>
      <c r="C46" s="205">
        <v>0</v>
      </c>
      <c r="D46" s="205">
        <v>0</v>
      </c>
      <c r="E46" s="205">
        <v>0</v>
      </c>
      <c r="F46" s="205">
        <v>0</v>
      </c>
      <c r="G46" s="205">
        <v>0</v>
      </c>
      <c r="H46" s="205">
        <v>0</v>
      </c>
    </row>
    <row r="47" spans="1:8" ht="15.75">
      <c r="A47" s="55" t="s">
        <v>15</v>
      </c>
      <c r="B47" s="205">
        <v>10228.732057411162</v>
      </c>
      <c r="C47" s="205">
        <v>43899.330539964234</v>
      </c>
      <c r="D47" s="205">
        <v>42977.49321108065</v>
      </c>
      <c r="E47" s="205">
        <v>17110.65786150596</v>
      </c>
      <c r="F47" s="205">
        <v>41198.51022060618</v>
      </c>
      <c r="G47" s="205">
        <v>65234.21187449296</v>
      </c>
      <c r="H47" s="205">
        <v>220648.93576506115</v>
      </c>
    </row>
    <row r="48" spans="1:8" ht="15.75">
      <c r="A48" s="55" t="s">
        <v>16</v>
      </c>
      <c r="B48" s="205">
        <v>40887.45816264626</v>
      </c>
      <c r="C48" s="205">
        <v>52929.30917196748</v>
      </c>
      <c r="D48" s="205">
        <v>25055.592837716675</v>
      </c>
      <c r="E48" s="205">
        <v>38265.07044578981</v>
      </c>
      <c r="F48" s="205">
        <v>52752.461351153295</v>
      </c>
      <c r="G48" s="205">
        <v>139103.58819999735</v>
      </c>
      <c r="H48" s="205">
        <v>348993.4801692708</v>
      </c>
    </row>
    <row r="49" spans="1:8" ht="15.75">
      <c r="A49" s="55" t="s">
        <v>17</v>
      </c>
      <c r="B49" s="205">
        <v>0</v>
      </c>
      <c r="C49" s="205">
        <v>0</v>
      </c>
      <c r="D49" s="205">
        <v>0</v>
      </c>
      <c r="E49" s="205">
        <v>0</v>
      </c>
      <c r="F49" s="205">
        <v>0</v>
      </c>
      <c r="G49" s="205">
        <v>0</v>
      </c>
      <c r="H49" s="205">
        <v>0</v>
      </c>
    </row>
    <row r="50" spans="1:8" ht="15.75">
      <c r="A50" s="55" t="s">
        <v>18</v>
      </c>
      <c r="B50" s="205">
        <v>23331.71427952329</v>
      </c>
      <c r="C50" s="205">
        <v>0</v>
      </c>
      <c r="D50" s="205">
        <v>0</v>
      </c>
      <c r="E50" s="205">
        <v>0</v>
      </c>
      <c r="F50" s="205">
        <v>0</v>
      </c>
      <c r="G50" s="205">
        <v>0</v>
      </c>
      <c r="H50" s="205">
        <v>23331.71427952329</v>
      </c>
    </row>
    <row r="51" spans="1:8" ht="16.5" thickBot="1">
      <c r="A51" s="55" t="s">
        <v>19</v>
      </c>
      <c r="B51" s="205">
        <v>3212.337791286566</v>
      </c>
      <c r="C51" s="205">
        <v>6116.50323007638</v>
      </c>
      <c r="D51" s="205">
        <v>7262.271269536294</v>
      </c>
      <c r="E51" s="205">
        <v>8443.588246410076</v>
      </c>
      <c r="F51" s="205">
        <v>3633.3321604382445</v>
      </c>
      <c r="G51" s="205">
        <v>5767.730099811483</v>
      </c>
      <c r="H51" s="205">
        <v>34435.762797559044</v>
      </c>
    </row>
    <row r="52" spans="1:8" ht="15.75">
      <c r="A52" s="54" t="s">
        <v>3</v>
      </c>
      <c r="B52" s="204">
        <v>0</v>
      </c>
      <c r="C52" s="204">
        <v>63414.21922555705</v>
      </c>
      <c r="D52" s="204">
        <v>103057.31577544266</v>
      </c>
      <c r="E52" s="204">
        <v>76482.98639634706</v>
      </c>
      <c r="F52" s="204">
        <v>48854.38465907117</v>
      </c>
      <c r="G52" s="204">
        <v>559220.441132172</v>
      </c>
      <c r="H52" s="204">
        <v>851029.3471885899</v>
      </c>
    </row>
    <row r="53" spans="1:8" ht="15.75">
      <c r="A53" s="55" t="s">
        <v>20</v>
      </c>
      <c r="B53" s="205">
        <v>0</v>
      </c>
      <c r="C53" s="205">
        <v>63414.21922555705</v>
      </c>
      <c r="D53" s="205">
        <v>65782.38508875214</v>
      </c>
      <c r="E53" s="205">
        <v>0</v>
      </c>
      <c r="F53" s="205">
        <v>38153.78335147624</v>
      </c>
      <c r="G53" s="205">
        <v>124065.57827738652</v>
      </c>
      <c r="H53" s="205">
        <v>291415.96594317193</v>
      </c>
    </row>
    <row r="54" spans="1:8" ht="16.5" thickBot="1">
      <c r="A54" s="55" t="s">
        <v>21</v>
      </c>
      <c r="B54" s="206">
        <v>0</v>
      </c>
      <c r="C54" s="206">
        <v>0</v>
      </c>
      <c r="D54" s="206">
        <v>37274.93068669052</v>
      </c>
      <c r="E54" s="206">
        <v>76482.98639634706</v>
      </c>
      <c r="F54" s="206">
        <v>10700.601307594929</v>
      </c>
      <c r="G54" s="206">
        <v>435154.86285478546</v>
      </c>
      <c r="H54" s="206">
        <v>559613.381245418</v>
      </c>
    </row>
    <row r="55" spans="1:9" ht="16.5" thickBot="1">
      <c r="A55" s="52" t="s">
        <v>4</v>
      </c>
      <c r="B55" s="184">
        <v>149318.9485731995</v>
      </c>
      <c r="C55" s="184">
        <v>494642.4217370519</v>
      </c>
      <c r="D55" s="184">
        <v>621983.5379003899</v>
      </c>
      <c r="E55" s="184">
        <v>304330.33445801097</v>
      </c>
      <c r="F55" s="184">
        <v>429639.7873577985</v>
      </c>
      <c r="G55" s="184">
        <v>1362566.0567649757</v>
      </c>
      <c r="H55" s="184">
        <v>3362481.086791427</v>
      </c>
      <c r="I55" s="27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F2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8.7109375" style="0" customWidth="1"/>
    <col min="2" max="2" width="12.28125" style="0" customWidth="1"/>
    <col min="3" max="3" width="17.140625" style="0" customWidth="1"/>
    <col min="4" max="4" width="19.00390625" style="0" customWidth="1"/>
    <col min="5" max="5" width="14.57421875" style="0" customWidth="1"/>
    <col min="6" max="6" width="11.00390625" style="0" customWidth="1"/>
    <col min="7" max="7" width="13.7109375" style="0" customWidth="1"/>
  </cols>
  <sheetData>
    <row r="1" spans="1:6" ht="15">
      <c r="A1" s="187" t="s">
        <v>148</v>
      </c>
      <c r="B1" s="85"/>
      <c r="C1" s="85"/>
      <c r="D1" s="85"/>
      <c r="E1" s="85"/>
      <c r="F1" s="85"/>
    </row>
    <row r="2" spans="1:6" ht="15">
      <c r="A2" s="188" t="s">
        <v>149</v>
      </c>
      <c r="B2" s="189" t="s">
        <v>150</v>
      </c>
      <c r="C2" s="185" t="s">
        <v>264</v>
      </c>
      <c r="D2" s="185" t="s">
        <v>265</v>
      </c>
      <c r="E2" s="190" t="s">
        <v>263</v>
      </c>
      <c r="F2" s="191" t="s">
        <v>0</v>
      </c>
    </row>
    <row r="3" spans="1:6" ht="15">
      <c r="A3" s="192" t="s">
        <v>151</v>
      </c>
      <c r="B3" s="85" t="s">
        <v>152</v>
      </c>
      <c r="C3" s="193">
        <v>1.03</v>
      </c>
      <c r="D3" s="193">
        <v>0.94</v>
      </c>
      <c r="E3" s="193">
        <v>-0.09000000000000008</v>
      </c>
      <c r="F3" s="194">
        <v>-0.0873786407766991</v>
      </c>
    </row>
    <row r="4" spans="1:6" ht="15">
      <c r="A4" s="192" t="s">
        <v>153</v>
      </c>
      <c r="B4" s="85" t="s">
        <v>152</v>
      </c>
      <c r="C4" s="193">
        <v>0.99</v>
      </c>
      <c r="D4" s="193">
        <v>0.88</v>
      </c>
      <c r="E4" s="193">
        <v>-0.10999999999999999</v>
      </c>
      <c r="F4" s="194">
        <v>-0.1111111111111111</v>
      </c>
    </row>
    <row r="5" spans="1:6" ht="15">
      <c r="A5" s="192" t="s">
        <v>154</v>
      </c>
      <c r="B5" s="85" t="s">
        <v>80</v>
      </c>
      <c r="C5" s="86">
        <v>65431.37249999959</v>
      </c>
      <c r="D5" s="86">
        <v>-121297.91100000008</v>
      </c>
      <c r="E5" s="86">
        <v>-186729.28349999967</v>
      </c>
      <c r="F5" s="194">
        <v>-2.8538188389675128</v>
      </c>
    </row>
    <row r="6" spans="1:6" ht="15">
      <c r="A6" s="192" t="s">
        <v>154</v>
      </c>
      <c r="B6" s="85" t="s">
        <v>155</v>
      </c>
      <c r="C6" s="86">
        <v>138107.88462756106</v>
      </c>
      <c r="D6" s="86">
        <v>-256026.99833252438</v>
      </c>
      <c r="E6" s="86">
        <v>-394134.8829600854</v>
      </c>
      <c r="F6" s="194">
        <v>-2.8538188389675123</v>
      </c>
    </row>
    <row r="7" spans="1:6" ht="15">
      <c r="A7" s="192" t="s">
        <v>156</v>
      </c>
      <c r="B7" s="85" t="s">
        <v>152</v>
      </c>
      <c r="C7" s="193">
        <v>0.99</v>
      </c>
      <c r="D7" s="193">
        <v>0.9</v>
      </c>
      <c r="E7" s="193">
        <v>-0.08999999999999997</v>
      </c>
      <c r="F7" s="194">
        <v>-0.09090909090909088</v>
      </c>
    </row>
    <row r="8" spans="1:6" ht="15">
      <c r="A8" s="192" t="s">
        <v>157</v>
      </c>
      <c r="B8" s="85" t="s">
        <v>22</v>
      </c>
      <c r="C8" s="208">
        <v>36</v>
      </c>
      <c r="D8" s="208">
        <v>35</v>
      </c>
      <c r="E8" s="193">
        <v>-1</v>
      </c>
      <c r="F8" s="194">
        <v>-0.027777777777777776</v>
      </c>
    </row>
    <row r="9" spans="1:6" ht="15">
      <c r="A9" s="195" t="s">
        <v>158</v>
      </c>
      <c r="B9" s="196" t="s">
        <v>22</v>
      </c>
      <c r="C9" s="209">
        <v>64</v>
      </c>
      <c r="D9" s="209">
        <v>65</v>
      </c>
      <c r="E9" s="197">
        <v>1</v>
      </c>
      <c r="F9" s="198">
        <v>0.015625</v>
      </c>
    </row>
    <row r="10" spans="1:6" ht="15">
      <c r="A10" s="199" t="s">
        <v>159</v>
      </c>
      <c r="B10" s="199"/>
      <c r="C10" s="199"/>
      <c r="D10" s="199"/>
      <c r="E10" s="199"/>
      <c r="F10" s="199"/>
    </row>
    <row r="11" spans="1:6" ht="15">
      <c r="A11" s="199" t="s">
        <v>160</v>
      </c>
      <c r="B11" s="199"/>
      <c r="C11" s="199"/>
      <c r="D11" s="199"/>
      <c r="E11" s="199"/>
      <c r="F11" s="200"/>
    </row>
    <row r="12" spans="1:6" ht="15">
      <c r="A12" s="199"/>
      <c r="B12" s="199"/>
      <c r="C12" s="199"/>
      <c r="D12" s="199"/>
      <c r="E12" s="199"/>
      <c r="F12" s="200"/>
    </row>
    <row r="13" spans="1:6" ht="15">
      <c r="A13" s="95" t="s">
        <v>161</v>
      </c>
      <c r="B13" s="74"/>
      <c r="C13" s="74"/>
      <c r="D13" s="74"/>
      <c r="E13" s="74"/>
      <c r="F13" s="74"/>
    </row>
    <row r="14" spans="1:6" ht="15">
      <c r="A14" s="188" t="s">
        <v>149</v>
      </c>
      <c r="B14" s="189" t="s">
        <v>150</v>
      </c>
      <c r="C14" s="185" t="s">
        <v>36</v>
      </c>
      <c r="D14" s="185" t="s">
        <v>262</v>
      </c>
      <c r="E14" s="190" t="s">
        <v>263</v>
      </c>
      <c r="F14" s="191" t="s">
        <v>0</v>
      </c>
    </row>
    <row r="15" spans="1:6" ht="15">
      <c r="A15" s="192" t="s">
        <v>162</v>
      </c>
      <c r="B15" s="85" t="s">
        <v>152</v>
      </c>
      <c r="C15" s="274">
        <v>4.605456340633719</v>
      </c>
      <c r="D15" s="275">
        <v>4.118584240356174</v>
      </c>
      <c r="E15" s="193">
        <v>-0.48687210027754446</v>
      </c>
      <c r="F15" s="276">
        <v>-0.10571636430073073</v>
      </c>
    </row>
    <row r="16" spans="1:6" ht="15">
      <c r="A16" s="192" t="s">
        <v>163</v>
      </c>
      <c r="B16" s="85" t="s">
        <v>22</v>
      </c>
      <c r="C16" s="277">
        <v>24.73664534771532</v>
      </c>
      <c r="D16" s="277">
        <v>23.017529698968964</v>
      </c>
      <c r="E16" s="208">
        <v>-1.7191156487463566</v>
      </c>
      <c r="F16" s="194">
        <v>-0.06949671730266102</v>
      </c>
    </row>
    <row r="17" spans="1:6" ht="15">
      <c r="A17" s="192" t="s">
        <v>164</v>
      </c>
      <c r="B17" s="85" t="s">
        <v>22</v>
      </c>
      <c r="C17" s="277">
        <v>12.2</v>
      </c>
      <c r="D17" s="277">
        <v>11.23</v>
      </c>
      <c r="E17" s="208">
        <v>-0.9699999999999989</v>
      </c>
      <c r="F17" s="194">
        <v>-0.07950819672131139</v>
      </c>
    </row>
    <row r="18" spans="1:6" ht="15">
      <c r="A18" s="195" t="s">
        <v>165</v>
      </c>
      <c r="B18" s="196" t="s">
        <v>22</v>
      </c>
      <c r="C18" s="278">
        <v>7.5</v>
      </c>
      <c r="D18" s="278">
        <v>7.9</v>
      </c>
      <c r="E18" s="209">
        <v>0.40000000000000036</v>
      </c>
      <c r="F18" s="198">
        <v>0.05333333333333338</v>
      </c>
    </row>
    <row r="19" spans="1:6" ht="15">
      <c r="A19" s="201" t="s">
        <v>166</v>
      </c>
      <c r="B19" s="74"/>
      <c r="C19" s="74"/>
      <c r="D19" s="74"/>
      <c r="E19" s="74"/>
      <c r="F19" s="74"/>
    </row>
    <row r="20" spans="1:6" ht="15">
      <c r="A20" s="201" t="s">
        <v>167</v>
      </c>
      <c r="B20" s="74"/>
      <c r="C20" s="68"/>
      <c r="D20" s="74"/>
      <c r="E20" s="74"/>
      <c r="F20" s="74"/>
    </row>
  </sheetData>
  <sheetProtection/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portrait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G7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4.57421875" style="0" customWidth="1"/>
    <col min="2" max="2" width="14.57421875" style="0" customWidth="1"/>
    <col min="3" max="4" width="15.7109375" style="0" customWidth="1"/>
    <col min="5" max="5" width="13.140625" style="0" customWidth="1"/>
    <col min="6" max="6" width="1.28515625" style="0" customWidth="1"/>
    <col min="7" max="7" width="16.28125" style="0" customWidth="1"/>
  </cols>
  <sheetData>
    <row r="1" spans="1:7" ht="15">
      <c r="A1" s="59" t="s">
        <v>168</v>
      </c>
      <c r="B1" s="232"/>
      <c r="C1" s="232"/>
      <c r="D1" s="232"/>
      <c r="E1" s="232"/>
      <c r="F1" s="232"/>
      <c r="G1" s="232"/>
    </row>
    <row r="2" spans="1:7" ht="15">
      <c r="A2" s="27" t="s">
        <v>169</v>
      </c>
      <c r="B2" s="357" t="s">
        <v>39</v>
      </c>
      <c r="C2" s="357"/>
      <c r="D2" s="357"/>
      <c r="E2" s="357"/>
      <c r="F2" s="233"/>
      <c r="G2" s="2" t="s">
        <v>40</v>
      </c>
    </row>
    <row r="3" spans="1:7" ht="15">
      <c r="A3" s="28"/>
      <c r="B3" s="176" t="s">
        <v>36</v>
      </c>
      <c r="C3" s="176" t="s">
        <v>262</v>
      </c>
      <c r="D3" s="176" t="s">
        <v>263</v>
      </c>
      <c r="E3" s="176" t="s">
        <v>0</v>
      </c>
      <c r="F3" s="234"/>
      <c r="G3" s="176" t="s">
        <v>262</v>
      </c>
    </row>
    <row r="4" spans="1:7" ht="15">
      <c r="A4" s="88"/>
      <c r="B4" s="235"/>
      <c r="C4" s="235"/>
      <c r="D4" s="236"/>
      <c r="E4" s="339"/>
      <c r="F4" s="339"/>
      <c r="G4" s="235"/>
    </row>
    <row r="5" spans="1:7" ht="15">
      <c r="A5" s="88" t="s">
        <v>266</v>
      </c>
      <c r="B5" s="279"/>
      <c r="C5" s="279"/>
      <c r="D5" s="238"/>
      <c r="E5" s="340"/>
      <c r="F5" s="340"/>
      <c r="G5" s="237"/>
    </row>
    <row r="6" spans="1:7" ht="15">
      <c r="A6" s="280" t="s">
        <v>267</v>
      </c>
      <c r="B6" s="279">
        <v>5749515.627529</v>
      </c>
      <c r="C6" s="279">
        <v>5782965.767689676</v>
      </c>
      <c r="D6" s="238">
        <v>33450.14016067609</v>
      </c>
      <c r="E6" s="340">
        <v>0.005817905772881974</v>
      </c>
      <c r="F6" s="340"/>
      <c r="G6" s="237">
        <v>11814026.083124977</v>
      </c>
    </row>
    <row r="7" spans="1:7" ht="15">
      <c r="A7" s="280" t="s">
        <v>268</v>
      </c>
      <c r="B7" s="279">
        <v>60940.405</v>
      </c>
      <c r="C7" s="279">
        <v>65796.60655568611</v>
      </c>
      <c r="D7" s="238">
        <v>4856.201555686115</v>
      </c>
      <c r="E7" s="340">
        <v>0.07968771385234666</v>
      </c>
      <c r="F7" s="340"/>
      <c r="G7" s="237">
        <v>134415.9480197878</v>
      </c>
    </row>
    <row r="8" spans="1:7" ht="15">
      <c r="A8" s="280" t="s">
        <v>269</v>
      </c>
      <c r="B8" s="279">
        <v>0</v>
      </c>
      <c r="C8" s="279">
        <v>0</v>
      </c>
      <c r="D8" s="238">
        <v>0</v>
      </c>
      <c r="E8" s="340" t="s">
        <v>34</v>
      </c>
      <c r="F8" s="340"/>
      <c r="G8" s="237">
        <v>0</v>
      </c>
    </row>
    <row r="9" spans="1:7" ht="15">
      <c r="A9" s="280" t="s">
        <v>270</v>
      </c>
      <c r="B9" s="279">
        <v>0</v>
      </c>
      <c r="C9" s="279">
        <v>0</v>
      </c>
      <c r="D9" s="238">
        <v>0</v>
      </c>
      <c r="E9" s="340" t="s">
        <v>34</v>
      </c>
      <c r="F9" s="340"/>
      <c r="G9" s="237">
        <v>0</v>
      </c>
    </row>
    <row r="10" spans="1:7" ht="15">
      <c r="A10" s="280" t="s">
        <v>271</v>
      </c>
      <c r="B10" s="279">
        <v>243434.731845</v>
      </c>
      <c r="C10" s="279">
        <v>259047.46759576653</v>
      </c>
      <c r="D10" s="238">
        <v>15612.73575076653</v>
      </c>
      <c r="E10" s="340">
        <v>0.06413520220568808</v>
      </c>
      <c r="F10" s="340"/>
      <c r="G10" s="237">
        <v>529208.3096951308</v>
      </c>
    </row>
    <row r="11" spans="1:7" ht="15">
      <c r="A11" s="88" t="s">
        <v>272</v>
      </c>
      <c r="B11" s="279"/>
      <c r="C11" s="279"/>
      <c r="D11" s="238"/>
      <c r="E11" s="340"/>
      <c r="F11" s="340"/>
      <c r="G11" s="237"/>
    </row>
    <row r="12" spans="1:7" ht="15">
      <c r="A12" s="280" t="s">
        <v>273</v>
      </c>
      <c r="B12" s="279">
        <v>-3097168.020681</v>
      </c>
      <c r="C12" s="279">
        <v>-3194536.9652489643</v>
      </c>
      <c r="D12" s="238">
        <v>-97368.94456796441</v>
      </c>
      <c r="E12" s="340">
        <v>-0.031438056933880874</v>
      </c>
      <c r="F12" s="340"/>
      <c r="G12" s="237">
        <v>-6526122.503062235</v>
      </c>
    </row>
    <row r="13" spans="1:7" ht="15">
      <c r="A13" s="280" t="s">
        <v>274</v>
      </c>
      <c r="B13" s="279">
        <v>2.537</v>
      </c>
      <c r="C13" s="279">
        <v>0</v>
      </c>
      <c r="D13" s="238">
        <v>-2.537</v>
      </c>
      <c r="E13" s="340">
        <v>-1</v>
      </c>
      <c r="F13" s="340"/>
      <c r="G13" s="237">
        <v>0</v>
      </c>
    </row>
    <row r="14" spans="1:7" ht="15">
      <c r="A14" s="280" t="s">
        <v>275</v>
      </c>
      <c r="B14" s="279">
        <v>-277900.05</v>
      </c>
      <c r="C14" s="279">
        <v>-310205.2377432947</v>
      </c>
      <c r="D14" s="238">
        <v>-32305.187743294693</v>
      </c>
      <c r="E14" s="340">
        <v>-0.1162475060486484</v>
      </c>
      <c r="F14" s="340"/>
      <c r="G14" s="237">
        <v>-633718.5653591311</v>
      </c>
    </row>
    <row r="15" spans="1:7" ht="15">
      <c r="A15" s="280" t="s">
        <v>276</v>
      </c>
      <c r="B15" s="279">
        <v>-3194.84</v>
      </c>
      <c r="C15" s="279">
        <v>-4695.901581197782</v>
      </c>
      <c r="D15" s="238">
        <v>-1501.0615811977823</v>
      </c>
      <c r="E15" s="340">
        <v>-0.469839360092456</v>
      </c>
      <c r="F15" s="340"/>
      <c r="G15" s="237">
        <v>-9593.261657196696</v>
      </c>
    </row>
    <row r="16" spans="1:7" ht="15">
      <c r="A16" s="280" t="s">
        <v>277</v>
      </c>
      <c r="B16" s="279">
        <v>-1094029.864</v>
      </c>
      <c r="C16" s="279">
        <v>-1030024.7903012119</v>
      </c>
      <c r="D16" s="238">
        <v>64005.07369878818</v>
      </c>
      <c r="E16" s="340">
        <v>0.058503954786729824</v>
      </c>
      <c r="F16" s="340"/>
      <c r="G16" s="237">
        <v>-2104238.5910137114</v>
      </c>
    </row>
    <row r="17" spans="1:7" ht="15">
      <c r="A17" s="280" t="s">
        <v>170</v>
      </c>
      <c r="B17" s="279">
        <v>0</v>
      </c>
      <c r="C17" s="279">
        <v>0</v>
      </c>
      <c r="D17" s="238">
        <v>0</v>
      </c>
      <c r="E17" s="340" t="s">
        <v>34</v>
      </c>
      <c r="F17" s="340"/>
      <c r="G17" s="237">
        <v>0</v>
      </c>
    </row>
    <row r="18" spans="1:7" ht="15">
      <c r="A18" s="280" t="s">
        <v>171</v>
      </c>
      <c r="B18" s="279">
        <v>0</v>
      </c>
      <c r="C18" s="279">
        <v>0</v>
      </c>
      <c r="D18" s="238">
        <v>0</v>
      </c>
      <c r="E18" s="340" t="s">
        <v>34</v>
      </c>
      <c r="F18" s="340"/>
      <c r="G18" s="237">
        <v>0</v>
      </c>
    </row>
    <row r="19" spans="1:7" ht="15">
      <c r="A19" s="280" t="s">
        <v>172</v>
      </c>
      <c r="B19" s="279">
        <v>0</v>
      </c>
      <c r="C19" s="279">
        <v>-1.7289999988861383E-05</v>
      </c>
      <c r="D19" s="238"/>
      <c r="E19" s="340"/>
      <c r="F19" s="340"/>
      <c r="G19" s="237"/>
    </row>
    <row r="20" spans="1:7" ht="15">
      <c r="A20" s="280" t="s">
        <v>173</v>
      </c>
      <c r="B20" s="279">
        <v>0</v>
      </c>
      <c r="C20" s="279">
        <v>-0.000398280952591449</v>
      </c>
      <c r="D20" s="238">
        <v>-0.000398280952591449</v>
      </c>
      <c r="E20" s="340" t="s">
        <v>34</v>
      </c>
      <c r="F20" s="340"/>
      <c r="G20" s="237">
        <v>-0.0008136485241909071</v>
      </c>
    </row>
    <row r="21" spans="1:7" ht="15">
      <c r="A21" s="280" t="s">
        <v>174</v>
      </c>
      <c r="B21" s="279">
        <v>-328793.608228</v>
      </c>
      <c r="C21" s="279">
        <v>-377590.1809575616</v>
      </c>
      <c r="D21" s="238">
        <v>-48796.572729561594</v>
      </c>
      <c r="E21" s="340">
        <v>-0.14841095297608065</v>
      </c>
      <c r="F21" s="340"/>
      <c r="G21" s="237">
        <v>-771379.3277989001</v>
      </c>
    </row>
    <row r="22" spans="1:7" ht="15">
      <c r="A22" s="280" t="s">
        <v>175</v>
      </c>
      <c r="B22" s="279">
        <v>-180245.95666378317</v>
      </c>
      <c r="C22" s="279">
        <v>-183925.62217520643</v>
      </c>
      <c r="D22" s="238">
        <v>-3679.6655114232562</v>
      </c>
      <c r="E22" s="340">
        <v>-0.020414691011832343</v>
      </c>
      <c r="F22" s="340"/>
      <c r="G22" s="237">
        <v>-375741.8226255494</v>
      </c>
    </row>
    <row r="23" spans="1:7" ht="15">
      <c r="A23" s="45" t="s">
        <v>278</v>
      </c>
      <c r="B23" s="239">
        <v>1072560.9618012174</v>
      </c>
      <c r="C23" s="239">
        <v>1006831.1434181207</v>
      </c>
      <c r="D23" s="239">
        <v>-65729.81838309672</v>
      </c>
      <c r="E23" s="90">
        <v>-0.06128306056628483</v>
      </c>
      <c r="F23" s="91"/>
      <c r="G23" s="239">
        <v>2056856.2684741996</v>
      </c>
    </row>
    <row r="24" spans="1:7" ht="15">
      <c r="A24" s="89"/>
      <c r="B24" s="279"/>
      <c r="C24" s="279"/>
      <c r="D24" s="238"/>
      <c r="E24" s="340"/>
      <c r="F24" s="340"/>
      <c r="G24" s="237"/>
    </row>
    <row r="25" spans="1:7" ht="15">
      <c r="A25" s="281" t="s">
        <v>279</v>
      </c>
      <c r="B25" s="279"/>
      <c r="C25" s="279"/>
      <c r="D25" s="238"/>
      <c r="E25" s="340"/>
      <c r="F25" s="340"/>
      <c r="G25" s="237"/>
    </row>
    <row r="26" spans="1:7" ht="15">
      <c r="A26" s="280" t="s">
        <v>280</v>
      </c>
      <c r="B26" s="279">
        <v>12662.234</v>
      </c>
      <c r="C26" s="279">
        <v>0</v>
      </c>
      <c r="D26" s="238">
        <v>-12662.234</v>
      </c>
      <c r="E26" s="340">
        <v>-1</v>
      </c>
      <c r="F26" s="340"/>
      <c r="G26" s="237">
        <v>0</v>
      </c>
    </row>
    <row r="27" spans="1:7" ht="15">
      <c r="A27" s="280" t="s">
        <v>281</v>
      </c>
      <c r="B27" s="279">
        <v>0</v>
      </c>
      <c r="C27" s="279">
        <v>0</v>
      </c>
      <c r="D27" s="238">
        <v>0</v>
      </c>
      <c r="E27" s="340" t="s">
        <v>34</v>
      </c>
      <c r="F27" s="340"/>
      <c r="G27" s="237">
        <v>0</v>
      </c>
    </row>
    <row r="28" spans="1:7" ht="15">
      <c r="A28" s="280" t="s">
        <v>176</v>
      </c>
      <c r="B28" s="279">
        <v>0</v>
      </c>
      <c r="C28" s="279">
        <v>0</v>
      </c>
      <c r="D28" s="238">
        <v>0</v>
      </c>
      <c r="E28" s="340" t="s">
        <v>34</v>
      </c>
      <c r="F28" s="340"/>
      <c r="G28" s="237">
        <v>0</v>
      </c>
    </row>
    <row r="29" spans="1:7" ht="15">
      <c r="A29" s="280" t="s">
        <v>282</v>
      </c>
      <c r="B29" s="279">
        <v>0</v>
      </c>
      <c r="C29" s="279">
        <v>0</v>
      </c>
      <c r="D29" s="238">
        <v>0</v>
      </c>
      <c r="E29" s="340" t="s">
        <v>34</v>
      </c>
      <c r="F29" s="340"/>
      <c r="G29" s="237">
        <v>0</v>
      </c>
    </row>
    <row r="30" spans="1:7" ht="15">
      <c r="A30" s="280" t="s">
        <v>283</v>
      </c>
      <c r="B30" s="279">
        <v>0</v>
      </c>
      <c r="C30" s="279">
        <v>0</v>
      </c>
      <c r="D30" s="238">
        <v>0</v>
      </c>
      <c r="E30" s="340" t="s">
        <v>34</v>
      </c>
      <c r="F30" s="340"/>
      <c r="G30" s="237">
        <v>0</v>
      </c>
    </row>
    <row r="31" spans="1:7" ht="15">
      <c r="A31" s="280" t="s">
        <v>284</v>
      </c>
      <c r="B31" s="279">
        <v>0</v>
      </c>
      <c r="C31" s="279">
        <v>0</v>
      </c>
      <c r="D31" s="238">
        <v>0</v>
      </c>
      <c r="E31" s="340" t="s">
        <v>34</v>
      </c>
      <c r="F31" s="340"/>
      <c r="G31" s="237">
        <v>0</v>
      </c>
    </row>
    <row r="32" spans="1:7" ht="15">
      <c r="A32" s="280" t="s">
        <v>177</v>
      </c>
      <c r="B32" s="279">
        <v>0</v>
      </c>
      <c r="C32" s="279">
        <v>0</v>
      </c>
      <c r="D32" s="238">
        <v>0</v>
      </c>
      <c r="E32" s="340" t="s">
        <v>34</v>
      </c>
      <c r="F32" s="340"/>
      <c r="G32" s="237">
        <v>0</v>
      </c>
    </row>
    <row r="33" spans="1:7" ht="15">
      <c r="A33" s="280" t="s">
        <v>178</v>
      </c>
      <c r="B33" s="279">
        <v>0</v>
      </c>
      <c r="C33" s="279">
        <v>0</v>
      </c>
      <c r="D33" s="238">
        <v>0</v>
      </c>
      <c r="E33" s="340" t="s">
        <v>34</v>
      </c>
      <c r="F33" s="340"/>
      <c r="G33" s="237">
        <v>0</v>
      </c>
    </row>
    <row r="34" spans="1:7" ht="15">
      <c r="A34" s="280" t="s">
        <v>179</v>
      </c>
      <c r="B34" s="279">
        <v>3578.768</v>
      </c>
      <c r="C34" s="279">
        <v>400.344</v>
      </c>
      <c r="D34" s="238">
        <v>-3178.424</v>
      </c>
      <c r="E34" s="340">
        <v>-0.8881335699883312</v>
      </c>
      <c r="F34" s="340"/>
      <c r="G34" s="237">
        <v>817.8631256384066</v>
      </c>
    </row>
    <row r="35" spans="1:7" ht="15">
      <c r="A35" s="280" t="s">
        <v>180</v>
      </c>
      <c r="B35" s="279">
        <v>-353971.126</v>
      </c>
      <c r="C35" s="279">
        <v>-374535.01832430647</v>
      </c>
      <c r="D35" s="238">
        <v>-20563.89232430648</v>
      </c>
      <c r="E35" s="340">
        <v>-0.05809482981475297</v>
      </c>
      <c r="F35" s="340"/>
      <c r="G35" s="237">
        <v>-765137.9332467957</v>
      </c>
    </row>
    <row r="36" spans="1:7" ht="15">
      <c r="A36" s="280" t="s">
        <v>181</v>
      </c>
      <c r="B36" s="279">
        <v>7591.006</v>
      </c>
      <c r="C36" s="279">
        <v>0</v>
      </c>
      <c r="D36" s="238">
        <v>-7591.006</v>
      </c>
      <c r="E36" s="340">
        <v>-1</v>
      </c>
      <c r="F36" s="340"/>
      <c r="G36" s="237">
        <v>0</v>
      </c>
    </row>
    <row r="37" spans="1:7" ht="15">
      <c r="A37" s="280" t="s">
        <v>182</v>
      </c>
      <c r="B37" s="279">
        <v>-133280.056</v>
      </c>
      <c r="C37" s="279">
        <v>-142113.52586949</v>
      </c>
      <c r="D37" s="238">
        <v>-8833.469869489985</v>
      </c>
      <c r="E37" s="340">
        <v>-0.06627750718749686</v>
      </c>
      <c r="F37" s="340"/>
      <c r="G37" s="237">
        <v>-290323.8526445148</v>
      </c>
    </row>
    <row r="38" spans="1:7" ht="15">
      <c r="A38" s="280" t="s">
        <v>183</v>
      </c>
      <c r="B38" s="279">
        <v>0</v>
      </c>
      <c r="C38" s="279">
        <v>0</v>
      </c>
      <c r="D38" s="238">
        <v>0</v>
      </c>
      <c r="E38" s="340" t="s">
        <v>34</v>
      </c>
      <c r="F38" s="340"/>
      <c r="G38" s="237">
        <v>0</v>
      </c>
    </row>
    <row r="39" spans="1:7" ht="15">
      <c r="A39" s="280" t="s">
        <v>184</v>
      </c>
      <c r="B39" s="279">
        <v>-1854.895</v>
      </c>
      <c r="C39" s="279">
        <v>-2346.72</v>
      </c>
      <c r="D39" s="238">
        <v>-491.8249999999998</v>
      </c>
      <c r="E39" s="340">
        <v>-0.2651497793675652</v>
      </c>
      <c r="F39" s="340"/>
      <c r="G39" s="237">
        <v>-4794.116445352401</v>
      </c>
    </row>
    <row r="40" spans="1:7" ht="15">
      <c r="A40" s="280" t="s">
        <v>175</v>
      </c>
      <c r="B40" s="279">
        <v>0</v>
      </c>
      <c r="C40" s="279">
        <v>0</v>
      </c>
      <c r="D40" s="238">
        <v>0</v>
      </c>
      <c r="E40" s="340" t="s">
        <v>34</v>
      </c>
      <c r="F40" s="340"/>
      <c r="G40" s="237">
        <v>0</v>
      </c>
    </row>
    <row r="41" spans="1:7" ht="15">
      <c r="A41" s="280" t="s">
        <v>186</v>
      </c>
      <c r="B41" s="279">
        <v>-1258.611</v>
      </c>
      <c r="C41" s="279">
        <v>0</v>
      </c>
      <c r="D41" s="238">
        <v>1258.611</v>
      </c>
      <c r="E41" s="340">
        <v>-1</v>
      </c>
      <c r="F41" s="340"/>
      <c r="G41" s="237">
        <v>0</v>
      </c>
    </row>
    <row r="42" spans="1:7" ht="15">
      <c r="A42" s="280" t="s">
        <v>185</v>
      </c>
      <c r="B42" s="279">
        <v>0</v>
      </c>
      <c r="C42" s="279">
        <v>0</v>
      </c>
      <c r="D42" s="238">
        <v>0</v>
      </c>
      <c r="E42" s="340" t="s">
        <v>34</v>
      </c>
      <c r="F42" s="340"/>
      <c r="G42" s="237">
        <v>0</v>
      </c>
    </row>
    <row r="43" spans="1:7" ht="15">
      <c r="A43" s="280" t="s">
        <v>285</v>
      </c>
      <c r="B43" s="279">
        <v>0</v>
      </c>
      <c r="C43" s="279">
        <v>-0.00048527255639783105</v>
      </c>
      <c r="D43" s="238">
        <v>-0.00048527255639783105</v>
      </c>
      <c r="E43" s="340" t="s">
        <v>34</v>
      </c>
      <c r="F43" s="340"/>
      <c r="G43" s="237">
        <v>-0.0009913637515788173</v>
      </c>
    </row>
    <row r="44" spans="1:7" ht="15">
      <c r="A44" s="280" t="s">
        <v>286</v>
      </c>
      <c r="B44" s="279">
        <v>0</v>
      </c>
      <c r="C44" s="279">
        <v>-0.00024181390977355476</v>
      </c>
      <c r="D44" s="238">
        <v>-0.00024181390977355476</v>
      </c>
      <c r="E44" s="340" t="s">
        <v>34</v>
      </c>
      <c r="F44" s="340"/>
      <c r="G44" s="237">
        <v>-0.0004940018585772314</v>
      </c>
    </row>
    <row r="45" spans="1:7" ht="15">
      <c r="A45" s="280" t="s">
        <v>287</v>
      </c>
      <c r="B45" s="279">
        <v>0</v>
      </c>
      <c r="C45" s="279">
        <v>0</v>
      </c>
      <c r="D45" s="238">
        <v>0</v>
      </c>
      <c r="E45" s="340" t="s">
        <v>34</v>
      </c>
      <c r="F45" s="340"/>
      <c r="G45" s="237">
        <v>0</v>
      </c>
    </row>
    <row r="46" spans="1:7" ht="15">
      <c r="A46" s="280" t="s">
        <v>171</v>
      </c>
      <c r="B46" s="279">
        <v>4012.669</v>
      </c>
      <c r="C46" s="279">
        <v>6848.284</v>
      </c>
      <c r="D46" s="238">
        <v>2835.615</v>
      </c>
      <c r="E46" s="340">
        <v>0.7066655634940235</v>
      </c>
      <c r="F46" s="340"/>
      <c r="G46" s="237">
        <v>13990.365679264556</v>
      </c>
    </row>
    <row r="47" spans="1:7" ht="15">
      <c r="A47" s="280" t="s">
        <v>173</v>
      </c>
      <c r="B47" s="279">
        <v>15455.922</v>
      </c>
      <c r="C47" s="279">
        <v>43027.27887245313</v>
      </c>
      <c r="D47" s="238">
        <v>27571.35687245313</v>
      </c>
      <c r="E47" s="340">
        <v>1.7838700837422141</v>
      </c>
      <c r="F47" s="340"/>
      <c r="G47" s="237">
        <v>87900.46756374491</v>
      </c>
    </row>
    <row r="48" spans="1:7" ht="15">
      <c r="A48" s="280" t="s">
        <v>174</v>
      </c>
      <c r="B48" s="279">
        <v>0</v>
      </c>
      <c r="C48" s="279">
        <v>0</v>
      </c>
      <c r="D48" s="238">
        <v>0</v>
      </c>
      <c r="E48" s="340" t="s">
        <v>34</v>
      </c>
      <c r="F48" s="340"/>
      <c r="G48" s="237">
        <v>0</v>
      </c>
    </row>
    <row r="49" spans="1:7" ht="15">
      <c r="A49" s="280" t="s">
        <v>175</v>
      </c>
      <c r="B49" s="279">
        <v>6290.518</v>
      </c>
      <c r="C49" s="279">
        <v>-24312.119</v>
      </c>
      <c r="D49" s="238">
        <v>-30602.637</v>
      </c>
      <c r="E49" s="340">
        <v>-4.864883464287042</v>
      </c>
      <c r="F49" s="340"/>
      <c r="G49" s="237">
        <v>-49667.25025536262</v>
      </c>
    </row>
    <row r="50" spans="1:7" ht="15">
      <c r="A50" s="45" t="s">
        <v>288</v>
      </c>
      <c r="B50" s="239">
        <v>-440773.571</v>
      </c>
      <c r="C50" s="239">
        <v>-493031.4770484298</v>
      </c>
      <c r="D50" s="239">
        <v>-52257.90604842978</v>
      </c>
      <c r="E50" s="90">
        <v>-0.11855952690146611</v>
      </c>
      <c r="F50" s="91"/>
      <c r="G50" s="239">
        <v>-1007214.4577087432</v>
      </c>
    </row>
    <row r="51" spans="1:7" ht="15">
      <c r="A51" s="280" t="s">
        <v>289</v>
      </c>
      <c r="B51" s="279">
        <v>0</v>
      </c>
      <c r="C51" s="279">
        <v>0</v>
      </c>
      <c r="D51" s="238">
        <v>0</v>
      </c>
      <c r="E51" s="340" t="s">
        <v>34</v>
      </c>
      <c r="F51" s="340"/>
      <c r="G51" s="237">
        <v>0</v>
      </c>
    </row>
    <row r="52" spans="1:7" ht="15">
      <c r="A52" s="280" t="s">
        <v>290</v>
      </c>
      <c r="B52" s="279">
        <v>0</v>
      </c>
      <c r="C52" s="279">
        <v>0</v>
      </c>
      <c r="D52" s="238">
        <v>0</v>
      </c>
      <c r="E52" s="340" t="s">
        <v>34</v>
      </c>
      <c r="F52" s="340"/>
      <c r="G52" s="237">
        <v>0</v>
      </c>
    </row>
    <row r="53" spans="1:7" ht="15">
      <c r="A53" s="280" t="s">
        <v>291</v>
      </c>
      <c r="B53" s="279">
        <v>0</v>
      </c>
      <c r="C53" s="279">
        <v>0</v>
      </c>
      <c r="D53" s="238">
        <v>0</v>
      </c>
      <c r="E53" s="340" t="s">
        <v>34</v>
      </c>
      <c r="F53" s="340"/>
      <c r="G53" s="237">
        <v>0</v>
      </c>
    </row>
    <row r="54" spans="1:7" ht="15">
      <c r="A54" s="280" t="s">
        <v>292</v>
      </c>
      <c r="B54" s="279">
        <v>0</v>
      </c>
      <c r="C54" s="279">
        <v>0</v>
      </c>
      <c r="D54" s="238">
        <v>0</v>
      </c>
      <c r="E54" s="340" t="s">
        <v>34</v>
      </c>
      <c r="F54" s="340"/>
      <c r="G54" s="237">
        <v>0</v>
      </c>
    </row>
    <row r="55" spans="1:7" ht="15">
      <c r="A55" s="280" t="s">
        <v>293</v>
      </c>
      <c r="B55" s="279">
        <v>491955.812</v>
      </c>
      <c r="C55" s="279">
        <v>331334.2913812824</v>
      </c>
      <c r="D55" s="238">
        <v>-160621.5206187176</v>
      </c>
      <c r="E55" s="340">
        <v>-0.32649582889513173</v>
      </c>
      <c r="F55" s="340"/>
      <c r="G55" s="237">
        <v>676883.1284602296</v>
      </c>
    </row>
    <row r="56" spans="1:7" ht="15">
      <c r="A56" s="280" t="s">
        <v>294</v>
      </c>
      <c r="B56" s="279">
        <v>58077.25</v>
      </c>
      <c r="C56" s="279">
        <v>238472.93966666667</v>
      </c>
      <c r="D56" s="238">
        <v>180395.68966666667</v>
      </c>
      <c r="E56" s="340">
        <v>3.1061334630456274</v>
      </c>
      <c r="F56" s="340"/>
      <c r="G56" s="237">
        <v>487176.5876744978</v>
      </c>
    </row>
    <row r="57" spans="1:7" ht="15">
      <c r="A57" s="280" t="s">
        <v>295</v>
      </c>
      <c r="B57" s="279">
        <v>433878.562</v>
      </c>
      <c r="C57" s="279">
        <v>92861.35171461572</v>
      </c>
      <c r="D57" s="238">
        <v>-341017.21028538427</v>
      </c>
      <c r="E57" s="340">
        <v>-0.7859738649299393</v>
      </c>
      <c r="F57" s="340"/>
      <c r="G57" s="237">
        <v>189706.5407857318</v>
      </c>
    </row>
    <row r="58" spans="1:7" ht="15">
      <c r="A58" s="280" t="s">
        <v>187</v>
      </c>
      <c r="B58" s="279">
        <v>0</v>
      </c>
      <c r="C58" s="279">
        <v>0.0001804511547088623</v>
      </c>
      <c r="D58" s="238">
        <v>0.0001804511547088623</v>
      </c>
      <c r="E58" s="341" t="s">
        <v>34</v>
      </c>
      <c r="F58" s="340"/>
      <c r="G58" s="237">
        <v>0.0003686438298444582</v>
      </c>
    </row>
    <row r="59" spans="1:7" ht="15">
      <c r="A59" s="280" t="s">
        <v>188</v>
      </c>
      <c r="B59" s="279">
        <v>-448529.016</v>
      </c>
      <c r="C59" s="279">
        <v>-540161.4708593595</v>
      </c>
      <c r="D59" s="238">
        <v>-91632.45485935948</v>
      </c>
      <c r="E59" s="340">
        <v>-0.20429548945693957</v>
      </c>
      <c r="F59" s="340"/>
      <c r="G59" s="237">
        <v>-1103496.36539195</v>
      </c>
    </row>
    <row r="60" spans="1:7" ht="15">
      <c r="A60" s="280" t="s">
        <v>189</v>
      </c>
      <c r="B60" s="279">
        <v>-8640.208</v>
      </c>
      <c r="C60" s="279">
        <v>-7417.373644858215</v>
      </c>
      <c r="D60" s="238">
        <v>1222.8343551417856</v>
      </c>
      <c r="E60" s="340">
        <v>0.14152834690342936</v>
      </c>
      <c r="F60" s="340"/>
      <c r="G60" s="237">
        <v>-15152.959437912594</v>
      </c>
    </row>
    <row r="61" spans="1:7" ht="15">
      <c r="A61" s="280" t="s">
        <v>190</v>
      </c>
      <c r="B61" s="279">
        <v>0.0003849999979138374</v>
      </c>
      <c r="C61" s="279">
        <v>-0.00018045112490653993</v>
      </c>
      <c r="D61" s="238">
        <v>-0.0005654511228203774</v>
      </c>
      <c r="E61" s="340">
        <v>-1.46870422307619</v>
      </c>
      <c r="F61" s="340"/>
      <c r="G61" s="237">
        <v>-0.00036864376896126645</v>
      </c>
    </row>
    <row r="62" spans="1:7" ht="15">
      <c r="A62" s="280" t="s">
        <v>296</v>
      </c>
      <c r="B62" s="279">
        <v>0</v>
      </c>
      <c r="C62" s="279">
        <v>0</v>
      </c>
      <c r="D62" s="238">
        <v>0</v>
      </c>
      <c r="E62" s="340" t="s">
        <v>34</v>
      </c>
      <c r="F62" s="340"/>
      <c r="G62" s="237">
        <v>0</v>
      </c>
    </row>
    <row r="63" spans="1:7" ht="15">
      <c r="A63" s="280" t="s">
        <v>170</v>
      </c>
      <c r="B63" s="279">
        <v>-566337.5730952168</v>
      </c>
      <c r="C63" s="279">
        <v>-437636.8606962039</v>
      </c>
      <c r="D63" s="238">
        <v>128700.71239901287</v>
      </c>
      <c r="E63" s="340">
        <v>0.2272508809465389</v>
      </c>
      <c r="F63" s="340"/>
      <c r="G63" s="237">
        <v>-894048.7450382102</v>
      </c>
    </row>
    <row r="64" spans="1:7" ht="15">
      <c r="A64" s="280" t="s">
        <v>172</v>
      </c>
      <c r="B64" s="279">
        <v>-186250.863</v>
      </c>
      <c r="C64" s="279">
        <v>-203679.09642011122</v>
      </c>
      <c r="D64" s="238">
        <v>-17428.23342011121</v>
      </c>
      <c r="E64" s="340">
        <v>-0.09357397404441133</v>
      </c>
      <c r="F64" s="340"/>
      <c r="G64" s="237">
        <v>-416096.2133199412</v>
      </c>
    </row>
    <row r="65" spans="1:7" ht="15">
      <c r="A65" s="280" t="s">
        <v>174</v>
      </c>
      <c r="B65" s="279">
        <v>0</v>
      </c>
      <c r="C65" s="279">
        <v>0</v>
      </c>
      <c r="D65" s="238">
        <v>0</v>
      </c>
      <c r="E65" s="340" t="s">
        <v>34</v>
      </c>
      <c r="F65" s="340"/>
      <c r="G65" s="237">
        <v>0</v>
      </c>
    </row>
    <row r="66" spans="1:7" ht="15">
      <c r="A66" s="280" t="s">
        <v>175</v>
      </c>
      <c r="B66" s="279">
        <v>-5251.186</v>
      </c>
      <c r="C66" s="279">
        <v>-21936.629509830003</v>
      </c>
      <c r="D66" s="238">
        <v>-16685.443509830002</v>
      </c>
      <c r="E66" s="340">
        <v>-3.1774619123813177</v>
      </c>
      <c r="F66" s="340"/>
      <c r="G66" s="237">
        <v>-44814.36059209397</v>
      </c>
    </row>
    <row r="67" spans="1:7" ht="15">
      <c r="A67" s="45" t="s">
        <v>297</v>
      </c>
      <c r="B67" s="239">
        <v>-723053.0337102168</v>
      </c>
      <c r="C67" s="239">
        <v>-879497.1397490804</v>
      </c>
      <c r="D67" s="239">
        <v>-156444.10603886365</v>
      </c>
      <c r="E67" s="90">
        <v>-0.21636601845939132</v>
      </c>
      <c r="F67" s="91"/>
      <c r="G67" s="239">
        <v>-1796725.5153198782</v>
      </c>
    </row>
    <row r="68" spans="1:7" ht="15">
      <c r="A68" s="282"/>
      <c r="B68" s="279"/>
      <c r="C68" s="279"/>
      <c r="D68" s="238"/>
      <c r="E68" s="340"/>
      <c r="F68" s="340"/>
      <c r="G68" s="237"/>
    </row>
    <row r="69" spans="1:7" ht="25.5">
      <c r="A69" s="348" t="s">
        <v>298</v>
      </c>
      <c r="B69" s="283">
        <v>-91265.64290899909</v>
      </c>
      <c r="C69" s="283">
        <v>-365697.4733793886</v>
      </c>
      <c r="D69" s="283">
        <v>-274431.83047038957</v>
      </c>
      <c r="E69" s="284">
        <v>-3.006956634754936</v>
      </c>
      <c r="F69" s="78"/>
      <c r="G69" s="283">
        <v>-747083.7045544201</v>
      </c>
    </row>
    <row r="70" spans="1:7" ht="15">
      <c r="A70" s="282"/>
      <c r="B70" s="279"/>
      <c r="C70" s="279"/>
      <c r="D70" s="238"/>
      <c r="E70" s="340"/>
      <c r="F70" s="340"/>
      <c r="G70" s="237"/>
    </row>
    <row r="71" spans="1:7" ht="15">
      <c r="A71" s="280" t="s">
        <v>191</v>
      </c>
      <c r="B71" s="279">
        <v>67364.582</v>
      </c>
      <c r="C71" s="279">
        <v>-71560.99263767806</v>
      </c>
      <c r="D71" s="238">
        <v>-138925.57463767804</v>
      </c>
      <c r="E71" s="340">
        <v>-2.0622940202861804</v>
      </c>
      <c r="F71" s="340"/>
      <c r="G71" s="237">
        <v>-146192.01764592045</v>
      </c>
    </row>
    <row r="72" spans="1:7" ht="15">
      <c r="A72" s="282"/>
      <c r="B72" s="279"/>
      <c r="C72" s="279"/>
      <c r="D72" s="238"/>
      <c r="E72" s="340"/>
      <c r="F72" s="340"/>
      <c r="G72" s="237"/>
    </row>
    <row r="73" spans="1:7" ht="15">
      <c r="A73" s="45" t="s">
        <v>299</v>
      </c>
      <c r="B73" s="239">
        <v>-23901.060908999087</v>
      </c>
      <c r="C73" s="239">
        <v>-437258.46601706673</v>
      </c>
      <c r="D73" s="239">
        <v>-413357.4051080677</v>
      </c>
      <c r="E73" s="90">
        <v>-17.29452122154263</v>
      </c>
      <c r="F73" s="91"/>
      <c r="G73" s="239">
        <v>-893275.7222003406</v>
      </c>
    </row>
    <row r="74" spans="1:7" ht="15">
      <c r="A74" s="282"/>
      <c r="B74" s="279"/>
      <c r="C74" s="279"/>
      <c r="D74" s="238"/>
      <c r="E74" s="340"/>
      <c r="F74" s="340"/>
      <c r="G74" s="237"/>
    </row>
    <row r="75" spans="1:7" ht="15">
      <c r="A75" s="280" t="s">
        <v>300</v>
      </c>
      <c r="B75" s="279">
        <v>961355.037</v>
      </c>
      <c r="C75" s="279">
        <v>1219921.268</v>
      </c>
      <c r="D75" s="238">
        <v>258566.2309999999</v>
      </c>
      <c r="E75" s="340">
        <v>0.26896018749418577</v>
      </c>
      <c r="F75" s="340"/>
      <c r="G75" s="237">
        <v>2492178.279877426</v>
      </c>
    </row>
    <row r="76" spans="1:7" ht="15">
      <c r="A76" s="282"/>
      <c r="B76" s="279"/>
      <c r="C76" s="279"/>
      <c r="D76" s="238"/>
      <c r="E76" s="340"/>
      <c r="F76" s="340"/>
      <c r="G76" s="237"/>
    </row>
    <row r="77" spans="1:7" ht="15">
      <c r="A77" s="45" t="s">
        <v>192</v>
      </c>
      <c r="B77" s="239">
        <v>937453.976091001</v>
      </c>
      <c r="C77" s="239">
        <v>782662.8019829333</v>
      </c>
      <c r="D77" s="239">
        <v>-154791.17410806764</v>
      </c>
      <c r="E77" s="90">
        <v>-0.1651186917500915</v>
      </c>
      <c r="F77" s="339"/>
      <c r="G77" s="239">
        <v>1598902.5576770853</v>
      </c>
    </row>
    <row r="78" spans="1:7" ht="15.75" thickBot="1">
      <c r="A78" s="285"/>
      <c r="B78" s="286"/>
      <c r="C78" s="286"/>
      <c r="D78" s="287"/>
      <c r="E78" s="342"/>
      <c r="F78" s="342"/>
      <c r="G78" s="288"/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Endesa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Grupo Endesa</dc:creator>
  <cp:keywords/>
  <dc:description/>
  <cp:lastModifiedBy>cl239195431</cp:lastModifiedBy>
  <cp:lastPrinted>2011-10-25T19:48:04Z</cp:lastPrinted>
  <dcterms:created xsi:type="dcterms:W3CDTF">2010-05-13T19:41:05Z</dcterms:created>
  <dcterms:modified xsi:type="dcterms:W3CDTF">2012-11-06T19:06:21Z</dcterms:modified>
  <cp:category/>
  <cp:version/>
  <cp:contentType/>
  <cp:contentStatus/>
</cp:coreProperties>
</file>