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35" windowHeight="5580" tabRatio="9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7.1" sheetId="7" r:id="rId7"/>
    <sheet name="8-8.1" sheetId="8" r:id="rId8"/>
    <sheet name="9" sheetId="9" r:id="rId9"/>
    <sheet name="10" sheetId="10" r:id="rId10"/>
    <sheet name="11" sheetId="11" r:id="rId11"/>
    <sheet name="12-12.1" sheetId="12" r:id="rId12"/>
    <sheet name="13-13.1" sheetId="13" r:id="rId13"/>
    <sheet name="14-14.1" sheetId="14" r:id="rId14"/>
    <sheet name="15-15.1" sheetId="15" r:id="rId15"/>
    <sheet name="16" sheetId="16" r:id="rId16"/>
    <sheet name="17-17.1" sheetId="17" r:id="rId17"/>
    <sheet name="18-18.1" sheetId="18" r:id="rId18"/>
    <sheet name="19" sheetId="19" r:id="rId19"/>
    <sheet name="20-20.1" sheetId="20" r:id="rId20"/>
    <sheet name="21-21.1" sheetId="21" r:id="rId21"/>
    <sheet name="22" sheetId="22" r:id="rId22"/>
    <sheet name="24-24.1" sheetId="23" r:id="rId23"/>
    <sheet name="24" sheetId="24" r:id="rId24"/>
    <sheet name="25-25.1" sheetId="25" r:id="rId25"/>
    <sheet name="26-26.1" sheetId="26" r:id="rId26"/>
    <sheet name="27-27.1" sheetId="27" r:id="rId27"/>
    <sheet name="28-28.1" sheetId="28" r:id="rId28"/>
    <sheet name="29-29.1" sheetId="29" r:id="rId29"/>
    <sheet name="30-30.1" sheetId="30" r:id="rId30"/>
    <sheet name="29" sheetId="31" r:id="rId31"/>
    <sheet name="Segmentos LN resumen" sheetId="32" r:id="rId32"/>
    <sheet name="Segmentos pais" sheetId="33" r:id="rId33"/>
    <sheet name="Segmentos LN Generacion" sheetId="34" r:id="rId34"/>
    <sheet name="Segmentos LN Distribucion" sheetId="35" r:id="rId35"/>
  </sheets>
  <externalReferences>
    <externalReference r:id="rId38"/>
  </externalReferences>
  <definedNames>
    <definedName name="_xlnm.Print_Area" localSheetId="0">'1'!$A$1:$G$44</definedName>
    <definedName name="_xlnm.Print_Area" localSheetId="9">'10'!$A$1:$K$10</definedName>
    <definedName name="_xlnm.Print_Area" localSheetId="10">'11'!$A$1:$J$19</definedName>
    <definedName name="_xlnm.Print_Area" localSheetId="11">'12-12.1'!$A$1:$G$17</definedName>
    <definedName name="_xlnm.Print_Area" localSheetId="12">'13-13.1'!$A$1:$G$17</definedName>
    <definedName name="_xlnm.Print_Area" localSheetId="14">'15-15.1'!$A$1:$G$18</definedName>
    <definedName name="_xlnm.Print_Area" localSheetId="15">'16'!$A$1:$G$28</definedName>
    <definedName name="_xlnm.Print_Area" localSheetId="16">'17-17.1'!$A$1:$G$17</definedName>
    <definedName name="_xlnm.Print_Area" localSheetId="17">'18-18.1'!$A$1:$G$17</definedName>
    <definedName name="_xlnm.Print_Area" localSheetId="18">'19'!$A$1:$G$12</definedName>
    <definedName name="_xlnm.Print_Area" localSheetId="1">'2'!$A$1:$O$14</definedName>
    <definedName name="_xlnm.Print_Area" localSheetId="19">'20-20.1'!$A$1:$G$19</definedName>
    <definedName name="_xlnm.Print_Area" localSheetId="20">'21-21.1'!$A$1:$G$18</definedName>
    <definedName name="_xlnm.Print_Area" localSheetId="21">'22'!$A$1:$G$28</definedName>
    <definedName name="_xlnm.Print_Area" localSheetId="23">'24'!$A$1:$G$35</definedName>
    <definedName name="_xlnm.Print_Area" localSheetId="22">'24-24.1'!$A$1:$G$17</definedName>
    <definedName name="_xlnm.Print_Area" localSheetId="24">'25-25.1'!$A$1:$G$17</definedName>
    <definedName name="_xlnm.Print_Area" localSheetId="25">'26-26.1'!$A$1:$G$18</definedName>
    <definedName name="_xlnm.Print_Area" localSheetId="26">'27-27.1'!$A$1:$G$17</definedName>
    <definedName name="_xlnm.Print_Area" localSheetId="28">'29-29.1'!$A$1:$G$18</definedName>
    <definedName name="_xlnm.Print_Area" localSheetId="2">'3'!$A$1:$U$20</definedName>
    <definedName name="_xlnm.Print_Area" localSheetId="3">'4'!$A$1:$U$20</definedName>
    <definedName name="_xlnm.Print_Area" localSheetId="4">'5'!$A$1:$G$29</definedName>
    <definedName name="_xlnm.Print_Area" localSheetId="5">'6'!$A$1:$G$37</definedName>
    <definedName name="_xlnm.Print_Area" localSheetId="6">'7-7.1'!$A$1:$H$31</definedName>
    <definedName name="_xlnm.Print_Area" localSheetId="7">'8-8.1'!$A$1:$F$20</definedName>
    <definedName name="_xlnm.Print_Area" localSheetId="8">'9'!$A$1:$G$78</definedName>
  </definedNames>
  <calcPr fullCalcOnLoad="1"/>
</workbook>
</file>

<file path=xl/sharedStrings.xml><?xml version="1.0" encoding="utf-8"?>
<sst xmlns="http://schemas.openxmlformats.org/spreadsheetml/2006/main" count="1783" uniqueCount="437">
  <si>
    <t>Chg %</t>
  </si>
  <si>
    <t>Chile</t>
  </si>
  <si>
    <t>Argentina</t>
  </si>
  <si>
    <t>Colombia</t>
  </si>
  <si>
    <t>TOTAL</t>
  </si>
  <si>
    <t>Balance</t>
  </si>
  <si>
    <t>Enersis</t>
  </si>
  <si>
    <t>Chilectra</t>
  </si>
  <si>
    <t>Edesur</t>
  </si>
  <si>
    <t>Costanera</t>
  </si>
  <si>
    <t>Hidroinvest</t>
  </si>
  <si>
    <t>Edelnor</t>
  </si>
  <si>
    <t>Edegel</t>
  </si>
  <si>
    <t>Endesa Brasil</t>
  </si>
  <si>
    <t>Coelce</t>
  </si>
  <si>
    <t>Ampla</t>
  </si>
  <si>
    <t>Cachoeira</t>
  </si>
  <si>
    <t>Cien</t>
  </si>
  <si>
    <t>Fortaleza</t>
  </si>
  <si>
    <t>Codensa</t>
  </si>
  <si>
    <t>Emgesa</t>
  </si>
  <si>
    <t>%</t>
  </si>
  <si>
    <t>Total</t>
  </si>
  <si>
    <t>Endesa Chile</t>
  </si>
  <si>
    <t>Endesa Fortaleza</t>
  </si>
  <si>
    <t>Chilectra S.A.</t>
  </si>
  <si>
    <t>Ampla (*)</t>
  </si>
  <si>
    <t>Coelce (*)</t>
  </si>
  <si>
    <t>Inmobiliaria Manso de Velasco Ltda.</t>
  </si>
  <si>
    <t>Endesa Costanera</t>
  </si>
  <si>
    <t>El Chocón</t>
  </si>
  <si>
    <t>Chocón</t>
  </si>
  <si>
    <t/>
  </si>
  <si>
    <t>Others</t>
  </si>
  <si>
    <t>Brazil</t>
  </si>
  <si>
    <t>Peru</t>
  </si>
  <si>
    <t>Reversal of impairment profit (loss) recognized in profit or loss</t>
  </si>
  <si>
    <t>Cien (*)</t>
  </si>
  <si>
    <t>-</t>
  </si>
  <si>
    <t>Industrial</t>
  </si>
  <si>
    <t>Endesa Chile (*)</t>
  </si>
  <si>
    <t>Cachoeira (**)</t>
  </si>
  <si>
    <t>Fortaleza (***)</t>
  </si>
  <si>
    <t>Cien (**)</t>
  </si>
  <si>
    <t xml:space="preserve">Edesur </t>
  </si>
  <si>
    <t>Distrilima (Edelnor)</t>
  </si>
  <si>
    <t>ICT</t>
  </si>
  <si>
    <t>Investluz (Coelce)</t>
  </si>
  <si>
    <t>Var 2012-2013</t>
  </si>
  <si>
    <t>Endesa Argentina</t>
  </si>
  <si>
    <t>Docksud</t>
  </si>
  <si>
    <t>Cemsa</t>
  </si>
  <si>
    <t>Piura</t>
  </si>
  <si>
    <t>Ctm</t>
  </si>
  <si>
    <t>Tesa</t>
  </si>
  <si>
    <t>Table 1</t>
  </si>
  <si>
    <t>CONSOLIDATED INCOME STATEMENT</t>
  </si>
  <si>
    <t>(Million Ch$)</t>
  </si>
  <si>
    <t>(Thousand US$)</t>
  </si>
  <si>
    <t>Sales</t>
  </si>
  <si>
    <t>Energy sales</t>
  </si>
  <si>
    <t>Other sales</t>
  </si>
  <si>
    <t>Other services</t>
  </si>
  <si>
    <t>Other operating income</t>
  </si>
  <si>
    <t>Revenues</t>
  </si>
  <si>
    <t>Energy purchases</t>
  </si>
  <si>
    <t>Fuel consumption</t>
  </si>
  <si>
    <t>Transportation expenses</t>
  </si>
  <si>
    <t>Other variable costs</t>
  </si>
  <si>
    <t>Procurements and Services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</si>
  <si>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</si>
  <si>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</si>
  <si>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</si>
  <si>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</si>
  <si>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</si>
  <si>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</si>
  <si>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</si>
  <si>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Operating Income</t>
  </si>
  <si>
    <t>Net  Financial Income</t>
  </si>
  <si>
    <t>Financial income</t>
  </si>
  <si>
    <t>Financial costs</t>
  </si>
  <si>
    <t>Gain (Loss) for indexed assets and liabilities</t>
  </si>
  <si>
    <t>Foreign currency exchange differences, net</t>
  </si>
  <si>
    <t xml:space="preserve">Gains </t>
  </si>
  <si>
    <t>Losses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</si>
  <si>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</si>
  <si>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</si>
  <si>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</si>
  <si>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</si>
  <si>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</si>
  <si>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 ATTRIBUTABLE TO:</t>
  </si>
  <si>
    <t>Owners of parent</t>
  </si>
  <si>
    <t>Non-controlling interest</t>
  </si>
  <si>
    <t>Earning per share (Ch$ /share and US$ / ADR)</t>
  </si>
  <si>
    <t>Table 2</t>
  </si>
  <si>
    <t>Operating Income by Businesses</t>
  </si>
  <si>
    <t>Generation and Transmission</t>
  </si>
  <si>
    <t>Distribution</t>
  </si>
  <si>
    <t>Million Ch$</t>
  </si>
  <si>
    <t>Chg%</t>
  </si>
  <si>
    <t>Th. US$</t>
  </si>
  <si>
    <t>Operating Revenues</t>
  </si>
  <si>
    <t>Operating Costs</t>
  </si>
  <si>
    <t>Eliminations and Others</t>
  </si>
  <si>
    <t>Consolidated</t>
  </si>
  <si>
    <t>Table 3</t>
  </si>
  <si>
    <t>Generation &amp; Transmission</t>
  </si>
  <si>
    <t>% of consolidated</t>
  </si>
  <si>
    <t>Table 4</t>
  </si>
  <si>
    <t>Table 5</t>
  </si>
  <si>
    <t>ASSETS</t>
  </si>
  <si>
    <t>As of Dec 31, 2012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</si>
  <si>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</si>
  <si>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</si>
  <si>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</si>
  <si>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</si>
  <si>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</si>
  <si>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Accounts receivable from related companies</t>
  </si>
  <si>
    <t>Inventories</t>
  </si>
  <si>
    <t>Current tax assets</t>
  </si>
  <si>
    <t xml:space="preserve">Non-current assets (or disposal groups) classified as held for sale </t>
  </si>
  <si>
    <t>Total Current Assets</t>
  </si>
  <si>
    <t>NON-CURRENT ASSETS</t>
  </si>
  <si>
    <t>Other non-current financial assets</t>
  </si>
  <si>
    <t>Other non-current non-financial assets</t>
  </si>
  <si>
    <t>Trade accounts receivables and other receivables, net</t>
  </si>
  <si>
    <t>Investment accounted for using equity method</t>
  </si>
  <si>
    <t>Intangible assets other than goodwill</t>
  </si>
  <si>
    <t>Goodwill</t>
  </si>
  <si>
    <t>Property, plant and equipment, net</t>
  </si>
  <si>
    <t>Investment properties</t>
  </si>
  <si>
    <t>Deferred tax assets</t>
  </si>
  <si>
    <t>Total Non-Current Assets</t>
  </si>
  <si>
    <t>TOTAL ASSETS</t>
  </si>
  <si>
    <t>Table 6</t>
  </si>
  <si>
    <t>LIABILITIES AND SHAREHOLDERS' EQUITY</t>
  </si>
  <si>
    <t>CURRENT LIABILITIES</t>
  </si>
  <si>
    <t>Other current financial liabilities</t>
  </si>
  <si>
    <t>Trade and other 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</si>
  <si>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</si>
  <si>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</si>
  <si>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</si>
  <si>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</si>
  <si>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</si>
  <si>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Liabilities (or disposal groups) classified as held for sale</t>
  </si>
  <si>
    <t>Total Current Liabilities</t>
  </si>
  <si>
    <t>NON-CURRENT LIABILITIES</t>
  </si>
  <si>
    <t>Other non-current financial liabilities</t>
  </si>
  <si>
    <t>Non-current payables</t>
  </si>
  <si>
    <t>Other-long term provisions</t>
  </si>
  <si>
    <t>Deferred tax liabilities</t>
  </si>
  <si>
    <t>Non-current provisions for employee benefits</t>
  </si>
  <si>
    <t>Other non-current  non-financial liabilities</t>
  </si>
  <si>
    <t>Total Non-Current Liabilities</t>
  </si>
  <si>
    <t>SHAREHOLDERS' EQUITY</t>
  </si>
  <si>
    <t>Issued capital</t>
  </si>
  <si>
    <t>Retained earnings (losses)</t>
  </si>
  <si>
    <t>Share premium</t>
  </si>
  <si>
    <t>Other equity changes</t>
  </si>
  <si>
    <t>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</si>
  <si>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</si>
  <si>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</si>
  <si>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</si>
  <si>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</si>
  <si>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Table 7</t>
  </si>
  <si>
    <t>Table 7.1</t>
  </si>
  <si>
    <t>Table 8</t>
  </si>
  <si>
    <t>Indicator</t>
  </si>
  <si>
    <t>Unit</t>
  </si>
  <si>
    <t>Liquidity</t>
  </si>
  <si>
    <t>Times</t>
  </si>
  <si>
    <t>Acid ratio test *</t>
  </si>
  <si>
    <t>Working capital</t>
  </si>
  <si>
    <t>Thousand US$</t>
  </si>
  <si>
    <t xml:space="preserve">Leverage ** </t>
  </si>
  <si>
    <t>Short-term debt</t>
  </si>
  <si>
    <t>Long-term debt</t>
  </si>
  <si>
    <t>* (Current assets net of inventories and prepaid expenses) / Current liabilities</t>
  </si>
  <si>
    <t>** Total debt / (equity + minority interest)</t>
  </si>
  <si>
    <t>Table 8.1</t>
  </si>
  <si>
    <t>Financial expenses coverage *</t>
  </si>
  <si>
    <t>Op. income / Op. rev.</t>
  </si>
  <si>
    <t>ROE **</t>
  </si>
  <si>
    <t>ROA **</t>
  </si>
  <si>
    <t>* EBITDA / Financial costs</t>
  </si>
  <si>
    <t>** Annualized figures</t>
  </si>
  <si>
    <t>Table 9</t>
  </si>
  <si>
    <t>CASH FLOW</t>
  </si>
  <si>
    <t>Collection classes provided by operating activities</t>
  </si>
  <si>
    <t>Proceeds from sales of goods and services</t>
  </si>
  <si>
    <t>Cash receipts from royalties, fees, commissions and other revenue</t>
  </si>
  <si>
    <t>Receipts from contracts held for purposes of dealing or trading</t>
  </si>
  <si>
    <t>Receipts from premiums and claims, annuities and other benefits from policies written</t>
  </si>
  <si>
    <t>Other cash receipts from operating activities</t>
  </si>
  <si>
    <t>Types of payments</t>
  </si>
  <si>
    <t>Payments to suppliers for goods and services</t>
  </si>
  <si>
    <t>Payments from contracts held for dealing or trading</t>
  </si>
  <si>
    <t>Payments to and on behalf of employees</t>
  </si>
  <si>
    <t>Payments for premiums and claims, annuities and other policy benefits underwritten</t>
  </si>
  <si>
    <t>Other payments for operating activities</t>
  </si>
  <si>
    <t>Dividends paid</t>
  </si>
  <si>
    <t>Dividends received</t>
  </si>
  <si>
    <t>Payments of interest classified as operating</t>
  </si>
  <si>
    <t>Proceeds of interest received classified as operating</t>
  </si>
  <si>
    <t>Income taxes refund (paid)</t>
  </si>
  <si>
    <t>Other inflows (outflows) of cash</t>
  </si>
  <si>
    <t>Net cash flows from (used in) operating activities</t>
  </si>
  <si>
    <t>Cash flows from (used in) investing activities</t>
  </si>
  <si>
    <t>Cash flows from losing control of subsidiaries or other businesses</t>
  </si>
  <si>
    <t>Cash flows used for control of subsidiaries or other businesses</t>
  </si>
  <si>
    <t>Acquisitions of associates</t>
  </si>
  <si>
    <t>Other cash receipts from sales of equity or debt instruments of other entities</t>
  </si>
  <si>
    <t>Other payments to acquire equity or debt instruments of other entities</t>
  </si>
  <si>
    <t>Other proceeds from the sale of interests in joint ventures</t>
  </si>
  <si>
    <t xml:space="preserve">Cash flows used for the purchase of non-controlling </t>
  </si>
  <si>
    <t>Loans to related companies</t>
  </si>
  <si>
    <t>Proceeds from sales of property, plant and equipment</t>
  </si>
  <si>
    <t>Purchase of property, plant and equipment</t>
  </si>
  <si>
    <t>Proceeds from sales of intangible assets</t>
  </si>
  <si>
    <t>Acquisitions of intangible assets</t>
  </si>
  <si>
    <t>Proceeds from other long term assets.</t>
  </si>
  <si>
    <t>Purchase of other long-term assets</t>
  </si>
  <si>
    <t>Prepayments and third party loans</t>
  </si>
  <si>
    <t>Proceeds from prepayments reimbursed and third party loans</t>
  </si>
  <si>
    <t>Payments arising from futures contracts, forwards, options and swap</t>
  </si>
  <si>
    <t>Cash receipts from futures contracts, forwards, options and swap</t>
  </si>
  <si>
    <t>Proceeds from related</t>
  </si>
  <si>
    <t>Net cash flows from (used in) investing activities</t>
  </si>
  <si>
    <t>Proceeds from shares issue</t>
  </si>
  <si>
    <t>Proceeds from issuance of other equity instruments</t>
  </si>
  <si>
    <t>Payments to acquire or redeem the shares of the entity</t>
  </si>
  <si>
    <t>Payments for other equity interests</t>
  </si>
  <si>
    <t>Total loan amounts from</t>
  </si>
  <si>
    <t>Proceeds from term loans</t>
  </si>
  <si>
    <t>Proceeds from short-term loans</t>
  </si>
  <si>
    <t xml:space="preserve">Repayments of borrowings </t>
  </si>
  <si>
    <t>Payments of loans</t>
  </si>
  <si>
    <t>Payments of finance lease liabilities</t>
  </si>
  <si>
    <t>Repayment of loans to related companies</t>
  </si>
  <si>
    <t>Proceeds from government grants</t>
  </si>
  <si>
    <t>Net cash flows from (used in) financing activities</t>
  </si>
  <si>
    <t>Net increase (decrease) in cash and cash equivalents, before the effect of changes in the exchange rate</t>
  </si>
  <si>
    <t xml:space="preserve">Effect of exchange rate changes on cash and cash equivalents </t>
  </si>
  <si>
    <t>Increase (decrease) in cash and cash equivalents</t>
  </si>
  <si>
    <t>Cash and cash equivalents at beginning of period</t>
  </si>
  <si>
    <t>Cash and cash equivalents at end of period</t>
  </si>
  <si>
    <t>Table 10</t>
  </si>
  <si>
    <t>Cash Flow</t>
  </si>
  <si>
    <t>Interest Received</t>
  </si>
  <si>
    <t>Dividends Received</t>
  </si>
  <si>
    <t>Capital Reductions</t>
  </si>
  <si>
    <t>Total Cash Received</t>
  </si>
  <si>
    <t xml:space="preserve">Total </t>
  </si>
  <si>
    <t>Table 11</t>
  </si>
  <si>
    <t>Payments for Additions of Fixed Assets</t>
  </si>
  <si>
    <t>Depreciation</t>
  </si>
  <si>
    <t>Enersis holding and investment companies</t>
  </si>
  <si>
    <t>Table 12</t>
  </si>
  <si>
    <t>Procurement and Services</t>
  </si>
  <si>
    <t>Other Costs</t>
  </si>
  <si>
    <t>Depreciation and Amortization</t>
  </si>
  <si>
    <t>Figures may differ from those accounted under Argentine GAAP.</t>
  </si>
  <si>
    <t>Table 12.1</t>
  </si>
  <si>
    <t>GWh Produced</t>
  </si>
  <si>
    <t>GWh Sold</t>
  </si>
  <si>
    <t xml:space="preserve">Market Share </t>
  </si>
  <si>
    <t>Table 13</t>
  </si>
  <si>
    <t>Table 13.1</t>
  </si>
  <si>
    <t>Customers (Th)</t>
  </si>
  <si>
    <t>Clients/Employee</t>
  </si>
  <si>
    <t>Energy Losses %</t>
  </si>
  <si>
    <t>Table 15</t>
  </si>
  <si>
    <t>Total Revenues</t>
  </si>
  <si>
    <t>Net Financial Income</t>
  </si>
  <si>
    <t>Financial expenses</t>
  </si>
  <si>
    <t>Income (Loss) for indexed assets and liabilities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</si>
  <si>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</si>
  <si>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</si>
  <si>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</si>
  <si>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</si>
  <si>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</si>
  <si>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</si>
  <si>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</si>
  <si>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</si>
  <si>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</si>
  <si>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Table 16</t>
  </si>
  <si>
    <t>Figures may differ from those accounted under Brazilian GAAP.</t>
  </si>
  <si>
    <t>Table 17</t>
  </si>
  <si>
    <t>Table 17.1</t>
  </si>
  <si>
    <t>Table 18</t>
  </si>
  <si>
    <t>Table 19</t>
  </si>
  <si>
    <t>Table 20</t>
  </si>
  <si>
    <t>Table 20.1</t>
  </si>
  <si>
    <t>Table 21</t>
  </si>
  <si>
    <t>Chilean Electricity Business</t>
  </si>
  <si>
    <t>Table 23</t>
  </si>
  <si>
    <t>Table 23.1</t>
  </si>
  <si>
    <t>Table 24</t>
  </si>
  <si>
    <t>Figures may differ from those accounted under Colombian GAAP.</t>
  </si>
  <si>
    <t>Table 24.1</t>
  </si>
  <si>
    <t>Table 25</t>
  </si>
  <si>
    <t>Table 25.1</t>
  </si>
  <si>
    <t>Table 26</t>
  </si>
  <si>
    <t>Figures may differ from those accounted under Peruvian GAAP.</t>
  </si>
  <si>
    <t>Table 26.1</t>
  </si>
  <si>
    <t>Table 27</t>
  </si>
  <si>
    <t>Table 27.1</t>
  </si>
  <si>
    <t>Enersis Holding and other investment vehicles</t>
  </si>
  <si>
    <t>Consolidation Adjustments</t>
  </si>
  <si>
    <t>Total Consolidation</t>
  </si>
  <si>
    <t>% Physical Sales</t>
  </si>
  <si>
    <t>Residential</t>
  </si>
  <si>
    <t>Commercial</t>
  </si>
  <si>
    <t>(*) includes intangible assets concessions</t>
  </si>
  <si>
    <t>Linea de Negocio</t>
  </si>
  <si>
    <t>Generación</t>
  </si>
  <si>
    <t>Distribución</t>
  </si>
  <si>
    <t>Eliminaciones y otros</t>
  </si>
  <si>
    <t>Totales</t>
  </si>
  <si>
    <t>ACTIVOS</t>
  </si>
  <si>
    <t>M$</t>
  </si>
  <si>
    <t>ACTIVOS CORRIENTES</t>
  </si>
  <si>
    <t>Activos Corrientes en Operación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</si>
  <si>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</si>
  <si>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</si>
  <si>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</si>
  <si>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</si>
  <si>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 corriente</t>
  </si>
  <si>
    <t>Inventarios</t>
  </si>
  <si>
    <t>Activos por impuestos corrientes</t>
  </si>
  <si>
    <t>Activos no corrientes o grupos de activos para su disposición clasificados como mantenidos para la venta</t>
  </si>
  <si>
    <t xml:space="preserve">ACTIVOS NO CORRIENTES </t>
  </si>
  <si>
    <t>Otros activos financieros no corrientes</t>
  </si>
  <si>
    <t>Otros activos no financieros no corrientes</t>
  </si>
  <si>
    <t>Derechos por cobrar no corrientes</t>
  </si>
  <si>
    <t>Cuentas por cobrar a entidades relacionadas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</si>
  <si>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</si>
  <si>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</si>
  <si>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</si>
  <si>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</si>
  <si>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</si>
  <si>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</si>
  <si>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</si>
  <si>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</si>
  <si>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</si>
  <si>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Pasivos Corrientes en Operación</t>
  </si>
  <si>
    <t>Otros pasivos financieros corrientes</t>
  </si>
  <si>
    <t>Cuentas comerciales y otras cuentas por pagar corrientes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</si>
  <si>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</si>
  <si>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</si>
  <si>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</si>
  <si>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</si>
  <si>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</si>
  <si>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
mantenidos para la venta</t>
  </si>
  <si>
    <t>PASIVOS NO CORRIENTES</t>
  </si>
  <si>
    <t>Otros pasivos financieros no corrientes</t>
  </si>
  <si>
    <t>Otras cuentas por pagar no corrientes</t>
  </si>
  <si>
    <t>Cuentas por pagar a entidades relacionadas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</si>
  <si>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</si>
  <si>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</si>
  <si>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</si>
  <si>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</si>
  <si>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</si>
  <si>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</si>
  <si>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</si>
  <si>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</si>
  <si>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</si>
  <si>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</si>
  <si>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</si>
  <si>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</si>
  <si>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</si>
  <si>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</si>
  <si>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</si>
  <si>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</si>
  <si>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Ventas</t>
  </si>
  <si>
    <t>Ventas de energía</t>
  </si>
  <si>
    <t>Otras ventas</t>
  </si>
  <si>
    <t>Otras prestaciones de servicios</t>
  </si>
  <si>
    <t>Otros ingresos de explotación</t>
  </si>
  <si>
    <t>APROVISIONAMIENTOS Y SERVICIOS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</si>
  <si>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</si>
  <si>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</si>
  <si>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</si>
  <si>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</si>
  <si>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</si>
  <si>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Trabajos para el Inmovilizado</t>
  </si>
  <si>
    <t>Gastos de Personal</t>
  </si>
  <si>
    <t>Otros Gastos Fijos de Explotación</t>
  </si>
  <si>
    <t>RESULTADO BRUTO DE EXPLOTACIÓN</t>
  </si>
  <si>
    <t>Amortizaciones y pérdidas por deterioro</t>
  </si>
  <si>
    <t>RESULTADO DE EXPLOTACIÓN</t>
  </si>
  <si>
    <t>RESULTADO FINANCIERO</t>
  </si>
  <si>
    <t>Ingresos financieros</t>
  </si>
  <si>
    <t>Gastos financieros</t>
  </si>
  <si>
    <t>Resultados por Unidades de Reajuste</t>
  </si>
  <si>
    <t>Diferencias de cambio</t>
  </si>
  <si>
    <t>Positivas</t>
  </si>
  <si>
    <t>Negativas</t>
  </si>
  <si>
    <t>Resultado de Sociedades Contabilizadas por el Método de Participación</t>
  </si>
  <si>
    <t>Diferencia Negativa de Consolidación</t>
  </si>
  <si>
    <t>Resultado de Otras Inversiones</t>
  </si>
  <si>
    <t>Resultados en Ventas de Activos</t>
  </si>
  <si>
    <t>Otros Gastos Distintos de los de Operación</t>
  </si>
  <si>
    <t>RESULTADOS ANTES DE IMPUESTOS</t>
  </si>
  <si>
    <t>Impuesto Sobre Sociedades</t>
  </si>
  <si>
    <t>RESULTADO DESPUES DE IMPUESTOS DE LAS ACTIVIDADES CONTINUADAS</t>
  </si>
  <si>
    <t>Ganancia (Pérdida) de Operaciones Discontinuadas, Neta de Impuesto</t>
  </si>
  <si>
    <t>RESULTADO DESPUES DE IMPUESTOS DE LAS ACTIVIDADES INTERRUMPIDAS</t>
  </si>
  <si>
    <t>RESULTADO DEL PERÍODO</t>
  </si>
  <si>
    <t xml:space="preserve">           Sociedad dominante</t>
  </si>
  <si>
    <t xml:space="preserve">           Accionistas minoritarios</t>
  </si>
  <si>
    <t>País</t>
  </si>
  <si>
    <t>Brasil</t>
  </si>
  <si>
    <t>Perú</t>
  </si>
  <si>
    <t>Eliminaciones</t>
  </si>
  <si>
    <t>Activos no corrientes o grupos de activos para su disposición clasificados como
mantenidos para la venta</t>
  </si>
  <si>
    <t>Línea de Negocio</t>
  </si>
  <si>
    <t>1H 2013</t>
  </si>
  <si>
    <t>1H 2012</t>
  </si>
  <si>
    <t>As of June 30, 2013</t>
  </si>
  <si>
    <t>Dock Sud</t>
  </si>
  <si>
    <t>EE Piura</t>
  </si>
  <si>
    <t>Table 18.1</t>
  </si>
  <si>
    <t>Table 21.1</t>
  </si>
  <si>
    <t>Table 29</t>
  </si>
  <si>
    <t>Table 29.1</t>
  </si>
  <si>
    <t>Table 30</t>
  </si>
  <si>
    <t>Table 30.1</t>
  </si>
  <si>
    <t>Table 15.1</t>
  </si>
  <si>
    <t>Cachoeira (*)</t>
  </si>
  <si>
    <t>Fortaleza (**)</t>
  </si>
  <si>
    <t>2Q 2013</t>
  </si>
  <si>
    <t>Table 14</t>
  </si>
  <si>
    <t>Table 14.1</t>
  </si>
  <si>
    <t>Table 28</t>
  </si>
  <si>
    <t>EEPSA</t>
  </si>
  <si>
    <t>Table 28.1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</si>
</sst>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\(0.0%\)"/>
    <numFmt numFmtId="174" formatCode="_(* #,##0.0_);_(* \(#,##0.0\);_(* &quot;-&quot;??_);_(@_)"/>
    <numFmt numFmtId="175" formatCode="#,##0_);[Black]\(#,##0\);&quot;-       &quot;"/>
    <numFmt numFmtId="176" formatCode="0.0%"/>
    <numFmt numFmtId="177" formatCode="#,##0_ ;[Red]\-#,##0\ "/>
    <numFmt numFmtId="178" formatCode="#,##0.0%;\(#,##0.0%\)"/>
    <numFmt numFmtId="179" formatCode="&quot;&quot;#,##0_);\(&quot;&quot;#,##0\)"/>
    <numFmt numFmtId="180" formatCode="_-* #,##0_-;\-* #,##0_-;_-* &quot;-&quot;??_-;_-@_-"/>
    <numFmt numFmtId="181" formatCode="yyyy"/>
    <numFmt numFmtId="182" formatCode="#,##0.00_);[Black]\(#,##0.00\);&quot;-       &quot;"/>
    <numFmt numFmtId="183" formatCode="#,##0.0_);[Black]\(#,##0.0\);&quot;-       &quot;"/>
    <numFmt numFmtId="184" formatCode="0.00%;\(0.00%\)"/>
    <numFmt numFmtId="185" formatCode="0.0\ \p\p.;\(0.0\ \p\p.\)"/>
    <numFmt numFmtId="186" formatCode="#,##0.00\ ;[Red]\(#,##0.00\)"/>
    <numFmt numFmtId="187" formatCode="_(* #,##0.000_);_(* \(#,##0.000\);_(* &quot;-&quot;??_);_(@_)"/>
    <numFmt numFmtId="188" formatCode="#,##0;\(#,##0\)"/>
    <numFmt numFmtId="189" formatCode="#,##0;\(#,##0.000\);&quot;-&quot;"/>
    <numFmt numFmtId="190" formatCode="#,##0_);\(#,##0\);&quot;-&quot;"/>
    <numFmt numFmtId="191" formatCode="#,##0.0;\(#,##0.0\);&quot;-&quot;"/>
    <numFmt numFmtId="192" formatCode="#,##0.0_)&quot; pp.&quot;;\(#,##0.0\)&quot; pp.&quot;;&quot;-&quot;"/>
    <numFmt numFmtId="193" formatCode="#,##0_);\(#,##0\);&quot;-       &quot;"/>
    <numFmt numFmtId="194" formatCode="#,##0;\(#,##0\);&quot;-&quot;"/>
    <numFmt numFmtId="195" formatCode="0.000%"/>
    <numFmt numFmtId="196" formatCode="#,##0.000_);[Black]\(#,##0.000\);&quot;-       &quot;"/>
    <numFmt numFmtId="197" formatCode="0%;\(0%\)"/>
    <numFmt numFmtId="198" formatCode="_(* #,##0.000000_);_(* \(#,##0.000000\);_(* &quot;-&quot;??_);_(@_)"/>
    <numFmt numFmtId="199" formatCode="_-* #,##0.0_-;\-* #,##0.0_-;_-* &quot;-&quot;??_-;_-@_-"/>
    <numFmt numFmtId="200" formatCode="0.0%_);\(0.0%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i/>
      <sz val="18"/>
      <color indexed="40"/>
      <name val="Arial Narrow"/>
      <family val="2"/>
    </font>
    <font>
      <sz val="10"/>
      <color indexed="3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b/>
      <sz val="11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indexed="22"/>
      </right>
      <top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458">
    <xf numFmtId="0" fontId="0" fillId="0" borderId="0" xfId="0" applyFont="1" applyAlignment="1">
      <alignment/>
    </xf>
    <xf numFmtId="0" fontId="4" fillId="33" borderId="10" xfId="37" applyFont="1" applyFill="1" applyBorder="1" applyAlignment="1">
      <alignment horizontal="left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4" fillId="33" borderId="12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7" fillId="33" borderId="10" xfId="39" applyFont="1" applyFill="1" applyBorder="1" applyAlignment="1">
      <alignment horizontal="center" vertical="center"/>
      <protection/>
    </xf>
    <xf numFmtId="0" fontId="4" fillId="33" borderId="0" xfId="39" applyFont="1" applyFill="1" applyBorder="1" applyAlignment="1">
      <alignment horizontal="center" vertical="center"/>
      <protection/>
    </xf>
    <xf numFmtId="0" fontId="4" fillId="33" borderId="14" xfId="37" applyFont="1" applyFill="1" applyBorder="1" applyAlignment="1">
      <alignment horizontal="center"/>
      <protection/>
    </xf>
    <xf numFmtId="0" fontId="4" fillId="33" borderId="0" xfId="37" applyFont="1" applyFill="1" applyBorder="1" applyAlignment="1">
      <alignment horizontal="center"/>
      <protection/>
    </xf>
    <xf numFmtId="0" fontId="3" fillId="34" borderId="0" xfId="39" applyFont="1" applyFill="1" applyBorder="1" applyAlignment="1">
      <alignment vertical="center"/>
      <protection/>
    </xf>
    <xf numFmtId="175" fontId="3" fillId="34" borderId="0" xfId="39" applyNumberFormat="1" applyFont="1" applyFill="1" applyBorder="1" applyAlignment="1">
      <alignment horizontal="right" vertical="center"/>
      <protection/>
    </xf>
    <xf numFmtId="0" fontId="8" fillId="34" borderId="13" xfId="39" applyFont="1" applyFill="1" applyBorder="1" applyAlignment="1">
      <alignment vertical="center"/>
      <protection/>
    </xf>
    <xf numFmtId="175" fontId="8" fillId="34" borderId="13" xfId="39" applyNumberFormat="1" applyFont="1" applyFill="1" applyBorder="1" applyAlignment="1">
      <alignment vertical="center"/>
      <protection/>
    </xf>
    <xf numFmtId="0" fontId="3" fillId="34" borderId="10" xfId="39" applyFont="1" applyFill="1" applyBorder="1" applyAlignment="1">
      <alignment vertical="center"/>
      <protection/>
    </xf>
    <xf numFmtId="0" fontId="3" fillId="34" borderId="12" xfId="39" applyFont="1" applyFill="1" applyBorder="1" applyAlignment="1">
      <alignment vertical="center"/>
      <protection/>
    </xf>
    <xf numFmtId="9" fontId="3" fillId="34" borderId="12" xfId="65" applyFont="1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9" fontId="3" fillId="34" borderId="13" xfId="65" applyFont="1" applyFill="1" applyBorder="1" applyAlignment="1">
      <alignment horizontal="right" vertical="center"/>
    </xf>
    <xf numFmtId="0" fontId="8" fillId="34" borderId="12" xfId="39" applyFont="1" applyFill="1" applyBorder="1" applyAlignment="1">
      <alignment vertical="center"/>
      <protection/>
    </xf>
    <xf numFmtId="175" fontId="8" fillId="34" borderId="12" xfId="39" applyNumberFormat="1" applyFont="1" applyFill="1" applyBorder="1" applyAlignment="1">
      <alignment horizontal="right" vertical="center"/>
      <protection/>
    </xf>
    <xf numFmtId="17" fontId="4" fillId="33" borderId="10" xfId="37" applyNumberFormat="1" applyFont="1" applyFill="1" applyBorder="1" applyAlignment="1">
      <alignment horizontal="left" vertical="center" wrapText="1"/>
      <protection/>
    </xf>
    <xf numFmtId="17" fontId="4" fillId="34" borderId="13" xfId="37" applyNumberFormat="1" applyFont="1" applyFill="1" applyBorder="1" applyAlignment="1">
      <alignment horizontal="left" vertical="center" wrapText="1"/>
      <protection/>
    </xf>
    <xf numFmtId="3" fontId="4" fillId="34" borderId="13" xfId="37" applyNumberFormat="1" applyFont="1" applyFill="1" applyBorder="1" applyAlignment="1">
      <alignment horizontal="right" vertical="center" wrapText="1"/>
      <protection/>
    </xf>
    <xf numFmtId="17" fontId="4" fillId="33" borderId="13" xfId="37" applyNumberFormat="1" applyFont="1" applyFill="1" applyBorder="1" applyAlignment="1">
      <alignment horizontal="left" vertical="center" wrapText="1"/>
      <protection/>
    </xf>
    <xf numFmtId="3" fontId="4" fillId="33" borderId="13" xfId="37" applyNumberFormat="1" applyFont="1" applyFill="1" applyBorder="1" applyAlignment="1">
      <alignment horizontal="right" vertical="center" wrapText="1"/>
      <protection/>
    </xf>
    <xf numFmtId="3" fontId="4" fillId="34" borderId="0" xfId="37" applyNumberFormat="1" applyFont="1" applyFill="1" applyBorder="1" applyAlignment="1">
      <alignment horizontal="right" vertical="center" wrapText="1"/>
      <protection/>
    </xf>
    <xf numFmtId="0" fontId="4" fillId="33" borderId="10" xfId="37" applyFont="1" applyFill="1" applyBorder="1" applyAlignment="1">
      <alignment vertical="center"/>
      <protection/>
    </xf>
    <xf numFmtId="0" fontId="4" fillId="33" borderId="12" xfId="37" applyFont="1" applyFill="1" applyBorder="1" applyAlignment="1">
      <alignment vertical="center"/>
      <protection/>
    </xf>
    <xf numFmtId="17" fontId="6" fillId="33" borderId="10" xfId="37" applyNumberFormat="1" applyFont="1" applyFill="1" applyBorder="1" applyAlignment="1">
      <alignment horizontal="center" vertical="center" wrapText="1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17" fontId="6" fillId="33" borderId="12" xfId="37" applyNumberFormat="1" applyFont="1" applyFill="1" applyBorder="1" applyAlignment="1">
      <alignment horizontal="left" vertical="center"/>
      <protection/>
    </xf>
    <xf numFmtId="0" fontId="6" fillId="33" borderId="12" xfId="37" applyNumberFormat="1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vertical="center"/>
      <protection/>
    </xf>
    <xf numFmtId="175" fontId="6" fillId="33" borderId="13" xfId="37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/>
    </xf>
    <xf numFmtId="173" fontId="6" fillId="33" borderId="13" xfId="66" applyNumberFormat="1" applyFont="1" applyFill="1" applyBorder="1" applyAlignment="1">
      <alignment horizontal="right"/>
    </xf>
    <xf numFmtId="17" fontId="3" fillId="34" borderId="12" xfId="37" applyNumberFormat="1" applyFont="1" applyFill="1" applyBorder="1">
      <alignment/>
      <protection/>
    </xf>
    <xf numFmtId="0" fontId="3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3" borderId="13" xfId="37" applyFont="1" applyFill="1" applyBorder="1" applyAlignment="1">
      <alignment vertical="center"/>
      <protection/>
    </xf>
    <xf numFmtId="173" fontId="8" fillId="34" borderId="12" xfId="65" applyNumberFormat="1" applyFont="1" applyFill="1" applyBorder="1" applyAlignment="1">
      <alignment horizontal="right" vertical="center"/>
    </xf>
    <xf numFmtId="173" fontId="3" fillId="34" borderId="10" xfId="65" applyNumberFormat="1" applyFont="1" applyFill="1" applyBorder="1" applyAlignment="1">
      <alignment horizontal="right" vertical="center"/>
    </xf>
    <xf numFmtId="173" fontId="3" fillId="34" borderId="13" xfId="65" applyNumberFormat="1" applyFont="1" applyFill="1" applyBorder="1" applyAlignment="1">
      <alignment horizontal="right" vertical="center"/>
    </xf>
    <xf numFmtId="173" fontId="8" fillId="34" borderId="13" xfId="65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/>
    </xf>
    <xf numFmtId="0" fontId="11" fillId="34" borderId="0" xfId="0" applyFont="1" applyFill="1" applyAlignment="1">
      <alignment horizontal="right" wrapText="1"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10" fillId="34" borderId="0" xfId="0" applyFont="1" applyFill="1" applyBorder="1" applyAlignment="1">
      <alignment horizontal="left" indent="4"/>
    </xf>
    <xf numFmtId="0" fontId="10" fillId="34" borderId="17" xfId="0" applyFont="1" applyFill="1" applyBorder="1" applyAlignment="1">
      <alignment horizontal="left" indent="4"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3" borderId="11" xfId="37" applyFont="1" applyFill="1" applyBorder="1" applyAlignment="1">
      <alignment horizontal="center" vertical="center"/>
      <protection/>
    </xf>
    <xf numFmtId="175" fontId="3" fillId="35" borderId="0" xfId="54" applyNumberFormat="1" applyFont="1" applyFill="1" applyBorder="1" applyAlignment="1">
      <alignment horizontal="left"/>
    </xf>
    <xf numFmtId="175" fontId="3" fillId="35" borderId="0" xfId="54" applyNumberFormat="1" applyFont="1" applyFill="1" applyBorder="1" applyAlignment="1">
      <alignment horizontal="left" indent="4"/>
    </xf>
    <xf numFmtId="0" fontId="6" fillId="35" borderId="13" xfId="37" applyFont="1" applyFill="1" applyBorder="1" applyAlignment="1">
      <alignment vertical="center"/>
      <protection/>
    </xf>
    <xf numFmtId="0" fontId="6" fillId="35" borderId="0" xfId="37" applyFont="1" applyFill="1" applyBorder="1" applyAlignment="1">
      <alignment vertical="center"/>
      <protection/>
    </xf>
    <xf numFmtId="175" fontId="3" fillId="34" borderId="0" xfId="54" applyNumberFormat="1" applyFont="1" applyFill="1" applyBorder="1" applyAlignment="1">
      <alignment horizontal="left"/>
    </xf>
    <xf numFmtId="175" fontId="3" fillId="34" borderId="0" xfId="54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175" fontId="6" fillId="34" borderId="0" xfId="54" applyNumberFormat="1" applyFont="1" applyFill="1" applyBorder="1" applyAlignment="1">
      <alignment/>
    </xf>
    <xf numFmtId="173" fontId="3" fillId="34" borderId="0" xfId="65" applyNumberFormat="1" applyFont="1" applyFill="1" applyBorder="1" applyAlignment="1">
      <alignment horizontal="right" vertical="center"/>
    </xf>
    <xf numFmtId="173" fontId="3" fillId="34" borderId="12" xfId="65" applyNumberFormat="1" applyFont="1" applyFill="1" applyBorder="1" applyAlignment="1">
      <alignment horizontal="right" vertical="center"/>
    </xf>
    <xf numFmtId="175" fontId="3" fillId="34" borderId="10" xfId="39" applyNumberFormat="1" applyFont="1" applyFill="1" applyBorder="1" applyAlignment="1">
      <alignment horizontal="right" vertical="center"/>
      <protection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17" fontId="4" fillId="33" borderId="12" xfId="37" applyNumberFormat="1" applyFont="1" applyFill="1" applyBorder="1" applyAlignment="1">
      <alignment horizontal="left" vertical="center" wrapText="1"/>
      <protection/>
    </xf>
    <xf numFmtId="172" fontId="4" fillId="34" borderId="13" xfId="51" applyNumberFormat="1" applyFont="1" applyFill="1" applyBorder="1" applyAlignment="1" applyProtection="1">
      <alignment horizontal="right" vertical="center"/>
      <protection/>
    </xf>
    <xf numFmtId="178" fontId="4" fillId="34" borderId="13" xfId="65" applyNumberFormat="1" applyFont="1" applyFill="1" applyBorder="1" applyAlignment="1" applyProtection="1">
      <alignment horizontal="right" vertical="center"/>
      <protection/>
    </xf>
    <xf numFmtId="178" fontId="4" fillId="34" borderId="0" xfId="65" applyNumberFormat="1" applyFont="1" applyFill="1" applyBorder="1" applyAlignment="1" applyProtection="1">
      <alignment horizontal="right" vertical="center"/>
      <protection/>
    </xf>
    <xf numFmtId="17" fontId="6" fillId="34" borderId="0" xfId="37" applyNumberFormat="1" applyFont="1" applyFill="1" applyBorder="1" applyAlignment="1">
      <alignment horizontal="left" vertical="center" wrapText="1"/>
      <protection/>
    </xf>
    <xf numFmtId="172" fontId="4" fillId="34" borderId="0" xfId="51" applyNumberFormat="1" applyFont="1" applyFill="1" applyBorder="1" applyAlignment="1" applyProtection="1">
      <alignment horizontal="right" vertical="center"/>
      <protection/>
    </xf>
    <xf numFmtId="172" fontId="4" fillId="33" borderId="13" xfId="51" applyNumberFormat="1" applyFont="1" applyFill="1" applyBorder="1" applyAlignment="1" applyProtection="1">
      <alignment horizontal="right" vertical="center"/>
      <protection/>
    </xf>
    <xf numFmtId="178" fontId="4" fillId="33" borderId="13" xfId="65" applyNumberFormat="1" applyFont="1" applyFill="1" applyBorder="1" applyAlignment="1" applyProtection="1">
      <alignment horizontal="right" vertical="center"/>
      <protection/>
    </xf>
    <xf numFmtId="175" fontId="3" fillId="34" borderId="0" xfId="54" applyNumberFormat="1" applyFont="1" applyFill="1" applyBorder="1" applyAlignment="1">
      <alignment horizontal="left" indent="4"/>
    </xf>
    <xf numFmtId="175" fontId="6" fillId="34" borderId="0" xfId="54" applyNumberFormat="1" applyFont="1" applyFill="1" applyBorder="1" applyAlignment="1">
      <alignment horizontal="left" indent="4"/>
    </xf>
    <xf numFmtId="0" fontId="3" fillId="34" borderId="0" xfId="37" applyFont="1" applyFill="1" applyBorder="1">
      <alignment/>
      <protection/>
    </xf>
    <xf numFmtId="175" fontId="3" fillId="34" borderId="0" xfId="37" applyNumberFormat="1" applyFont="1" applyFill="1" applyBorder="1" applyAlignment="1">
      <alignment vertical="center"/>
      <protection/>
    </xf>
    <xf numFmtId="193" fontId="8" fillId="34" borderId="13" xfId="39" applyNumberFormat="1" applyFont="1" applyFill="1" applyBorder="1" applyAlignment="1">
      <alignment vertical="center"/>
      <protection/>
    </xf>
    <xf numFmtId="0" fontId="6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/>
      <protection/>
    </xf>
    <xf numFmtId="173" fontId="4" fillId="33" borderId="13" xfId="65" applyNumberFormat="1" applyFont="1" applyFill="1" applyBorder="1" applyAlignment="1" applyProtection="1">
      <alignment horizontal="right"/>
      <protection/>
    </xf>
    <xf numFmtId="178" fontId="4" fillId="34" borderId="0" xfId="65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3" fillId="33" borderId="10" xfId="37" applyFont="1" applyFill="1" applyBorder="1">
      <alignment/>
      <protection/>
    </xf>
    <xf numFmtId="17" fontId="6" fillId="33" borderId="11" xfId="37" applyNumberFormat="1" applyFont="1" applyFill="1" applyBorder="1" applyAlignment="1">
      <alignment horizontal="centerContinuous" vertical="center" wrapText="1"/>
      <protection/>
    </xf>
    <xf numFmtId="17" fontId="6" fillId="33" borderId="11" xfId="37" applyNumberFormat="1" applyFont="1" applyFill="1" applyBorder="1" applyAlignment="1">
      <alignment horizontal="centerContinuous" vertical="center"/>
      <protection/>
    </xf>
    <xf numFmtId="0" fontId="3" fillId="33" borderId="0" xfId="37" applyFont="1" applyFill="1" applyBorder="1">
      <alignment/>
      <protection/>
    </xf>
    <xf numFmtId="17" fontId="6" fillId="33" borderId="0" xfId="37" applyNumberFormat="1" applyFont="1" applyFill="1" applyBorder="1" applyAlignment="1">
      <alignment horizontal="centerContinuous" vertical="center" wrapText="1"/>
      <protection/>
    </xf>
    <xf numFmtId="17" fontId="6" fillId="33" borderId="0" xfId="37" applyNumberFormat="1" applyFont="1" applyFill="1" applyBorder="1" applyAlignment="1">
      <alignment horizontal="centerContinuous" vertical="center"/>
      <protection/>
    </xf>
    <xf numFmtId="0" fontId="6" fillId="33" borderId="12" xfId="37" applyNumberFormat="1" applyFont="1" applyFill="1" applyBorder="1" applyAlignment="1">
      <alignment horizontal="justify" vertical="center"/>
      <protection/>
    </xf>
    <xf numFmtId="0" fontId="3" fillId="34" borderId="0" xfId="62" applyFont="1" applyFill="1" applyBorder="1" applyAlignment="1">
      <alignment vertical="center"/>
      <protection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72" fontId="3" fillId="34" borderId="0" xfId="56" applyNumberFormat="1" applyFont="1" applyFill="1" applyBorder="1" applyAlignment="1">
      <alignment/>
    </xf>
    <xf numFmtId="173" fontId="3" fillId="34" borderId="0" xfId="65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172" fontId="6" fillId="34" borderId="0" xfId="56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73" fontId="6" fillId="33" borderId="13" xfId="65" applyNumberFormat="1" applyFont="1" applyFill="1" applyBorder="1" applyAlignment="1">
      <alignment horizontal="right"/>
    </xf>
    <xf numFmtId="17" fontId="3" fillId="34" borderId="0" xfId="37" applyNumberFormat="1" applyFont="1" applyFill="1" applyBorder="1">
      <alignment/>
      <protection/>
    </xf>
    <xf numFmtId="3" fontId="3" fillId="34" borderId="0" xfId="37" applyNumberFormat="1" applyFont="1" applyFill="1" applyBorder="1" applyAlignment="1">
      <alignment horizontal="right"/>
      <protection/>
    </xf>
    <xf numFmtId="172" fontId="3" fillId="34" borderId="0" xfId="57" applyNumberFormat="1" applyFont="1" applyFill="1" applyBorder="1" applyAlignment="1">
      <alignment/>
    </xf>
    <xf numFmtId="176" fontId="3" fillId="34" borderId="12" xfId="65" applyNumberFormat="1" applyFont="1" applyFill="1" applyBorder="1" applyAlignment="1">
      <alignment horizontal="right"/>
    </xf>
    <xf numFmtId="192" fontId="3" fillId="34" borderId="12" xfId="51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172" fontId="3" fillId="34" borderId="0" xfId="51" applyNumberFormat="1" applyFont="1" applyFill="1" applyBorder="1" applyAlignment="1">
      <alignment/>
    </xf>
    <xf numFmtId="175" fontId="3" fillId="34" borderId="0" xfId="51" applyNumberFormat="1" applyFont="1" applyFill="1" applyBorder="1" applyAlignment="1">
      <alignment/>
    </xf>
    <xf numFmtId="173" fontId="3" fillId="34" borderId="0" xfId="66" applyNumberFormat="1" applyFont="1" applyFill="1" applyBorder="1" applyAlignment="1">
      <alignment horizontal="right"/>
    </xf>
    <xf numFmtId="0" fontId="3" fillId="34" borderId="0" xfId="63" applyFont="1" applyFill="1">
      <alignment/>
      <protection/>
    </xf>
    <xf numFmtId="172" fontId="6" fillId="34" borderId="0" xfId="51" applyNumberFormat="1" applyFont="1" applyFill="1" applyBorder="1" applyAlignment="1">
      <alignment/>
    </xf>
    <xf numFmtId="175" fontId="6" fillId="34" borderId="0" xfId="51" applyNumberFormat="1" applyFont="1" applyFill="1" applyBorder="1" applyAlignment="1">
      <alignment/>
    </xf>
    <xf numFmtId="173" fontId="6" fillId="34" borderId="0" xfId="66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/>
    </xf>
    <xf numFmtId="0" fontId="6" fillId="34" borderId="0" xfId="37" applyFont="1" applyFill="1" applyAlignment="1">
      <alignment vertical="center"/>
      <protection/>
    </xf>
    <xf numFmtId="0" fontId="3" fillId="34" borderId="0" xfId="37" applyFont="1" applyFill="1" applyBorder="1" applyAlignment="1">
      <alignment horizontal="left" vertical="center" indent="1"/>
      <protection/>
    </xf>
    <xf numFmtId="0" fontId="3" fillId="34" borderId="0" xfId="37" applyFont="1" applyFill="1" applyBorder="1" applyAlignment="1">
      <alignment horizontal="left" vertical="center" indent="2"/>
      <protection/>
    </xf>
    <xf numFmtId="0" fontId="6" fillId="34" borderId="0" xfId="37" applyFont="1" applyFill="1" applyBorder="1" applyAlignment="1">
      <alignment horizontal="left" vertical="center"/>
      <protection/>
    </xf>
    <xf numFmtId="0" fontId="6" fillId="34" borderId="0" xfId="63" applyFont="1" applyFill="1">
      <alignment/>
      <protection/>
    </xf>
    <xf numFmtId="0" fontId="3" fillId="34" borderId="0" xfId="38" applyFont="1" applyFill="1" applyBorder="1" applyAlignment="1">
      <alignment horizontal="left" indent="4"/>
      <protection/>
    </xf>
    <xf numFmtId="0" fontId="6" fillId="34" borderId="13" xfId="37" applyFont="1" applyFill="1" applyBorder="1" applyAlignment="1">
      <alignment horizontal="left" vertical="center" wrapText="1" indent="1"/>
      <protection/>
    </xf>
    <xf numFmtId="172" fontId="6" fillId="34" borderId="13" xfId="51" applyNumberFormat="1" applyFont="1" applyFill="1" applyBorder="1" applyAlignment="1">
      <alignment/>
    </xf>
    <xf numFmtId="175" fontId="6" fillId="34" borderId="13" xfId="51" applyNumberFormat="1" applyFont="1" applyFill="1" applyBorder="1" applyAlignment="1">
      <alignment/>
    </xf>
    <xf numFmtId="173" fontId="6" fillId="34" borderId="13" xfId="66" applyNumberFormat="1" applyFont="1" applyFill="1" applyBorder="1" applyAlignment="1">
      <alignment horizontal="right"/>
    </xf>
    <xf numFmtId="172" fontId="3" fillId="0" borderId="0" xfId="56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37" applyNumberFormat="1" applyFont="1" applyFill="1" applyBorder="1" applyAlignment="1">
      <alignment horizontal="right"/>
      <protection/>
    </xf>
    <xf numFmtId="173" fontId="3" fillId="34" borderId="10" xfId="67" applyNumberFormat="1" applyFont="1" applyFill="1" applyBorder="1" applyAlignment="1">
      <alignment horizontal="right" vertical="center"/>
    </xf>
    <xf numFmtId="173" fontId="3" fillId="34" borderId="0" xfId="67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/>
    </xf>
    <xf numFmtId="176" fontId="3" fillId="34" borderId="12" xfId="65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justify"/>
    </xf>
    <xf numFmtId="193" fontId="3" fillId="34" borderId="0" xfId="39" applyNumberFormat="1" applyFont="1" applyFill="1" applyBorder="1" applyAlignment="1">
      <alignment horizontal="right" vertical="center"/>
      <protection/>
    </xf>
    <xf numFmtId="193" fontId="3" fillId="34" borderId="10" xfId="39" applyNumberFormat="1" applyFont="1" applyFill="1" applyBorder="1" applyAlignment="1">
      <alignment horizontal="right" vertical="center"/>
      <protection/>
    </xf>
    <xf numFmtId="193" fontId="8" fillId="34" borderId="12" xfId="39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16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173" fontId="4" fillId="33" borderId="13" xfId="65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3" borderId="13" xfId="37" applyFont="1" applyFill="1" applyBorder="1" applyAlignment="1">
      <alignment horizontal="left"/>
      <protection/>
    </xf>
    <xf numFmtId="0" fontId="4" fillId="33" borderId="13" xfId="37" applyNumberFormat="1" applyFont="1" applyFill="1" applyBorder="1" applyAlignment="1">
      <alignment horizontal="right"/>
      <protection/>
    </xf>
    <xf numFmtId="16" fontId="4" fillId="33" borderId="13" xfId="37" applyNumberFormat="1" applyFont="1" applyFill="1" applyBorder="1" applyAlignment="1">
      <alignment horizontal="right"/>
      <protection/>
    </xf>
    <xf numFmtId="0" fontId="4" fillId="33" borderId="13" xfId="37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4" fillId="33" borderId="12" xfId="37" applyFont="1" applyFill="1" applyBorder="1" applyAlignment="1">
      <alignment horizontal="center" vertical="center"/>
      <protection/>
    </xf>
    <xf numFmtId="174" fontId="11" fillId="34" borderId="16" xfId="0" applyNumberFormat="1" applyFont="1" applyFill="1" applyBorder="1" applyAlignment="1">
      <alignment horizontal="right"/>
    </xf>
    <xf numFmtId="174" fontId="10" fillId="34" borderId="0" xfId="0" applyNumberFormat="1" applyFont="1" applyFill="1" applyBorder="1" applyAlignment="1">
      <alignment horizontal="right"/>
    </xf>
    <xf numFmtId="174" fontId="10" fillId="34" borderId="17" xfId="0" applyNumberFormat="1" applyFont="1" applyFill="1" applyBorder="1" applyAlignment="1">
      <alignment horizontal="right"/>
    </xf>
    <xf numFmtId="16" fontId="4" fillId="33" borderId="12" xfId="37" applyNumberFormat="1" applyFont="1" applyFill="1" applyBorder="1" applyAlignment="1">
      <alignment horizontal="center" vertical="center" wrapText="1"/>
      <protection/>
    </xf>
    <xf numFmtId="0" fontId="4" fillId="33" borderId="12" xfId="37" applyNumberFormat="1" applyFont="1" applyFill="1" applyBorder="1" applyAlignment="1">
      <alignment horizontal="center" vertical="center" wrapText="1"/>
      <protection/>
    </xf>
    <xf numFmtId="0" fontId="19" fillId="34" borderId="0" xfId="0" applyFont="1" applyFill="1" applyAlignment="1">
      <alignment/>
    </xf>
    <xf numFmtId="172" fontId="11" fillId="33" borderId="17" xfId="0" applyNumberFormat="1" applyFont="1" applyFill="1" applyBorder="1" applyAlignment="1">
      <alignment horizontal="right"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6" fillId="34" borderId="0" xfId="37" applyFont="1" applyFill="1" applyBorder="1">
      <alignment/>
      <protection/>
    </xf>
    <xf numFmtId="0" fontId="4" fillId="33" borderId="18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horizontal="center" vertical="center"/>
      <protection/>
    </xf>
    <xf numFmtId="0" fontId="4" fillId="33" borderId="19" xfId="37" applyFont="1" applyFill="1" applyBorder="1" applyAlignment="1">
      <alignment horizontal="center" vertical="center"/>
      <protection/>
    </xf>
    <xf numFmtId="0" fontId="3" fillId="34" borderId="20" xfId="37" applyFont="1" applyFill="1" applyBorder="1">
      <alignment/>
      <protection/>
    </xf>
    <xf numFmtId="182" fontId="3" fillId="34" borderId="0" xfId="37" applyNumberFormat="1" applyFont="1" applyFill="1" applyBorder="1" applyAlignment="1">
      <alignment vertical="center"/>
      <protection/>
    </xf>
    <xf numFmtId="173" fontId="3" fillId="34" borderId="21" xfId="65" applyNumberFormat="1" applyFont="1" applyFill="1" applyBorder="1" applyAlignment="1">
      <alignment horizontal="right" vertical="center"/>
    </xf>
    <xf numFmtId="0" fontId="3" fillId="34" borderId="22" xfId="37" applyFont="1" applyFill="1" applyBorder="1">
      <alignment/>
      <protection/>
    </xf>
    <xf numFmtId="0" fontId="3" fillId="34" borderId="12" xfId="37" applyFont="1" applyFill="1" applyBorder="1">
      <alignment/>
      <protection/>
    </xf>
    <xf numFmtId="182" fontId="3" fillId="34" borderId="12" xfId="37" applyNumberFormat="1" applyFont="1" applyFill="1" applyBorder="1" applyAlignment="1">
      <alignment vertical="center"/>
      <protection/>
    </xf>
    <xf numFmtId="173" fontId="3" fillId="34" borderId="23" xfId="65" applyNumberFormat="1" applyFont="1" applyFill="1" applyBorder="1" applyAlignment="1">
      <alignment horizontal="right" vertical="center"/>
    </xf>
    <xf numFmtId="0" fontId="3" fillId="34" borderId="0" xfId="37" applyFont="1" applyFill="1">
      <alignment/>
      <protection/>
    </xf>
    <xf numFmtId="10" fontId="3" fillId="34" borderId="0" xfId="37" applyNumberFormat="1" applyFont="1" applyFill="1">
      <alignment/>
      <protection/>
    </xf>
    <xf numFmtId="0" fontId="3" fillId="34" borderId="0" xfId="37" applyFont="1" applyFill="1" applyAlignment="1">
      <alignment horizontal="left"/>
      <protection/>
    </xf>
    <xf numFmtId="0" fontId="20" fillId="34" borderId="0" xfId="0" applyFont="1" applyFill="1" applyAlignment="1">
      <alignment/>
    </xf>
    <xf numFmtId="173" fontId="6" fillId="34" borderId="0" xfId="65" applyNumberFormat="1" applyFont="1" applyFill="1" applyBorder="1" applyAlignment="1">
      <alignment horizontal="right"/>
    </xf>
    <xf numFmtId="172" fontId="11" fillId="34" borderId="16" xfId="0" applyNumberFormat="1" applyFont="1" applyFill="1" applyBorder="1" applyAlignment="1">
      <alignment horizontal="right"/>
    </xf>
    <xf numFmtId="172" fontId="10" fillId="34" borderId="0" xfId="0" applyNumberFormat="1" applyFont="1" applyFill="1" applyBorder="1" applyAlignment="1">
      <alignment horizontal="right"/>
    </xf>
    <xf numFmtId="172" fontId="10" fillId="34" borderId="17" xfId="0" applyNumberFormat="1" applyFont="1" applyFill="1" applyBorder="1" applyAlignment="1">
      <alignment horizontal="right"/>
    </xf>
    <xf numFmtId="44" fontId="10" fillId="34" borderId="0" xfId="0" applyNumberFormat="1" applyFont="1" applyFill="1" applyAlignment="1">
      <alignment horizontal="right"/>
    </xf>
    <xf numFmtId="183" fontId="3" fillId="34" borderId="0" xfId="37" applyNumberFormat="1" applyFont="1" applyFill="1" applyBorder="1" applyAlignment="1">
      <alignment vertical="center"/>
      <protection/>
    </xf>
    <xf numFmtId="183" fontId="3" fillId="34" borderId="12" xfId="37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2" fontId="3" fillId="34" borderId="0" xfId="63" applyNumberFormat="1" applyFont="1" applyFill="1">
      <alignment/>
      <protection/>
    </xf>
    <xf numFmtId="0" fontId="21" fillId="34" borderId="10" xfId="37" applyFont="1" applyFill="1" applyBorder="1">
      <alignment/>
      <protection/>
    </xf>
    <xf numFmtId="0" fontId="21" fillId="34" borderId="0" xfId="37" applyFont="1" applyFill="1" applyBorder="1">
      <alignment/>
      <protection/>
    </xf>
    <xf numFmtId="0" fontId="14" fillId="35" borderId="0" xfId="0" applyFont="1" applyFill="1" applyAlignment="1">
      <alignment horizontal="center" wrapText="1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75" fontId="3" fillId="35" borderId="0" xfId="54" applyNumberFormat="1" applyFont="1" applyFill="1" applyBorder="1" applyAlignment="1">
      <alignment/>
    </xf>
    <xf numFmtId="173" fontId="3" fillId="35" borderId="0" xfId="65" applyNumberFormat="1" applyFont="1" applyFill="1" applyBorder="1" applyAlignment="1">
      <alignment/>
    </xf>
    <xf numFmtId="173" fontId="6" fillId="35" borderId="13" xfId="37" applyNumberFormat="1" applyFont="1" applyFill="1" applyBorder="1" applyAlignment="1">
      <alignment vertical="center"/>
      <protection/>
    </xf>
    <xf numFmtId="173" fontId="6" fillId="35" borderId="0" xfId="37" applyNumberFormat="1" applyFont="1" applyFill="1" applyBorder="1" applyAlignment="1">
      <alignment vertical="center"/>
      <protection/>
    </xf>
    <xf numFmtId="173" fontId="4" fillId="33" borderId="13" xfId="37" applyNumberFormat="1" applyFont="1" applyFill="1" applyBorder="1" applyAlignment="1">
      <alignment vertical="center"/>
      <protection/>
    </xf>
    <xf numFmtId="173" fontId="3" fillId="34" borderId="0" xfId="65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/>
    </xf>
    <xf numFmtId="173" fontId="6" fillId="35" borderId="0" xfId="65" applyNumberFormat="1" applyFont="1" applyFill="1" applyBorder="1" applyAlignment="1">
      <alignment/>
    </xf>
    <xf numFmtId="0" fontId="17" fillId="35" borderId="0" xfId="0" applyFont="1" applyFill="1" applyAlignment="1">
      <alignment/>
    </xf>
    <xf numFmtId="175" fontId="6" fillId="35" borderId="0" xfId="54" applyNumberFormat="1" applyFont="1" applyFill="1" applyBorder="1" applyAlignment="1">
      <alignment horizontal="left" indent="4"/>
    </xf>
    <xf numFmtId="17" fontId="4" fillId="33" borderId="12" xfId="37" applyNumberFormat="1" applyFont="1" applyFill="1" applyBorder="1" applyAlignment="1">
      <alignment horizontal="right" vertical="center" wrapText="1"/>
      <protection/>
    </xf>
    <xf numFmtId="0" fontId="16" fillId="0" borderId="0" xfId="0" applyNumberFormat="1" applyFont="1" applyAlignment="1">
      <alignment/>
    </xf>
    <xf numFmtId="173" fontId="3" fillId="34" borderId="0" xfId="54" applyNumberFormat="1" applyFont="1" applyFill="1" applyBorder="1" applyAlignment="1">
      <alignment/>
    </xf>
    <xf numFmtId="173" fontId="6" fillId="34" borderId="0" xfId="54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9" fillId="34" borderId="0" xfId="37" applyFont="1" applyFill="1" applyBorder="1">
      <alignment/>
      <protection/>
    </xf>
    <xf numFmtId="0" fontId="15" fillId="0" borderId="0" xfId="0" applyFont="1" applyAlignment="1">
      <alignment/>
    </xf>
    <xf numFmtId="172" fontId="6" fillId="0" borderId="0" xfId="51" applyNumberFormat="1" applyFont="1" applyFill="1" applyBorder="1" applyAlignment="1">
      <alignment/>
    </xf>
    <xf numFmtId="172" fontId="6" fillId="0" borderId="0" xfId="37" applyNumberFormat="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/>
    </xf>
    <xf numFmtId="172" fontId="3" fillId="0" borderId="0" xfId="37" applyNumberFormat="1" applyFont="1" applyFill="1" applyBorder="1" applyAlignment="1">
      <alignment/>
      <protection/>
    </xf>
    <xf numFmtId="172" fontId="4" fillId="33" borderId="13" xfId="51" applyNumberFormat="1" applyFont="1" applyFill="1" applyBorder="1" applyAlignment="1">
      <alignment/>
    </xf>
    <xf numFmtId="0" fontId="14" fillId="35" borderId="0" xfId="0" applyFont="1" applyFill="1" applyAlignment="1">
      <alignment horizontal="right" wrapText="1"/>
    </xf>
    <xf numFmtId="0" fontId="4" fillId="33" borderId="12" xfId="37" applyFont="1" applyFill="1" applyBorder="1" applyAlignment="1">
      <alignment horizontal="right" vertical="center"/>
      <protection/>
    </xf>
    <xf numFmtId="175" fontId="3" fillId="35" borderId="0" xfId="54" applyNumberFormat="1" applyFont="1" applyFill="1" applyBorder="1" applyAlignment="1">
      <alignment horizontal="right"/>
    </xf>
    <xf numFmtId="175" fontId="3" fillId="35" borderId="0" xfId="54" applyNumberFormat="1" applyFont="1" applyFill="1" applyBorder="1" applyAlignment="1">
      <alignment horizontal="center"/>
    </xf>
    <xf numFmtId="175" fontId="6" fillId="35" borderId="13" xfId="37" applyNumberFormat="1" applyFont="1" applyFill="1" applyBorder="1" applyAlignment="1">
      <alignment horizontal="right" vertical="center"/>
      <protection/>
    </xf>
    <xf numFmtId="175" fontId="6" fillId="35" borderId="13" xfId="37" applyNumberFormat="1" applyFont="1" applyFill="1" applyBorder="1" applyAlignment="1">
      <alignment horizontal="center" vertical="center"/>
      <protection/>
    </xf>
    <xf numFmtId="175" fontId="6" fillId="35" borderId="0" xfId="37" applyNumberFormat="1" applyFont="1" applyFill="1" applyBorder="1" applyAlignment="1">
      <alignment horizontal="right" vertical="center"/>
      <protection/>
    </xf>
    <xf numFmtId="175" fontId="6" fillId="35" borderId="0" xfId="37" applyNumberFormat="1" applyFont="1" applyFill="1" applyBorder="1" applyAlignment="1">
      <alignment horizontal="center" vertical="center"/>
      <protection/>
    </xf>
    <xf numFmtId="175" fontId="4" fillId="33" borderId="13" xfId="37" applyNumberFormat="1" applyFont="1" applyFill="1" applyBorder="1" applyAlignment="1">
      <alignment horizontal="right" vertical="center"/>
      <protection/>
    </xf>
    <xf numFmtId="175" fontId="4" fillId="33" borderId="13" xfId="37" applyNumberFormat="1" applyFont="1" applyFill="1" applyBorder="1" applyAlignment="1">
      <alignment horizontal="center" vertical="center"/>
      <protection/>
    </xf>
    <xf numFmtId="175" fontId="3" fillId="34" borderId="0" xfId="54" applyNumberFormat="1" applyFont="1" applyFill="1" applyBorder="1" applyAlignment="1">
      <alignment horizontal="center"/>
    </xf>
    <xf numFmtId="175" fontId="3" fillId="0" borderId="0" xfId="54" applyNumberFormat="1" applyFont="1" applyFill="1" applyBorder="1" applyAlignment="1">
      <alignment horizontal="right"/>
    </xf>
    <xf numFmtId="175" fontId="6" fillId="35" borderId="0" xfId="54" applyNumberFormat="1" applyFont="1" applyFill="1" applyBorder="1" applyAlignment="1">
      <alignment horizontal="center"/>
    </xf>
    <xf numFmtId="174" fontId="6" fillId="35" borderId="13" xfId="37" applyNumberFormat="1" applyFont="1" applyFill="1" applyBorder="1" applyAlignment="1">
      <alignment horizontal="right" vertical="center"/>
      <protection/>
    </xf>
    <xf numFmtId="174" fontId="6" fillId="35" borderId="13" xfId="37" applyNumberFormat="1" applyFont="1" applyFill="1" applyBorder="1" applyAlignment="1">
      <alignment horizontal="center" vertical="center"/>
      <protection/>
    </xf>
    <xf numFmtId="193" fontId="3" fillId="0" borderId="0" xfId="39" applyNumberFormat="1" applyFont="1" applyFill="1" applyBorder="1" applyAlignment="1">
      <alignment horizontal="right" vertical="center"/>
      <protection/>
    </xf>
    <xf numFmtId="175" fontId="3" fillId="0" borderId="0" xfId="39" applyNumberFormat="1" applyFont="1" applyFill="1" applyBorder="1" applyAlignment="1">
      <alignment horizontal="right" vertical="center"/>
      <protection/>
    </xf>
    <xf numFmtId="173" fontId="3" fillId="0" borderId="0" xfId="65" applyNumberFormat="1" applyFont="1" applyFill="1" applyBorder="1" applyAlignment="1">
      <alignment horizontal="right" vertical="center"/>
    </xf>
    <xf numFmtId="173" fontId="3" fillId="0" borderId="12" xfId="65" applyNumberFormat="1" applyFont="1" applyFill="1" applyBorder="1" applyAlignment="1">
      <alignment horizontal="right" vertical="center"/>
    </xf>
    <xf numFmtId="193" fontId="8" fillId="0" borderId="13" xfId="39" applyNumberFormat="1" applyFont="1" applyFill="1" applyBorder="1" applyAlignment="1">
      <alignment vertical="center"/>
      <protection/>
    </xf>
    <xf numFmtId="175" fontId="8" fillId="0" borderId="13" xfId="39" applyNumberFormat="1" applyFont="1" applyFill="1" applyBorder="1" applyAlignment="1">
      <alignment vertical="center"/>
      <protection/>
    </xf>
    <xf numFmtId="173" fontId="8" fillId="0" borderId="12" xfId="65" applyNumberFormat="1" applyFont="1" applyFill="1" applyBorder="1" applyAlignment="1">
      <alignment horizontal="right" vertical="center"/>
    </xf>
    <xf numFmtId="175" fontId="3" fillId="36" borderId="0" xfId="39" applyNumberFormat="1" applyFont="1" applyFill="1" applyBorder="1" applyAlignment="1">
      <alignment horizontal="right" vertical="center"/>
      <protection/>
    </xf>
    <xf numFmtId="193" fontId="3" fillId="36" borderId="0" xfId="39" applyNumberFormat="1" applyFont="1" applyFill="1" applyBorder="1" applyAlignment="1">
      <alignment horizontal="right" vertical="center"/>
      <protection/>
    </xf>
    <xf numFmtId="17" fontId="4" fillId="33" borderId="12" xfId="37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/>
    </xf>
    <xf numFmtId="174" fontId="3" fillId="34" borderId="0" xfId="51" applyNumberFormat="1" applyFont="1" applyFill="1" applyBorder="1" applyAlignment="1">
      <alignment vertical="center"/>
    </xf>
    <xf numFmtId="174" fontId="3" fillId="0" borderId="0" xfId="51" applyNumberFormat="1" applyFont="1" applyFill="1" applyBorder="1" applyAlignment="1">
      <alignment vertical="center"/>
    </xf>
    <xf numFmtId="174" fontId="3" fillId="34" borderId="0" xfId="37" applyNumberFormat="1" applyFont="1" applyFill="1" applyBorder="1" applyAlignment="1">
      <alignment vertical="center"/>
      <protection/>
    </xf>
    <xf numFmtId="172" fontId="3" fillId="0" borderId="0" xfId="51" applyNumberFormat="1" applyFont="1" applyFill="1" applyBorder="1" applyAlignment="1">
      <alignment horizontal="right"/>
    </xf>
    <xf numFmtId="0" fontId="3" fillId="0" borderId="0" xfId="37" applyFont="1" applyFill="1" applyBorder="1" applyAlignment="1">
      <alignment horizontal="left" indent="1"/>
      <protection/>
    </xf>
    <xf numFmtId="0" fontId="6" fillId="0" borderId="0" xfId="37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172" fontId="4" fillId="33" borderId="13" xfId="51" applyNumberFormat="1" applyFont="1" applyFill="1" applyBorder="1" applyAlignment="1">
      <alignment vertical="center"/>
    </xf>
    <xf numFmtId="173" fontId="4" fillId="33" borderId="13" xfId="65" applyNumberFormat="1" applyFont="1" applyFill="1" applyBorder="1" applyAlignment="1" applyProtection="1">
      <alignment horizontal="right" vertical="center"/>
      <protection/>
    </xf>
    <xf numFmtId="0" fontId="3" fillId="0" borderId="24" xfId="37" applyFont="1" applyFill="1" applyBorder="1" applyAlignment="1">
      <alignment/>
      <protection/>
    </xf>
    <xf numFmtId="172" fontId="3" fillId="0" borderId="24" xfId="51" applyNumberFormat="1" applyFont="1" applyFill="1" applyBorder="1" applyAlignment="1">
      <alignment horizontal="right"/>
    </xf>
    <xf numFmtId="172" fontId="3" fillId="0" borderId="24" xfId="37" applyNumberFormat="1" applyFont="1" applyFill="1" applyBorder="1" applyAlignment="1">
      <alignment/>
      <protection/>
    </xf>
    <xf numFmtId="172" fontId="3" fillId="0" borderId="24" xfId="51" applyNumberFormat="1" applyFont="1" applyFill="1" applyBorder="1" applyAlignment="1">
      <alignment/>
    </xf>
    <xf numFmtId="175" fontId="3" fillId="0" borderId="0" xfId="37" applyNumberFormat="1" applyFont="1" applyFill="1" applyBorder="1" applyAlignment="1">
      <alignment horizontal="right" vertical="center"/>
      <protection/>
    </xf>
    <xf numFmtId="175" fontId="3" fillId="0" borderId="0" xfId="37" applyNumberFormat="1" applyFont="1" applyFill="1" applyBorder="1" applyAlignment="1">
      <alignment vertical="center"/>
      <protection/>
    </xf>
    <xf numFmtId="0" fontId="3" fillId="34" borderId="0" xfId="37" applyFont="1" applyFill="1" applyBorder="1" applyAlignment="1">
      <alignment horizontal="left" vertical="center"/>
      <protection/>
    </xf>
    <xf numFmtId="198" fontId="6" fillId="34" borderId="13" xfId="51" applyNumberFormat="1" applyFont="1" applyFill="1" applyBorder="1" applyAlignment="1">
      <alignment horizontal="center"/>
    </xf>
    <xf numFmtId="172" fontId="6" fillId="34" borderId="13" xfId="51" applyNumberFormat="1" applyFont="1" applyFill="1" applyBorder="1" applyAlignment="1">
      <alignment horizontal="center"/>
    </xf>
    <xf numFmtId="172" fontId="6" fillId="34" borderId="13" xfId="66" applyNumberFormat="1" applyFont="1" applyFill="1" applyBorder="1" applyAlignment="1">
      <alignment horizontal="center"/>
    </xf>
    <xf numFmtId="172" fontId="3" fillId="34" borderId="0" xfId="63" applyNumberFormat="1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9" fontId="3" fillId="34" borderId="0" xfId="65" applyFont="1" applyFill="1" applyBorder="1" applyAlignment="1">
      <alignment horizontal="right"/>
    </xf>
    <xf numFmtId="9" fontId="3" fillId="34" borderId="0" xfId="65" applyNumberFormat="1" applyFont="1" applyFill="1" applyBorder="1" applyAlignment="1">
      <alignment horizontal="right"/>
    </xf>
    <xf numFmtId="9" fontId="3" fillId="0" borderId="0" xfId="65" applyFont="1" applyFill="1" applyBorder="1" applyAlignment="1">
      <alignment horizontal="right"/>
    </xf>
    <xf numFmtId="9" fontId="4" fillId="33" borderId="13" xfId="65" applyNumberFormat="1" applyFont="1" applyFill="1" applyBorder="1" applyAlignment="1">
      <alignment/>
    </xf>
    <xf numFmtId="0" fontId="0" fillId="36" borderId="0" xfId="0" applyFill="1" applyAlignment="1">
      <alignment/>
    </xf>
    <xf numFmtId="172" fontId="60" fillId="36" borderId="0" xfId="51" applyNumberFormat="1" applyFont="1" applyFill="1" applyAlignment="1">
      <alignment/>
    </xf>
    <xf numFmtId="0" fontId="3" fillId="0" borderId="0" xfId="37" applyFont="1" applyBorder="1" applyAlignment="1">
      <alignment vertical="center"/>
      <protection/>
    </xf>
    <xf numFmtId="17" fontId="4" fillId="33" borderId="25" xfId="37" applyNumberFormat="1" applyFont="1" applyFill="1" applyBorder="1" applyAlignment="1">
      <alignment horizontal="left" vertical="center"/>
      <protection/>
    </xf>
    <xf numFmtId="17" fontId="4" fillId="33" borderId="18" xfId="37" applyNumberFormat="1" applyFont="1" applyFill="1" applyBorder="1" applyAlignment="1">
      <alignment horizontal="center" vertical="center" wrapText="1"/>
      <protection/>
    </xf>
    <xf numFmtId="17" fontId="4" fillId="33" borderId="13" xfId="37" applyNumberFormat="1" applyFont="1" applyFill="1" applyBorder="1" applyAlignment="1">
      <alignment horizontal="center" vertical="center" wrapText="1"/>
      <protection/>
    </xf>
    <xf numFmtId="17" fontId="4" fillId="33" borderId="19" xfId="37" applyNumberFormat="1" applyFont="1" applyFill="1" applyBorder="1" applyAlignment="1">
      <alignment horizontal="center" vertical="center" wrapText="1"/>
      <protection/>
    </xf>
    <xf numFmtId="0" fontId="3" fillId="34" borderId="20" xfId="62" applyFont="1" applyFill="1" applyBorder="1" applyAlignment="1">
      <alignment vertical="center"/>
      <protection/>
    </xf>
    <xf numFmtId="172" fontId="3" fillId="34" borderId="10" xfId="58" applyNumberFormat="1" applyFont="1" applyFill="1" applyBorder="1" applyAlignment="1">
      <alignment vertical="center"/>
    </xf>
    <xf numFmtId="172" fontId="3" fillId="34" borderId="0" xfId="58" applyNumberFormat="1" applyFont="1" applyFill="1" applyBorder="1" applyAlignment="1">
      <alignment vertical="center"/>
    </xf>
    <xf numFmtId="0" fontId="3" fillId="36" borderId="20" xfId="62" applyFont="1" applyFill="1" applyBorder="1" applyAlignment="1">
      <alignment vertical="center"/>
      <protection/>
    </xf>
    <xf numFmtId="3" fontId="4" fillId="33" borderId="18" xfId="62" applyNumberFormat="1" applyFont="1" applyFill="1" applyBorder="1" applyAlignment="1">
      <alignment vertical="center"/>
      <protection/>
    </xf>
    <xf numFmtId="172" fontId="4" fillId="33" borderId="18" xfId="58" applyNumberFormat="1" applyFont="1" applyFill="1" applyBorder="1" applyAlignment="1">
      <alignment vertical="center"/>
    </xf>
    <xf numFmtId="172" fontId="4" fillId="33" borderId="13" xfId="58" applyNumberFormat="1" applyFont="1" applyFill="1" applyBorder="1" applyAlignment="1">
      <alignment vertical="center"/>
    </xf>
    <xf numFmtId="172" fontId="4" fillId="33" borderId="19" xfId="58" applyNumberFormat="1" applyFont="1" applyFill="1" applyBorder="1" applyAlignment="1">
      <alignment vertical="center"/>
    </xf>
    <xf numFmtId="172" fontId="3" fillId="0" borderId="20" xfId="58" applyNumberFormat="1" applyFont="1" applyFill="1" applyBorder="1" applyAlignment="1">
      <alignment vertical="center"/>
    </xf>
    <xf numFmtId="172" fontId="3" fillId="0" borderId="0" xfId="58" applyNumberFormat="1" applyFont="1" applyFill="1" applyBorder="1" applyAlignment="1">
      <alignment vertical="center"/>
    </xf>
    <xf numFmtId="172" fontId="3" fillId="0" borderId="21" xfId="58" applyNumberFormat="1" applyFont="1" applyFill="1" applyBorder="1" applyAlignment="1">
      <alignment vertical="center"/>
    </xf>
    <xf numFmtId="175" fontId="6" fillId="35" borderId="13" xfId="58" applyNumberFormat="1" applyFont="1" applyFill="1" applyBorder="1" applyAlignment="1">
      <alignment horizontal="right" vertical="center"/>
    </xf>
    <xf numFmtId="175" fontId="6" fillId="35" borderId="0" xfId="58" applyNumberFormat="1" applyFont="1" applyFill="1" applyBorder="1" applyAlignment="1">
      <alignment horizontal="right" vertical="center"/>
    </xf>
    <xf numFmtId="175" fontId="4" fillId="33" borderId="13" xfId="58" applyNumberFormat="1" applyFont="1" applyFill="1" applyBorder="1" applyAlignment="1">
      <alignment horizontal="right" vertical="center"/>
    </xf>
    <xf numFmtId="172" fontId="7" fillId="33" borderId="10" xfId="58" applyNumberFormat="1" applyFont="1" applyFill="1" applyBorder="1" applyAlignment="1">
      <alignment horizontal="center" vertical="center"/>
    </xf>
    <xf numFmtId="0" fontId="4" fillId="33" borderId="12" xfId="58" applyNumberFormat="1" applyFont="1" applyFill="1" applyBorder="1" applyAlignment="1">
      <alignment horizontal="right" vertical="center"/>
    </xf>
    <xf numFmtId="172" fontId="4" fillId="33" borderId="12" xfId="58" applyNumberFormat="1" applyFont="1" applyFill="1" applyBorder="1" applyAlignment="1">
      <alignment horizontal="center" vertical="center"/>
    </xf>
    <xf numFmtId="172" fontId="7" fillId="33" borderId="0" xfId="58" applyNumberFormat="1" applyFont="1" applyFill="1" applyBorder="1" applyAlignment="1">
      <alignment horizontal="center" vertical="center"/>
    </xf>
    <xf numFmtId="173" fontId="6" fillId="0" borderId="0" xfId="58" applyNumberFormat="1" applyFont="1" applyFill="1" applyBorder="1" applyAlignment="1">
      <alignment/>
    </xf>
    <xf numFmtId="173" fontId="3" fillId="0" borderId="0" xfId="58" applyNumberFormat="1" applyFont="1" applyFill="1" applyBorder="1" applyAlignment="1">
      <alignment/>
    </xf>
    <xf numFmtId="197" fontId="3" fillId="0" borderId="0" xfId="58" applyNumberFormat="1" applyFont="1" applyFill="1" applyBorder="1" applyAlignment="1">
      <alignment/>
    </xf>
    <xf numFmtId="173" fontId="3" fillId="0" borderId="24" xfId="58" applyNumberFormat="1" applyFont="1" applyFill="1" applyBorder="1" applyAlignment="1">
      <alignment/>
    </xf>
    <xf numFmtId="172" fontId="6" fillId="34" borderId="0" xfId="58" applyNumberFormat="1" applyFont="1" applyFill="1" applyBorder="1" applyAlignment="1">
      <alignment vertical="center"/>
    </xf>
    <xf numFmtId="175" fontId="6" fillId="34" borderId="0" xfId="58" applyNumberFormat="1" applyFont="1" applyFill="1" applyBorder="1" applyAlignment="1">
      <alignment vertical="center"/>
    </xf>
    <xf numFmtId="175" fontId="3" fillId="34" borderId="0" xfId="58" applyNumberFormat="1" applyFont="1" applyFill="1" applyBorder="1" applyAlignment="1">
      <alignment vertical="center"/>
    </xf>
    <xf numFmtId="192" fontId="3" fillId="34" borderId="12" xfId="58" applyNumberFormat="1" applyFont="1" applyFill="1" applyBorder="1" applyAlignment="1">
      <alignment vertical="center"/>
    </xf>
    <xf numFmtId="0" fontId="6" fillId="33" borderId="13" xfId="37" applyFont="1" applyFill="1" applyBorder="1" applyAlignment="1">
      <alignment vertical="center" wrapText="1"/>
      <protection/>
    </xf>
    <xf numFmtId="0" fontId="22" fillId="34" borderId="0" xfId="0" applyFont="1" applyFill="1" applyAlignment="1">
      <alignment/>
    </xf>
    <xf numFmtId="14" fontId="23" fillId="37" borderId="26" xfId="0" applyNumberFormat="1" applyFont="1" applyFill="1" applyBorder="1" applyAlignment="1">
      <alignment horizontal="center"/>
    </xf>
    <xf numFmtId="14" fontId="23" fillId="38" borderId="26" xfId="0" applyNumberFormat="1" applyFont="1" applyFill="1" applyBorder="1" applyAlignment="1">
      <alignment horizontal="center"/>
    </xf>
    <xf numFmtId="0" fontId="23" fillId="37" borderId="27" xfId="0" applyFont="1" applyFill="1" applyBorder="1" applyAlignment="1">
      <alignment horizontal="center"/>
    </xf>
    <xf numFmtId="0" fontId="23" fillId="38" borderId="27" xfId="0" applyFont="1" applyFill="1" applyBorder="1" applyAlignment="1">
      <alignment horizontal="center"/>
    </xf>
    <xf numFmtId="0" fontId="23" fillId="34" borderId="28" xfId="0" applyFont="1" applyFill="1" applyBorder="1" applyAlignment="1">
      <alignment/>
    </xf>
    <xf numFmtId="175" fontId="22" fillId="37" borderId="29" xfId="52" applyNumberFormat="1" applyFont="1" applyFill="1" applyBorder="1" applyAlignment="1">
      <alignment vertical="center"/>
    </xf>
    <xf numFmtId="175" fontId="22" fillId="34" borderId="29" xfId="52" applyNumberFormat="1" applyFont="1" applyFill="1" applyBorder="1" applyAlignment="1">
      <alignment vertical="center"/>
    </xf>
    <xf numFmtId="0" fontId="23" fillId="34" borderId="0" xfId="0" applyFont="1" applyFill="1" applyBorder="1" applyAlignment="1">
      <alignment/>
    </xf>
    <xf numFmtId="0" fontId="22" fillId="34" borderId="30" xfId="0" applyFont="1" applyFill="1" applyBorder="1" applyAlignment="1">
      <alignment vertical="center"/>
    </xf>
    <xf numFmtId="0" fontId="22" fillId="34" borderId="31" xfId="0" applyFont="1" applyFill="1" applyBorder="1" applyAlignment="1">
      <alignment vertical="center"/>
    </xf>
    <xf numFmtId="175" fontId="22" fillId="39" borderId="29" xfId="52" applyNumberFormat="1" applyFont="1" applyFill="1" applyBorder="1" applyAlignment="1">
      <alignment vertical="center"/>
    </xf>
    <xf numFmtId="175" fontId="22" fillId="34" borderId="0" xfId="0" applyNumberFormat="1" applyFont="1" applyFill="1" applyAlignment="1">
      <alignment/>
    </xf>
    <xf numFmtId="0" fontId="22" fillId="34" borderId="31" xfId="0" applyFont="1" applyFill="1" applyBorder="1" applyAlignment="1">
      <alignment vertical="center" wrapText="1"/>
    </xf>
    <xf numFmtId="0" fontId="23" fillId="34" borderId="29" xfId="0" applyFont="1" applyFill="1" applyBorder="1" applyAlignment="1">
      <alignment vertical="center"/>
    </xf>
    <xf numFmtId="0" fontId="22" fillId="34" borderId="31" xfId="0" applyFont="1" applyFill="1" applyBorder="1" applyAlignment="1">
      <alignment/>
    </xf>
    <xf numFmtId="175" fontId="23" fillId="37" borderId="29" xfId="52" applyNumberFormat="1" applyFont="1" applyFill="1" applyBorder="1" applyAlignment="1">
      <alignment vertical="center"/>
    </xf>
    <xf numFmtId="175" fontId="23" fillId="39" borderId="29" xfId="52" applyNumberFormat="1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23" fillId="34" borderId="30" xfId="0" applyFont="1" applyFill="1" applyBorder="1" applyAlignment="1">
      <alignment vertical="center"/>
    </xf>
    <xf numFmtId="175" fontId="23" fillId="34" borderId="29" xfId="52" applyNumberFormat="1" applyFont="1" applyFill="1" applyBorder="1" applyAlignment="1">
      <alignment vertical="center"/>
    </xf>
    <xf numFmtId="0" fontId="24" fillId="37" borderId="27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3" fillId="34" borderId="32" xfId="0" applyFont="1" applyFill="1" applyBorder="1" applyAlignment="1">
      <alignment vertical="center" wrapText="1"/>
    </xf>
    <xf numFmtId="175" fontId="23" fillId="34" borderId="29" xfId="53" applyNumberFormat="1" applyFont="1" applyFill="1" applyBorder="1" applyAlignment="1">
      <alignment vertical="center"/>
    </xf>
    <xf numFmtId="180" fontId="22" fillId="34" borderId="0" xfId="51" applyNumberFormat="1" applyFont="1" applyFill="1" applyAlignment="1">
      <alignment/>
    </xf>
    <xf numFmtId="0" fontId="22" fillId="34" borderId="30" xfId="0" applyFont="1" applyFill="1" applyBorder="1" applyAlignment="1">
      <alignment vertical="center" wrapText="1"/>
    </xf>
    <xf numFmtId="0" fontId="22" fillId="34" borderId="31" xfId="0" applyFont="1" applyFill="1" applyBorder="1" applyAlignment="1">
      <alignment horizontal="left" vertical="center" wrapText="1" indent="2"/>
    </xf>
    <xf numFmtId="0" fontId="22" fillId="34" borderId="31" xfId="0" applyFont="1" applyFill="1" applyBorder="1" applyAlignment="1">
      <alignment horizontal="left" vertical="center" wrapText="1" indent="3"/>
    </xf>
    <xf numFmtId="175" fontId="22" fillId="37" borderId="29" xfId="53" applyNumberFormat="1" applyFont="1" applyFill="1" applyBorder="1" applyAlignment="1">
      <alignment vertical="center"/>
    </xf>
    <xf numFmtId="0" fontId="23" fillId="34" borderId="31" xfId="0" applyFont="1" applyFill="1" applyBorder="1" applyAlignment="1">
      <alignment vertical="center" wrapText="1"/>
    </xf>
    <xf numFmtId="175" fontId="23" fillId="37" borderId="29" xfId="53" applyNumberFormat="1" applyFont="1" applyFill="1" applyBorder="1" applyAlignment="1">
      <alignment vertical="center"/>
    </xf>
    <xf numFmtId="0" fontId="25" fillId="34" borderId="30" xfId="0" applyFont="1" applyFill="1" applyBorder="1" applyAlignment="1">
      <alignment vertical="center"/>
    </xf>
    <xf numFmtId="175" fontId="22" fillId="34" borderId="29" xfId="53" applyNumberFormat="1" applyFont="1" applyFill="1" applyBorder="1" applyAlignment="1">
      <alignment vertical="center"/>
    </xf>
    <xf numFmtId="0" fontId="26" fillId="34" borderId="30" xfId="0" applyFont="1" applyFill="1" applyBorder="1" applyAlignment="1">
      <alignment horizontal="left" vertical="center"/>
    </xf>
    <xf numFmtId="0" fontId="26" fillId="34" borderId="30" xfId="0" applyFont="1" applyFill="1" applyBorder="1" applyAlignment="1">
      <alignment vertical="center"/>
    </xf>
    <xf numFmtId="43" fontId="3" fillId="34" borderId="0" xfId="51" applyNumberFormat="1" applyFont="1" applyFill="1" applyBorder="1" applyAlignment="1">
      <alignment vertical="center"/>
    </xf>
    <xf numFmtId="0" fontId="66" fillId="34" borderId="0" xfId="0" applyFont="1" applyFill="1" applyAlignment="1">
      <alignment/>
    </xf>
    <xf numFmtId="172" fontId="67" fillId="34" borderId="0" xfId="51" applyNumberFormat="1" applyFont="1" applyFill="1" applyAlignment="1">
      <alignment/>
    </xf>
    <xf numFmtId="172" fontId="48" fillId="34" borderId="0" xfId="51" applyNumberFormat="1" applyFont="1" applyFill="1" applyAlignment="1">
      <alignment/>
    </xf>
    <xf numFmtId="0" fontId="48" fillId="34" borderId="0" xfId="0" applyFont="1" applyFill="1" applyAlignment="1">
      <alignment/>
    </xf>
    <xf numFmtId="0" fontId="67" fillId="34" borderId="0" xfId="0" applyFont="1" applyFill="1" applyAlignment="1">
      <alignment/>
    </xf>
    <xf numFmtId="172" fontId="67" fillId="36" borderId="0" xfId="51" applyNumberFormat="1" applyFont="1" applyFill="1" applyAlignment="1">
      <alignment/>
    </xf>
    <xf numFmtId="0" fontId="48" fillId="36" borderId="0" xfId="0" applyFont="1" applyFill="1" applyAlignment="1">
      <alignment/>
    </xf>
    <xf numFmtId="43" fontId="22" fillId="34" borderId="0" xfId="51" applyNumberFormat="1" applyFont="1" applyFill="1" applyAlignment="1">
      <alignment/>
    </xf>
    <xf numFmtId="0" fontId="22" fillId="34" borderId="33" xfId="0" applyFont="1" applyFill="1" applyBorder="1" applyAlignment="1">
      <alignment vertical="center" wrapText="1"/>
    </xf>
    <xf numFmtId="0" fontId="22" fillId="34" borderId="34" xfId="0" applyFont="1" applyFill="1" applyBorder="1" applyAlignment="1">
      <alignment vertical="center" wrapText="1"/>
    </xf>
    <xf numFmtId="0" fontId="22" fillId="34" borderId="35" xfId="0" applyFont="1" applyFill="1" applyBorder="1" applyAlignment="1">
      <alignment vertical="center" wrapText="1"/>
    </xf>
    <xf numFmtId="0" fontId="22" fillId="34" borderId="36" xfId="0" applyFont="1" applyFill="1" applyBorder="1" applyAlignment="1">
      <alignment vertical="center" wrapText="1"/>
    </xf>
    <xf numFmtId="0" fontId="25" fillId="34" borderId="30" xfId="0" applyFont="1" applyFill="1" applyBorder="1" applyAlignment="1">
      <alignment horizontal="left" vertical="center"/>
    </xf>
    <xf numFmtId="198" fontId="11" fillId="34" borderId="0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191" fontId="10" fillId="34" borderId="0" xfId="0" applyNumberFormat="1" applyFont="1" applyFill="1" applyBorder="1" applyAlignment="1">
      <alignment horizontal="right" wrapText="1"/>
    </xf>
    <xf numFmtId="191" fontId="10" fillId="34" borderId="38" xfId="0" applyNumberFormat="1" applyFont="1" applyFill="1" applyBorder="1" applyAlignment="1">
      <alignment horizontal="right" wrapText="1"/>
    </xf>
    <xf numFmtId="191" fontId="10" fillId="34" borderId="38" xfId="0" applyNumberFormat="1" applyFont="1" applyFill="1" applyBorder="1" applyAlignment="1">
      <alignment horizontal="right"/>
    </xf>
    <xf numFmtId="191" fontId="10" fillId="34" borderId="39" xfId="0" applyNumberFormat="1" applyFont="1" applyFill="1" applyBorder="1" applyAlignment="1">
      <alignment horizontal="right"/>
    </xf>
    <xf numFmtId="191" fontId="11" fillId="33" borderId="17" xfId="0" applyNumberFormat="1" applyFont="1" applyFill="1" applyBorder="1" applyAlignment="1">
      <alignment horizontal="right" wrapText="1"/>
    </xf>
    <xf numFmtId="191" fontId="11" fillId="33" borderId="40" xfId="0" applyNumberFormat="1" applyFont="1" applyFill="1" applyBorder="1" applyAlignment="1">
      <alignment horizontal="right" wrapText="1"/>
    </xf>
    <xf numFmtId="191" fontId="11" fillId="33" borderId="37" xfId="0" applyNumberFormat="1" applyFont="1" applyFill="1" applyBorder="1" applyAlignment="1">
      <alignment horizontal="right" wrapText="1"/>
    </xf>
    <xf numFmtId="172" fontId="3" fillId="34" borderId="20" xfId="58" applyNumberFormat="1" applyFont="1" applyFill="1" applyBorder="1" applyAlignment="1">
      <alignment vertical="center"/>
    </xf>
    <xf numFmtId="172" fontId="3" fillId="34" borderId="41" xfId="58" applyNumberFormat="1" applyFont="1" applyFill="1" applyBorder="1" applyAlignment="1">
      <alignment vertical="center"/>
    </xf>
    <xf numFmtId="172" fontId="3" fillId="34" borderId="21" xfId="58" applyNumberFormat="1" applyFont="1" applyFill="1" applyBorder="1" applyAlignment="1">
      <alignment vertical="center"/>
    </xf>
    <xf numFmtId="172" fontId="3" fillId="34" borderId="20" xfId="58" applyNumberFormat="1" applyFont="1" applyFill="1" applyBorder="1" applyAlignment="1">
      <alignment horizontal="right" vertical="center"/>
    </xf>
    <xf numFmtId="172" fontId="3" fillId="34" borderId="0" xfId="58" applyNumberFormat="1" applyFont="1" applyFill="1" applyBorder="1" applyAlignment="1">
      <alignment horizontal="right" vertical="center"/>
    </xf>
    <xf numFmtId="172" fontId="3" fillId="34" borderId="21" xfId="58" applyNumberFormat="1" applyFont="1" applyFill="1" applyBorder="1" applyAlignment="1">
      <alignment horizontal="right" vertical="center"/>
    </xf>
    <xf numFmtId="174" fontId="3" fillId="0" borderId="0" xfId="37" applyNumberFormat="1" applyFont="1" applyFill="1" applyBorder="1" applyAlignment="1">
      <alignment vertical="center"/>
      <protection/>
    </xf>
    <xf numFmtId="174" fontId="3" fillId="0" borderId="12" xfId="51" applyNumberFormat="1" applyFont="1" applyFill="1" applyBorder="1" applyAlignment="1">
      <alignment vertical="center"/>
    </xf>
    <xf numFmtId="0" fontId="23" fillId="34" borderId="30" xfId="0" applyFont="1" applyFill="1" applyBorder="1" applyAlignment="1">
      <alignment vertical="center" wrapText="1"/>
    </xf>
    <xf numFmtId="180" fontId="22" fillId="34" borderId="29" xfId="51" applyNumberFormat="1" applyFont="1" applyFill="1" applyBorder="1" applyAlignment="1">
      <alignment vertical="center"/>
    </xf>
    <xf numFmtId="180" fontId="22" fillId="39" borderId="29" xfId="51" applyNumberFormat="1" applyFont="1" applyFill="1" applyBorder="1" applyAlignment="1">
      <alignment vertical="center"/>
    </xf>
    <xf numFmtId="180" fontId="23" fillId="34" borderId="29" xfId="51" applyNumberFormat="1" applyFont="1" applyFill="1" applyBorder="1" applyAlignment="1">
      <alignment vertical="center"/>
    </xf>
    <xf numFmtId="0" fontId="11" fillId="33" borderId="42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0" fillId="33" borderId="43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4" borderId="42" xfId="0" applyFont="1" applyFill="1" applyBorder="1" applyAlignment="1">
      <alignment/>
    </xf>
    <xf numFmtId="191" fontId="10" fillId="34" borderId="39" xfId="0" applyNumberFormat="1" applyFont="1" applyFill="1" applyBorder="1" applyAlignment="1">
      <alignment horizontal="right" wrapText="1"/>
    </xf>
    <xf numFmtId="0" fontId="10" fillId="34" borderId="38" xfId="0" applyFont="1" applyFill="1" applyBorder="1" applyAlignment="1">
      <alignment/>
    </xf>
    <xf numFmtId="172" fontId="3" fillId="34" borderId="22" xfId="58" applyNumberFormat="1" applyFont="1" applyFill="1" applyBorder="1" applyAlignment="1">
      <alignment vertical="center"/>
    </xf>
    <xf numFmtId="175" fontId="22" fillId="34" borderId="0" xfId="52" applyNumberFormat="1" applyFont="1" applyFill="1" applyBorder="1" applyAlignment="1">
      <alignment vertical="center"/>
    </xf>
    <xf numFmtId="175" fontId="23" fillId="39" borderId="0" xfId="52" applyNumberFormat="1" applyFont="1" applyFill="1" applyBorder="1" applyAlignment="1">
      <alignment vertical="center"/>
    </xf>
    <xf numFmtId="0" fontId="23" fillId="37" borderId="31" xfId="0" applyFont="1" applyFill="1" applyBorder="1" applyAlignment="1">
      <alignment vertical="center" wrapText="1"/>
    </xf>
    <xf numFmtId="175" fontId="23" fillId="34" borderId="0" xfId="52" applyNumberFormat="1" applyFont="1" applyFill="1" applyBorder="1" applyAlignment="1">
      <alignment vertical="center"/>
    </xf>
    <xf numFmtId="43" fontId="23" fillId="38" borderId="27" xfId="51" applyNumberFormat="1" applyFont="1" applyFill="1" applyBorder="1" applyAlignment="1">
      <alignment horizontal="center"/>
    </xf>
    <xf numFmtId="14" fontId="23" fillId="37" borderId="28" xfId="0" applyNumberFormat="1" applyFont="1" applyFill="1" applyBorder="1" applyAlignment="1">
      <alignment horizontal="center"/>
    </xf>
    <xf numFmtId="0" fontId="24" fillId="37" borderId="45" xfId="0" applyFont="1" applyFill="1" applyBorder="1" applyAlignment="1">
      <alignment horizontal="center"/>
    </xf>
    <xf numFmtId="43" fontId="23" fillId="37" borderId="29" xfId="51" applyNumberFormat="1" applyFont="1" applyFill="1" applyBorder="1" applyAlignment="1">
      <alignment vertical="center"/>
    </xf>
    <xf numFmtId="175" fontId="23" fillId="34" borderId="29" xfId="53" applyNumberFormat="1" applyFont="1" applyFill="1" applyBorder="1" applyAlignment="1">
      <alignment horizontal="right" vertical="center"/>
    </xf>
    <xf numFmtId="0" fontId="23" fillId="34" borderId="0" xfId="0" applyFont="1" applyFill="1" applyAlignment="1">
      <alignment horizontal="right"/>
    </xf>
    <xf numFmtId="171" fontId="6" fillId="35" borderId="13" xfId="37" applyNumberFormat="1" applyFont="1" applyFill="1" applyBorder="1" applyAlignment="1">
      <alignment vertical="center"/>
      <protection/>
    </xf>
    <xf numFmtId="0" fontId="4" fillId="33" borderId="11" xfId="37" applyFont="1" applyFill="1" applyBorder="1" applyAlignment="1">
      <alignment horizontal="center"/>
      <protection/>
    </xf>
    <xf numFmtId="0" fontId="4" fillId="33" borderId="10" xfId="37" applyFont="1" applyFill="1" applyBorder="1" applyAlignment="1">
      <alignment horizontal="center" vertical="center" wrapText="1"/>
      <protection/>
    </xf>
    <xf numFmtId="0" fontId="4" fillId="33" borderId="0" xfId="37" applyFont="1" applyFill="1" applyBorder="1" applyAlignment="1">
      <alignment horizontal="center" vertical="center" wrapText="1"/>
      <protection/>
    </xf>
    <xf numFmtId="0" fontId="4" fillId="33" borderId="12" xfId="37" applyFont="1" applyFill="1" applyBorder="1" applyAlignment="1">
      <alignment horizontal="center" vertical="center" wrapText="1"/>
      <protection/>
    </xf>
    <xf numFmtId="0" fontId="7" fillId="33" borderId="10" xfId="39" applyFont="1" applyFill="1" applyBorder="1" applyAlignment="1">
      <alignment horizontal="center" vertical="center"/>
      <protection/>
    </xf>
    <xf numFmtId="172" fontId="7" fillId="33" borderId="10" xfId="58" applyNumberFormat="1" applyFont="1" applyFill="1" applyBorder="1" applyAlignment="1">
      <alignment horizontal="center" vertical="center"/>
    </xf>
    <xf numFmtId="0" fontId="4" fillId="33" borderId="14" xfId="39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/>
      <protection/>
    </xf>
    <xf numFmtId="0" fontId="6" fillId="33" borderId="11" xfId="37" applyFont="1" applyFill="1" applyBorder="1" applyAlignment="1">
      <alignment horizontal="center"/>
      <protection/>
    </xf>
    <xf numFmtId="0" fontId="11" fillId="33" borderId="42" xfId="0" applyFont="1" applyFill="1" applyBorder="1" applyAlignment="1">
      <alignment horizontal="center" wrapText="1"/>
    </xf>
    <xf numFmtId="0" fontId="11" fillId="33" borderId="46" xfId="0" applyFont="1" applyFill="1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4" fillId="33" borderId="18" xfId="37" applyNumberFormat="1" applyFont="1" applyFill="1" applyBorder="1" applyAlignment="1">
      <alignment horizontal="center" vertical="center"/>
      <protection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4" fillId="33" borderId="19" xfId="37" applyNumberFormat="1" applyFont="1" applyFill="1" applyBorder="1" applyAlignment="1">
      <alignment horizontal="center" vertical="center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0" fontId="23" fillId="37" borderId="30" xfId="0" applyFont="1" applyFill="1" applyBorder="1" applyAlignment="1">
      <alignment horizontal="center" vertical="center" wrapText="1"/>
    </xf>
    <xf numFmtId="0" fontId="23" fillId="37" borderId="32" xfId="0" applyFont="1" applyFill="1" applyBorder="1" applyAlignment="1">
      <alignment horizontal="center" vertical="center" wrapText="1"/>
    </xf>
    <xf numFmtId="0" fontId="23" fillId="37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left" vertical="center" indent="4"/>
    </xf>
    <xf numFmtId="0" fontId="23" fillId="34" borderId="28" xfId="0" applyFont="1" applyFill="1" applyBorder="1" applyAlignment="1">
      <alignment horizontal="left" vertical="center" indent="4"/>
    </xf>
    <xf numFmtId="0" fontId="23" fillId="34" borderId="35" xfId="0" applyFont="1" applyFill="1" applyBorder="1" applyAlignment="1">
      <alignment horizontal="left" vertical="center" indent="4"/>
    </xf>
    <xf numFmtId="0" fontId="23" fillId="34" borderId="45" xfId="0" applyFont="1" applyFill="1" applyBorder="1" applyAlignment="1">
      <alignment horizontal="left" vertical="center" indent="4"/>
    </xf>
    <xf numFmtId="0" fontId="23" fillId="34" borderId="36" xfId="0" applyFont="1" applyFill="1" applyBorder="1" applyAlignment="1">
      <alignment wrapText="1"/>
    </xf>
    <xf numFmtId="0" fontId="23" fillId="34" borderId="45" xfId="0" applyFont="1" applyFill="1" applyBorder="1" applyAlignment="1">
      <alignment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left" vertical="center" wrapText="1" indent="4"/>
    </xf>
    <xf numFmtId="0" fontId="23" fillId="34" borderId="28" xfId="0" applyFont="1" applyFill="1" applyBorder="1" applyAlignment="1">
      <alignment horizontal="left" vertical="center" wrapText="1" indent="4"/>
    </xf>
    <xf numFmtId="0" fontId="23" fillId="34" borderId="35" xfId="0" applyFont="1" applyFill="1" applyBorder="1" applyAlignment="1">
      <alignment horizontal="left" vertical="center" wrapText="1" indent="4"/>
    </xf>
    <xf numFmtId="0" fontId="23" fillId="34" borderId="45" xfId="0" applyFont="1" applyFill="1" applyBorder="1" applyAlignment="1">
      <alignment horizontal="left" vertical="center" wrapText="1" indent="4"/>
    </xf>
    <xf numFmtId="0" fontId="0" fillId="0" borderId="32" xfId="0" applyBorder="1" applyAlignment="1">
      <alignment horizontal="center" vertical="center" wrapText="1"/>
    </xf>
    <xf numFmtId="0" fontId="23" fillId="37" borderId="30" xfId="0" applyFont="1" applyFill="1" applyBorder="1" applyAlignment="1">
      <alignment horizontal="center" wrapText="1"/>
    </xf>
    <xf numFmtId="0" fontId="23" fillId="37" borderId="32" xfId="0" applyFont="1" applyFill="1" applyBorder="1" applyAlignment="1">
      <alignment horizontal="center" wrapText="1"/>
    </xf>
    <xf numFmtId="0" fontId="23" fillId="37" borderId="31" xfId="0" applyFont="1" applyFill="1" applyBorder="1" applyAlignment="1">
      <alignment horizontal="center" wrapText="1"/>
    </xf>
    <xf numFmtId="0" fontId="23" fillId="34" borderId="30" xfId="0" applyFont="1" applyFill="1" applyBorder="1" applyAlignment="1">
      <alignment horizontal="right" vertical="center" wrapText="1" indent="4"/>
    </xf>
    <xf numFmtId="0" fontId="23" fillId="34" borderId="31" xfId="0" applyFont="1" applyFill="1" applyBorder="1" applyAlignment="1">
      <alignment horizontal="right" vertical="center" wrapText="1" indent="4"/>
    </xf>
    <xf numFmtId="0" fontId="22" fillId="0" borderId="28" xfId="0" applyFont="1" applyBorder="1" applyAlignment="1">
      <alignment horizontal="left" vertical="center" wrapText="1" indent="4"/>
    </xf>
    <xf numFmtId="0" fontId="22" fillId="0" borderId="35" xfId="0" applyFont="1" applyBorder="1" applyAlignment="1">
      <alignment horizontal="left" vertical="center" wrapText="1" indent="4"/>
    </xf>
    <xf numFmtId="0" fontId="22" fillId="0" borderId="45" xfId="0" applyFont="1" applyBorder="1" applyAlignment="1">
      <alignment horizontal="left" vertical="center" wrapText="1" indent="4"/>
    </xf>
    <xf numFmtId="0" fontId="22" fillId="0" borderId="28" xfId="0" applyFont="1" applyBorder="1" applyAlignment="1">
      <alignment horizontal="left" vertical="center" indent="4"/>
    </xf>
    <xf numFmtId="0" fontId="22" fillId="0" borderId="35" xfId="0" applyFont="1" applyBorder="1" applyAlignment="1">
      <alignment horizontal="left" vertical="center" indent="4"/>
    </xf>
    <xf numFmtId="0" fontId="22" fillId="0" borderId="45" xfId="0" applyFont="1" applyBorder="1" applyAlignment="1">
      <alignment horizontal="left" vertical="center" indent="4"/>
    </xf>
    <xf numFmtId="0" fontId="22" fillId="0" borderId="36" xfId="0" applyFont="1" applyBorder="1" applyAlignment="1">
      <alignment wrapText="1"/>
    </xf>
    <xf numFmtId="0" fontId="28" fillId="37" borderId="30" xfId="0" applyFont="1" applyFill="1" applyBorder="1" applyAlignment="1">
      <alignment horizontal="center" wrapText="1"/>
    </xf>
    <xf numFmtId="0" fontId="28" fillId="37" borderId="32" xfId="0" applyFont="1" applyFill="1" applyBorder="1" applyAlignment="1">
      <alignment horizontal="center" wrapText="1"/>
    </xf>
    <xf numFmtId="0" fontId="28" fillId="37" borderId="31" xfId="0" applyFont="1" applyFill="1" applyBorder="1" applyAlignment="1">
      <alignment horizontal="center" wrapText="1"/>
    </xf>
    <xf numFmtId="0" fontId="27" fillId="37" borderId="30" xfId="0" applyFont="1" applyFill="1" applyBorder="1" applyAlignment="1">
      <alignment horizontal="center" wrapText="1"/>
    </xf>
    <xf numFmtId="0" fontId="27" fillId="37" borderId="32" xfId="0" applyFont="1" applyFill="1" applyBorder="1" applyAlignment="1">
      <alignment horizontal="center" wrapText="1"/>
    </xf>
    <xf numFmtId="0" fontId="27" fillId="37" borderId="31" xfId="0" applyFont="1" applyFill="1" applyBorder="1" applyAlignment="1">
      <alignment horizont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3" xfId="54"/>
    <cellStyle name="Millares 2" xfId="55"/>
    <cellStyle name="Millares_EERR Gx 09-2009" xfId="56"/>
    <cellStyle name="Millares_genera_Fisico Gx Dx" xfId="57"/>
    <cellStyle name="Millares_Income St. Table 1.2 2Q02 v2cpt 2" xfId="58"/>
    <cellStyle name="Currency" xfId="59"/>
    <cellStyle name="Currency [0]" xfId="60"/>
    <cellStyle name="Neutral" xfId="61"/>
    <cellStyle name="Normal_operacional" xfId="62"/>
    <cellStyle name="Normal_Tablas Press 4Q05" xfId="63"/>
    <cellStyle name="Notas" xfId="64"/>
    <cellStyle name="Percent" xfId="65"/>
    <cellStyle name="Porcentual 2" xfId="66"/>
    <cellStyle name="Porcentual 4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%20Segmentos%20Grupo%20Enersis%2006-2013%20SVS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LN resumen"/>
      <sheetName val="Segmentos pais"/>
      <sheetName val="Segmentos LN Generacion"/>
      <sheetName val="Segmentos LN Distribucion"/>
    </sheetNames>
    <sheetDataSet>
      <sheetData sheetId="0">
        <row r="4">
          <cell r="D4">
            <v>41455</v>
          </cell>
          <cell r="E4">
            <v>41274</v>
          </cell>
          <cell r="F4">
            <v>40908</v>
          </cell>
        </row>
        <row r="6">
          <cell r="G6">
            <v>1055315477</v>
          </cell>
        </row>
        <row r="8">
          <cell r="D8">
            <v>270147856</v>
          </cell>
          <cell r="G8">
            <v>164124185</v>
          </cell>
          <cell r="R8">
            <v>1168103239</v>
          </cell>
        </row>
        <row r="9">
          <cell r="D9">
            <v>78264396</v>
          </cell>
          <cell r="G9">
            <v>48496309</v>
          </cell>
          <cell r="R9">
            <v>749747268</v>
          </cell>
        </row>
        <row r="10">
          <cell r="D10">
            <v>39225300</v>
          </cell>
          <cell r="G10">
            <v>76717106</v>
          </cell>
          <cell r="R10">
            <v>118581351</v>
          </cell>
        </row>
        <row r="11">
          <cell r="D11">
            <v>200539372</v>
          </cell>
          <cell r="G11">
            <v>672550399</v>
          </cell>
          <cell r="R11">
            <v>879173717</v>
          </cell>
        </row>
        <row r="12">
          <cell r="D12">
            <v>196845101</v>
          </cell>
          <cell r="G12">
            <v>56772904</v>
          </cell>
          <cell r="R12">
            <v>41656570</v>
          </cell>
        </row>
        <row r="13">
          <cell r="D13">
            <v>49300197</v>
          </cell>
          <cell r="G13">
            <v>15611644</v>
          </cell>
          <cell r="R13">
            <v>69319244</v>
          </cell>
        </row>
        <row r="14">
          <cell r="D14">
            <v>163110903</v>
          </cell>
          <cell r="G14">
            <v>21042930</v>
          </cell>
          <cell r="R14">
            <v>212034491</v>
          </cell>
        </row>
        <row r="16">
          <cell r="D16">
            <v>0</v>
          </cell>
          <cell r="G16">
            <v>0</v>
          </cell>
        </row>
        <row r="18">
          <cell r="G18">
            <v>4586799166</v>
          </cell>
        </row>
        <row r="19">
          <cell r="D19">
            <v>25128817</v>
          </cell>
          <cell r="G19">
            <v>409030573</v>
          </cell>
          <cell r="R19">
            <v>471331846</v>
          </cell>
        </row>
        <row r="20">
          <cell r="D20">
            <v>27571221</v>
          </cell>
          <cell r="G20">
            <v>64349201</v>
          </cell>
          <cell r="R20">
            <v>92114542</v>
          </cell>
        </row>
        <row r="21">
          <cell r="D21">
            <v>185846615</v>
          </cell>
          <cell r="G21">
            <v>55997379</v>
          </cell>
          <cell r="R21">
            <v>242684150</v>
          </cell>
        </row>
        <row r="22">
          <cell r="D22">
            <v>0</v>
          </cell>
          <cell r="G22">
            <v>0</v>
          </cell>
          <cell r="R22">
            <v>0</v>
          </cell>
        </row>
        <row r="23">
          <cell r="D23">
            <v>722197218</v>
          </cell>
          <cell r="G23">
            <v>557732424</v>
          </cell>
          <cell r="R23">
            <v>223326056</v>
          </cell>
        </row>
        <row r="24">
          <cell r="D24">
            <v>48100885</v>
          </cell>
          <cell r="G24">
            <v>1150893707</v>
          </cell>
          <cell r="R24">
            <v>1217357073</v>
          </cell>
        </row>
        <row r="25">
          <cell r="D25">
            <v>99112533</v>
          </cell>
          <cell r="G25">
            <v>100618605</v>
          </cell>
          <cell r="R25">
            <v>1381497633</v>
          </cell>
        </row>
        <row r="26">
          <cell r="D26">
            <v>4967297807</v>
          </cell>
          <cell r="G26">
            <v>2169949598</v>
          </cell>
          <cell r="R26">
            <v>7129159495</v>
          </cell>
        </row>
        <row r="27">
          <cell r="D27">
            <v>0</v>
          </cell>
          <cell r="G27">
            <v>0</v>
          </cell>
          <cell r="R27">
            <v>46697533</v>
          </cell>
        </row>
        <row r="28">
          <cell r="D28">
            <v>148468133</v>
          </cell>
          <cell r="G28">
            <v>78227679</v>
          </cell>
          <cell r="R28">
            <v>229437531</v>
          </cell>
        </row>
        <row r="30">
          <cell r="G30">
            <v>5642114643</v>
          </cell>
        </row>
        <row r="38">
          <cell r="G38">
            <v>1435223394</v>
          </cell>
        </row>
        <row r="40">
          <cell r="D40">
            <v>570799582</v>
          </cell>
          <cell r="G40">
            <v>273471821</v>
          </cell>
          <cell r="R40">
            <v>1162699540</v>
          </cell>
        </row>
        <row r="41">
          <cell r="D41">
            <v>359242484</v>
          </cell>
          <cell r="G41">
            <v>727378647</v>
          </cell>
          <cell r="R41">
            <v>1120334674</v>
          </cell>
        </row>
        <row r="42">
          <cell r="D42">
            <v>451476668</v>
          </cell>
          <cell r="G42">
            <v>261395414</v>
          </cell>
          <cell r="R42">
            <v>80967654</v>
          </cell>
        </row>
        <row r="43">
          <cell r="D43">
            <v>38627409</v>
          </cell>
          <cell r="G43">
            <v>43552205</v>
          </cell>
          <cell r="R43">
            <v>87897710</v>
          </cell>
        </row>
        <row r="44">
          <cell r="D44">
            <v>47453249</v>
          </cell>
          <cell r="G44">
            <v>69799211</v>
          </cell>
          <cell r="R44">
            <v>143593422</v>
          </cell>
        </row>
        <row r="45">
          <cell r="D45">
            <v>0</v>
          </cell>
          <cell r="G45">
            <v>0</v>
          </cell>
          <cell r="R45">
            <v>0</v>
          </cell>
        </row>
        <row r="46">
          <cell r="D46">
            <v>13336129</v>
          </cell>
          <cell r="G46">
            <v>59626096</v>
          </cell>
          <cell r="R46">
            <v>75285298</v>
          </cell>
        </row>
        <row r="48">
          <cell r="D48">
            <v>0</v>
          </cell>
          <cell r="G48">
            <v>0</v>
          </cell>
        </row>
        <row r="50">
          <cell r="G50">
            <v>1232467898</v>
          </cell>
        </row>
        <row r="51">
          <cell r="D51">
            <v>1456404479</v>
          </cell>
          <cell r="G51">
            <v>723202973</v>
          </cell>
          <cell r="R51">
            <v>2437842789</v>
          </cell>
        </row>
        <row r="52">
          <cell r="D52">
            <v>159539</v>
          </cell>
          <cell r="G52">
            <v>18488368</v>
          </cell>
          <cell r="R52">
            <v>18647983</v>
          </cell>
        </row>
        <row r="53">
          <cell r="D53">
            <v>3304367</v>
          </cell>
          <cell r="G53">
            <v>0</v>
          </cell>
          <cell r="R53">
            <v>0</v>
          </cell>
        </row>
        <row r="54">
          <cell r="D54">
            <v>32130535</v>
          </cell>
          <cell r="G54">
            <v>154754821</v>
          </cell>
          <cell r="R54">
            <v>193116368</v>
          </cell>
        </row>
        <row r="55">
          <cell r="D55">
            <v>345770218</v>
          </cell>
          <cell r="G55">
            <v>107892539</v>
          </cell>
          <cell r="R55">
            <v>405965762</v>
          </cell>
        </row>
        <row r="56">
          <cell r="D56">
            <v>38193687</v>
          </cell>
          <cell r="G56">
            <v>202519778</v>
          </cell>
          <cell r="R56">
            <v>247678207</v>
          </cell>
        </row>
        <row r="57">
          <cell r="D57">
            <v>43435949</v>
          </cell>
          <cell r="G57">
            <v>25609419</v>
          </cell>
          <cell r="R57">
            <v>70231265</v>
          </cell>
        </row>
        <row r="59">
          <cell r="G59">
            <v>2974423351</v>
          </cell>
        </row>
        <row r="60">
          <cell r="G60">
            <v>2974423351</v>
          </cell>
          <cell r="R60">
            <v>6057978857</v>
          </cell>
        </row>
        <row r="61">
          <cell r="D61">
            <v>1521421774</v>
          </cell>
          <cell r="G61">
            <v>820321997</v>
          </cell>
          <cell r="R61">
            <v>5669280725</v>
          </cell>
        </row>
        <row r="62">
          <cell r="D62">
            <v>1860432694</v>
          </cell>
          <cell r="G62">
            <v>1344903421</v>
          </cell>
          <cell r="R62">
            <v>2668281146</v>
          </cell>
        </row>
        <row r="63">
          <cell r="D63">
            <v>206496308</v>
          </cell>
          <cell r="G63">
            <v>4077665</v>
          </cell>
          <cell r="R63">
            <v>158759648</v>
          </cell>
        </row>
        <row r="64">
          <cell r="D64">
            <v>0</v>
          </cell>
          <cell r="G64">
            <v>0</v>
          </cell>
          <cell r="R64">
            <v>0</v>
          </cell>
        </row>
        <row r="65">
          <cell r="D65">
            <v>0</v>
          </cell>
          <cell r="G65">
            <v>0</v>
          </cell>
        </row>
        <row r="66">
          <cell r="D66">
            <v>232471283</v>
          </cell>
          <cell r="G66">
            <v>805120268</v>
          </cell>
          <cell r="R66">
            <v>-2438342662</v>
          </cell>
        </row>
        <row r="68">
          <cell r="D68">
            <v>0</v>
          </cell>
          <cell r="G68">
            <v>0</v>
          </cell>
          <cell r="M68">
            <v>2169982210</v>
          </cell>
          <cell r="R68">
            <v>2169982210</v>
          </cell>
        </row>
        <row r="70">
          <cell r="D70">
            <v>7221156354</v>
          </cell>
          <cell r="G70">
            <v>5642114643</v>
          </cell>
        </row>
        <row r="74">
          <cell r="E74">
            <v>41090</v>
          </cell>
        </row>
        <row r="78">
          <cell r="D78">
            <v>1149187865</v>
          </cell>
          <cell r="F78">
            <v>1768929982</v>
          </cell>
          <cell r="R78">
            <v>2647589623</v>
          </cell>
        </row>
        <row r="79">
          <cell r="D79">
            <v>2794323</v>
          </cell>
          <cell r="F79">
            <v>4673777</v>
          </cell>
          <cell r="R79">
            <v>12281661</v>
          </cell>
        </row>
        <row r="80">
          <cell r="D80">
            <v>46792792</v>
          </cell>
          <cell r="F80">
            <v>159181537</v>
          </cell>
          <cell r="R80">
            <v>185775610</v>
          </cell>
        </row>
        <row r="81">
          <cell r="D81">
            <v>12896933</v>
          </cell>
          <cell r="F81">
            <v>298985652</v>
          </cell>
          <cell r="R81">
            <v>311953660</v>
          </cell>
        </row>
        <row r="84">
          <cell r="D84">
            <v>-169757320</v>
          </cell>
          <cell r="F84">
            <v>-1008403519</v>
          </cell>
          <cell r="R84">
            <v>-909488868</v>
          </cell>
        </row>
        <row r="85">
          <cell r="D85">
            <v>-300973365</v>
          </cell>
          <cell r="F85">
            <v>0</v>
          </cell>
          <cell r="R85">
            <v>-300974822</v>
          </cell>
        </row>
        <row r="86">
          <cell r="D86">
            <v>-115806686</v>
          </cell>
          <cell r="F86">
            <v>-98884539</v>
          </cell>
          <cell r="R86">
            <v>-190111503</v>
          </cell>
        </row>
        <row r="87">
          <cell r="D87">
            <v>-35059471</v>
          </cell>
          <cell r="F87">
            <v>-184103619</v>
          </cell>
          <cell r="R87">
            <v>-220354797</v>
          </cell>
        </row>
        <row r="91">
          <cell r="D91">
            <v>9411850</v>
          </cell>
          <cell r="F91">
            <v>18490861</v>
          </cell>
          <cell r="R91">
            <v>27902711</v>
          </cell>
        </row>
        <row r="92">
          <cell r="D92">
            <v>-69680374</v>
          </cell>
          <cell r="F92">
            <v>-142103930</v>
          </cell>
          <cell r="R92">
            <v>-229999377</v>
          </cell>
        </row>
        <row r="93">
          <cell r="D93">
            <v>-54540243</v>
          </cell>
          <cell r="F93">
            <v>-196519817</v>
          </cell>
          <cell r="R93">
            <v>-247398422</v>
          </cell>
        </row>
        <row r="97">
          <cell r="D97">
            <v>-107971436</v>
          </cell>
          <cell r="F97">
            <v>-112444864</v>
          </cell>
          <cell r="R97">
            <v>-221545604</v>
          </cell>
        </row>
        <row r="99">
          <cell r="F99">
            <v>507801521</v>
          </cell>
        </row>
        <row r="103">
          <cell r="D103">
            <v>11823566</v>
          </cell>
          <cell r="F103">
            <v>106340514</v>
          </cell>
          <cell r="R103">
            <v>142110244</v>
          </cell>
        </row>
        <row r="104">
          <cell r="D104">
            <v>-82588874</v>
          </cell>
          <cell r="F104">
            <v>-115083686</v>
          </cell>
          <cell r="R104">
            <v>-205410434</v>
          </cell>
        </row>
        <row r="105">
          <cell r="D105">
            <v>-135279</v>
          </cell>
          <cell r="F105">
            <v>254027</v>
          </cell>
          <cell r="R105">
            <v>-163853</v>
          </cell>
        </row>
        <row r="107">
          <cell r="D107">
            <v>24015664</v>
          </cell>
          <cell r="F107">
            <v>2194947</v>
          </cell>
          <cell r="R107">
            <v>46080791</v>
          </cell>
        </row>
        <row r="108">
          <cell r="D108">
            <v>-32577675</v>
          </cell>
          <cell r="F108">
            <v>-1746587</v>
          </cell>
          <cell r="R108">
            <v>-47495277</v>
          </cell>
        </row>
        <row r="110">
          <cell r="D110">
            <v>10321285</v>
          </cell>
          <cell r="F110">
            <v>74681</v>
          </cell>
          <cell r="R110">
            <v>10395966</v>
          </cell>
        </row>
        <row r="111">
          <cell r="D111">
            <v>0</v>
          </cell>
          <cell r="F111">
            <v>0</v>
          </cell>
        </row>
        <row r="112">
          <cell r="D112">
            <v>860406</v>
          </cell>
          <cell r="F112">
            <v>0</v>
          </cell>
          <cell r="R112">
            <v>860406</v>
          </cell>
        </row>
        <row r="113">
          <cell r="D113">
            <v>2524459</v>
          </cell>
          <cell r="F113">
            <v>156026</v>
          </cell>
          <cell r="R113">
            <v>6578364</v>
          </cell>
        </row>
        <row r="114">
          <cell r="D114">
            <v>0</v>
          </cell>
          <cell r="F114">
            <v>0</v>
          </cell>
        </row>
        <row r="118">
          <cell r="D118">
            <v>-97742896</v>
          </cell>
          <cell r="F118">
            <v>-122003043</v>
          </cell>
          <cell r="R118">
            <v>-256279842</v>
          </cell>
        </row>
        <row r="120">
          <cell r="D120">
            <v>203795524</v>
          </cell>
        </row>
        <row r="121">
          <cell r="F121">
            <v>0</v>
          </cell>
          <cell r="R121">
            <v>0</v>
          </cell>
        </row>
        <row r="124">
          <cell r="F124">
            <v>377988400</v>
          </cell>
        </row>
        <row r="125">
          <cell r="R125">
            <v>322356028</v>
          </cell>
        </row>
        <row r="126">
          <cell r="R126">
            <v>239950209</v>
          </cell>
        </row>
      </sheetData>
      <sheetData sheetId="1">
        <row r="4">
          <cell r="D4">
            <v>41455</v>
          </cell>
          <cell r="E4">
            <v>41274</v>
          </cell>
          <cell r="F4">
            <v>40908</v>
          </cell>
        </row>
        <row r="73">
          <cell r="E73">
            <v>41090</v>
          </cell>
        </row>
      </sheetData>
      <sheetData sheetId="2">
        <row r="4">
          <cell r="E4">
            <v>41274</v>
          </cell>
          <cell r="F4">
            <v>40908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4"/>
  <sheetViews>
    <sheetView showGridLines="0" tabSelected="1" zoomScalePageLayoutView="0" workbookViewId="0" topLeftCell="A1">
      <selection activeCell="I7" sqref="I7"/>
    </sheetView>
  </sheetViews>
  <sheetFormatPr defaultColWidth="11.421875" defaultRowHeight="15"/>
  <cols>
    <col min="1" max="1" width="52.57421875" style="0" customWidth="1"/>
    <col min="2" max="5" width="13.8515625" style="0" customWidth="1"/>
    <col min="6" max="6" width="1.421875" style="0" customWidth="1"/>
    <col min="7" max="7" width="13.7109375" style="0" customWidth="1"/>
    <col min="8" max="8" width="11.8515625" style="0" bestFit="1" customWidth="1"/>
    <col min="9" max="9" width="8.00390625" style="0" bestFit="1" customWidth="1"/>
    <col min="10" max="10" width="1.1484375" style="0" customWidth="1"/>
    <col min="11" max="11" width="12.28125" style="0" bestFit="1" customWidth="1"/>
  </cols>
  <sheetData>
    <row r="1" spans="1:7" ht="15">
      <c r="A1" s="59" t="s">
        <v>55</v>
      </c>
      <c r="B1" s="224"/>
      <c r="C1" s="224"/>
      <c r="D1" s="199"/>
      <c r="E1" s="199"/>
      <c r="F1" s="200"/>
      <c r="G1" s="201"/>
    </row>
    <row r="2" spans="1:7" ht="15">
      <c r="A2" s="1" t="s">
        <v>56</v>
      </c>
      <c r="B2" s="402" t="s">
        <v>57</v>
      </c>
      <c r="C2" s="402"/>
      <c r="D2" s="402"/>
      <c r="E2" s="402"/>
      <c r="F2" s="200"/>
      <c r="G2" s="60" t="s">
        <v>58</v>
      </c>
    </row>
    <row r="3" spans="1:7" ht="15">
      <c r="A3" s="3"/>
      <c r="B3" s="225" t="s">
        <v>417</v>
      </c>
      <c r="C3" s="225" t="s">
        <v>418</v>
      </c>
      <c r="D3" s="162" t="s">
        <v>48</v>
      </c>
      <c r="E3" s="162" t="s">
        <v>0</v>
      </c>
      <c r="F3" s="200"/>
      <c r="G3" s="162" t="s">
        <v>417</v>
      </c>
    </row>
    <row r="4" spans="1:7" ht="15">
      <c r="A4" s="61" t="s">
        <v>59</v>
      </c>
      <c r="B4" s="226">
        <v>2845646.894</v>
      </c>
      <c r="C4" s="226">
        <v>3135102.4889999996</v>
      </c>
      <c r="D4" s="227">
        <v>-289455.59499999974</v>
      </c>
      <c r="E4" s="203">
        <v>-0.09232731498112111</v>
      </c>
      <c r="F4" s="200"/>
      <c r="G4" s="202">
        <v>5944406.621963193</v>
      </c>
    </row>
    <row r="5" spans="1:7" ht="15">
      <c r="A5" s="62" t="s">
        <v>60</v>
      </c>
      <c r="B5" s="226">
        <v>2647589.623</v>
      </c>
      <c r="C5" s="226">
        <v>2916318.784</v>
      </c>
      <c r="D5" s="227">
        <v>-268729.16099999985</v>
      </c>
      <c r="E5" s="203">
        <v>-0.09214670305398268</v>
      </c>
      <c r="F5" s="200"/>
      <c r="G5" s="202">
        <v>5530675.404733555</v>
      </c>
    </row>
    <row r="6" spans="1:7" ht="15">
      <c r="A6" s="62" t="s">
        <v>61</v>
      </c>
      <c r="B6" s="226">
        <v>12281.661</v>
      </c>
      <c r="C6" s="226">
        <v>9029.689</v>
      </c>
      <c r="D6" s="227">
        <v>3251.9719999999998</v>
      </c>
      <c r="E6" s="203">
        <v>0.3601421931585905</v>
      </c>
      <c r="F6" s="200"/>
      <c r="G6" s="202">
        <v>25655.743560819705</v>
      </c>
    </row>
    <row r="7" spans="1:7" ht="15">
      <c r="A7" s="62" t="s">
        <v>62</v>
      </c>
      <c r="B7" s="226">
        <v>185775.61</v>
      </c>
      <c r="C7" s="226">
        <v>209754.016</v>
      </c>
      <c r="D7" s="227">
        <v>-23978.406000000017</v>
      </c>
      <c r="E7" s="203">
        <v>-0.11431679095955911</v>
      </c>
      <c r="F7" s="200"/>
      <c r="G7" s="202">
        <v>388075.4736688183</v>
      </c>
    </row>
    <row r="8" spans="1:7" ht="15">
      <c r="A8" s="61" t="s">
        <v>63</v>
      </c>
      <c r="B8" s="226">
        <v>311953.66</v>
      </c>
      <c r="C8" s="226">
        <v>116201.248</v>
      </c>
      <c r="D8" s="227">
        <v>195752.41199999995</v>
      </c>
      <c r="E8" s="203">
        <v>1.68459818951342</v>
      </c>
      <c r="F8" s="200"/>
      <c r="G8" s="202">
        <v>651654.7805560778</v>
      </c>
    </row>
    <row r="9" spans="1:7" ht="15">
      <c r="A9" s="63" t="s">
        <v>64</v>
      </c>
      <c r="B9" s="228">
        <v>3157600.554</v>
      </c>
      <c r="C9" s="228">
        <v>3251303.7369999997</v>
      </c>
      <c r="D9" s="229">
        <v>-93703.18299999973</v>
      </c>
      <c r="E9" s="204">
        <v>-0.02882018740164224</v>
      </c>
      <c r="F9" s="200"/>
      <c r="G9" s="294">
        <v>6596061.402519271</v>
      </c>
    </row>
    <row r="10" spans="1:7" ht="15">
      <c r="A10" s="64"/>
      <c r="B10" s="230"/>
      <c r="C10" s="230"/>
      <c r="D10" s="231"/>
      <c r="E10" s="205"/>
      <c r="F10" s="200"/>
      <c r="G10" s="295"/>
    </row>
    <row r="11" spans="1:7" ht="15">
      <c r="A11" s="61" t="s">
        <v>65</v>
      </c>
      <c r="B11" s="226">
        <v>-909488.868</v>
      </c>
      <c r="C11" s="226">
        <v>-974678.494</v>
      </c>
      <c r="D11" s="227">
        <v>65189.62599999993</v>
      </c>
      <c r="E11" s="203">
        <v>0.06688320959300856</v>
      </c>
      <c r="F11" s="200"/>
      <c r="G11" s="202">
        <v>-1899874.3874161812</v>
      </c>
    </row>
    <row r="12" spans="1:7" ht="15">
      <c r="A12" s="61" t="s">
        <v>66</v>
      </c>
      <c r="B12" s="226">
        <v>-300974.822</v>
      </c>
      <c r="C12" s="226">
        <v>-378440.928</v>
      </c>
      <c r="D12" s="227">
        <v>77466.10600000003</v>
      </c>
      <c r="E12" s="203">
        <v>0.20469801300138452</v>
      </c>
      <c r="F12" s="200"/>
      <c r="G12" s="202">
        <v>-628720.5656869503</v>
      </c>
    </row>
    <row r="13" spans="1:7" ht="15">
      <c r="A13" s="61" t="s">
        <v>67</v>
      </c>
      <c r="B13" s="226">
        <v>-190111.503</v>
      </c>
      <c r="C13" s="226">
        <v>-230097.033</v>
      </c>
      <c r="D13" s="227">
        <v>39985.53</v>
      </c>
      <c r="E13" s="203">
        <v>0.17377681701788827</v>
      </c>
      <c r="F13" s="200"/>
      <c r="G13" s="202">
        <v>-397132.92598859436</v>
      </c>
    </row>
    <row r="14" spans="1:7" ht="15">
      <c r="A14" s="61" t="s">
        <v>68</v>
      </c>
      <c r="B14" s="226">
        <v>-220354.797</v>
      </c>
      <c r="C14" s="226">
        <v>-303789.105</v>
      </c>
      <c r="D14" s="227">
        <v>83434.30799999999</v>
      </c>
      <c r="E14" s="203">
        <v>0.27464549131872257</v>
      </c>
      <c r="F14" s="200"/>
      <c r="G14" s="202">
        <v>-460309.5757347873</v>
      </c>
    </row>
    <row r="15" spans="1:7" ht="15">
      <c r="A15" s="63" t="s">
        <v>69</v>
      </c>
      <c r="B15" s="228">
        <v>-1620929.99</v>
      </c>
      <c r="C15" s="228">
        <v>-1887005.56</v>
      </c>
      <c r="D15" s="229">
        <v>266075.57000000007</v>
      </c>
      <c r="E15" s="204">
        <v>0.14100412613516627</v>
      </c>
      <c r="F15" s="200"/>
      <c r="G15" s="294">
        <v>-3386037.454826513</v>
      </c>
    </row>
    <row r="16" spans="1:7" ht="15">
      <c r="A16" s="63"/>
      <c r="B16" s="228"/>
      <c r="C16" s="228"/>
      <c r="D16" s="229"/>
      <c r="E16" s="204"/>
      <c r="F16" s="200"/>
      <c r="G16" s="294"/>
    </row>
    <row r="17" spans="1:7" ht="15">
      <c r="A17" s="4" t="s">
        <v>70</v>
      </c>
      <c r="B17" s="232">
        <v>1536670.564</v>
      </c>
      <c r="C17" s="232">
        <v>1364298.1769999997</v>
      </c>
      <c r="D17" s="233">
        <v>172372.38700000034</v>
      </c>
      <c r="E17" s="206">
        <v>0.12634509809214556</v>
      </c>
      <c r="F17" s="200"/>
      <c r="G17" s="296">
        <v>3210023.947692758</v>
      </c>
    </row>
    <row r="18" spans="1:7" ht="15">
      <c r="A18" s="61"/>
      <c r="B18" s="227"/>
      <c r="C18" s="227"/>
      <c r="D18" s="227"/>
      <c r="E18" s="203"/>
      <c r="F18" s="200"/>
      <c r="G18" s="202"/>
    </row>
    <row r="19" spans="1:7" ht="15">
      <c r="A19" s="61" t="s">
        <v>71</v>
      </c>
      <c r="B19" s="226">
        <v>27902.711</v>
      </c>
      <c r="C19" s="226">
        <v>23335.456</v>
      </c>
      <c r="D19" s="227">
        <v>4567.255000000001</v>
      </c>
      <c r="E19" s="203">
        <v>0.19572169491781097</v>
      </c>
      <c r="F19" s="200"/>
      <c r="G19" s="202">
        <v>58287.2950220384</v>
      </c>
    </row>
    <row r="20" spans="1:7" ht="15">
      <c r="A20" s="61" t="s">
        <v>72</v>
      </c>
      <c r="B20" s="226">
        <v>-229999.377</v>
      </c>
      <c r="C20" s="226">
        <v>-203619.275</v>
      </c>
      <c r="D20" s="227">
        <v>-26380.102000000014</v>
      </c>
      <c r="E20" s="203">
        <v>-0.12955601575538472</v>
      </c>
      <c r="F20" s="200"/>
      <c r="G20" s="202">
        <v>-480456.5958513505</v>
      </c>
    </row>
    <row r="21" spans="1:7" ht="15">
      <c r="A21" s="61" t="s">
        <v>73</v>
      </c>
      <c r="B21" s="226">
        <v>-247398.422</v>
      </c>
      <c r="C21" s="226">
        <v>-248316.183</v>
      </c>
      <c r="D21" s="227">
        <v>917.7609999999986</v>
      </c>
      <c r="E21" s="203">
        <v>0.0036959371270619064</v>
      </c>
      <c r="F21" s="200"/>
      <c r="G21" s="202">
        <v>-516802.2853084331</v>
      </c>
    </row>
    <row r="22" spans="1:7" ht="15">
      <c r="A22" s="4" t="s">
        <v>74</v>
      </c>
      <c r="B22" s="232">
        <v>1087175.476</v>
      </c>
      <c r="C22" s="232">
        <v>935698.1749999997</v>
      </c>
      <c r="D22" s="233">
        <v>151477.30100000033</v>
      </c>
      <c r="E22" s="206">
        <v>0.16188692577069563</v>
      </c>
      <c r="F22" s="200"/>
      <c r="G22" s="296">
        <v>2271052.3615550124</v>
      </c>
    </row>
    <row r="23" spans="1:7" ht="15">
      <c r="A23" s="61" t="s">
        <v>75</v>
      </c>
      <c r="B23" s="226">
        <v>-205615.02</v>
      </c>
      <c r="C23" s="226">
        <v>-213781.464</v>
      </c>
      <c r="D23" s="227">
        <v>8166.444000000018</v>
      </c>
      <c r="E23" s="203">
        <v>0.038199962930369015</v>
      </c>
      <c r="F23" s="200"/>
      <c r="G23" s="202">
        <v>-429518.9571974682</v>
      </c>
    </row>
    <row r="24" spans="1:7" ht="15">
      <c r="A24" s="61" t="s">
        <v>76</v>
      </c>
      <c r="B24" s="226">
        <v>-15930.584</v>
      </c>
      <c r="C24" s="226">
        <v>-17489.627</v>
      </c>
      <c r="D24" s="227">
        <v>1559.0429999999997</v>
      </c>
      <c r="E24" s="203">
        <v>0.08914100912500876</v>
      </c>
      <c r="F24" s="200"/>
      <c r="G24" s="202">
        <v>-33278.15169935869</v>
      </c>
    </row>
    <row r="25" spans="1:7" ht="15">
      <c r="A25" s="4" t="s">
        <v>77</v>
      </c>
      <c r="B25" s="232">
        <v>865629.872</v>
      </c>
      <c r="C25" s="232">
        <v>704427.0839999997</v>
      </c>
      <c r="D25" s="233">
        <v>161202.7880000003</v>
      </c>
      <c r="E25" s="206">
        <v>0.22884240492945096</v>
      </c>
      <c r="F25" s="200"/>
      <c r="G25" s="296">
        <v>1808255.2526581855</v>
      </c>
    </row>
    <row r="26" spans="1:7" ht="15">
      <c r="A26" s="61"/>
      <c r="B26" s="226"/>
      <c r="C26" s="226"/>
      <c r="D26" s="227"/>
      <c r="E26" s="203"/>
      <c r="F26" s="200"/>
      <c r="G26" s="202"/>
    </row>
    <row r="27" spans="1:7" ht="15">
      <c r="A27" s="63" t="s">
        <v>78</v>
      </c>
      <c r="B27" s="228">
        <v>-64878.529</v>
      </c>
      <c r="C27" s="228">
        <v>-162088.95700000002</v>
      </c>
      <c r="D27" s="229">
        <v>97210.42800000001</v>
      </c>
      <c r="E27" s="204">
        <v>0.5997350454911003</v>
      </c>
      <c r="F27" s="200"/>
      <c r="G27" s="294">
        <v>-135527.83313488335</v>
      </c>
    </row>
    <row r="28" spans="1:7" ht="15">
      <c r="A28" s="65" t="s">
        <v>79</v>
      </c>
      <c r="B28" s="226">
        <v>142110.244</v>
      </c>
      <c r="C28" s="226">
        <v>89322.474</v>
      </c>
      <c r="D28" s="234">
        <v>52787.770000000004</v>
      </c>
      <c r="E28" s="207">
        <v>0.5909797124517622</v>
      </c>
      <c r="F28" s="200"/>
      <c r="G28" s="66">
        <v>296860.8217918991</v>
      </c>
    </row>
    <row r="29" spans="1:7" ht="15" customHeight="1">
      <c r="A29" s="65" t="s">
        <v>80</v>
      </c>
      <c r="B29" s="226">
        <v>-205410.434</v>
      </c>
      <c r="C29" s="226">
        <v>-233494.45</v>
      </c>
      <c r="D29" s="234">
        <v>28084.016000000003</v>
      </c>
      <c r="E29" s="207">
        <v>0.12027701729098915</v>
      </c>
      <c r="F29" s="200"/>
      <c r="G29" s="66">
        <v>-429091.58780890313</v>
      </c>
    </row>
    <row r="30" spans="1:7" ht="15">
      <c r="A30" s="65" t="s">
        <v>81</v>
      </c>
      <c r="B30" s="226">
        <v>-163.853</v>
      </c>
      <c r="C30" s="226">
        <v>-7912.005</v>
      </c>
      <c r="D30" s="234">
        <v>7748.152</v>
      </c>
      <c r="E30" s="207">
        <v>0.979290584371471</v>
      </c>
      <c r="F30" s="200"/>
      <c r="G30" s="66">
        <v>-342.28029495937</v>
      </c>
    </row>
    <row r="31" spans="1:7" ht="15">
      <c r="A31" s="61" t="s">
        <v>82</v>
      </c>
      <c r="B31" s="226">
        <v>-1414.486</v>
      </c>
      <c r="C31" s="226">
        <v>-10004.976</v>
      </c>
      <c r="D31" s="227">
        <v>8590.49</v>
      </c>
      <c r="E31" s="203">
        <v>0.8586217498172909</v>
      </c>
      <c r="F31" s="200"/>
      <c r="G31" s="202">
        <v>-2954.7868229199307</v>
      </c>
    </row>
    <row r="32" spans="1:7" ht="15">
      <c r="A32" s="62" t="s">
        <v>83</v>
      </c>
      <c r="B32" s="226">
        <v>46080.791</v>
      </c>
      <c r="C32" s="226">
        <v>24462.828</v>
      </c>
      <c r="D32" s="227">
        <v>21617.962999999996</v>
      </c>
      <c r="E32" s="203">
        <v>0.8837066180574051</v>
      </c>
      <c r="F32" s="200"/>
      <c r="G32" s="202">
        <v>96260.34760084393</v>
      </c>
    </row>
    <row r="33" spans="1:7" ht="15">
      <c r="A33" s="62" t="s">
        <v>84</v>
      </c>
      <c r="B33" s="226">
        <v>-47495.277</v>
      </c>
      <c r="C33" s="226">
        <v>-34467.804</v>
      </c>
      <c r="D33" s="227">
        <v>-13027.473000000005</v>
      </c>
      <c r="E33" s="203">
        <v>-0.3779606324789362</v>
      </c>
      <c r="F33" s="200"/>
      <c r="G33" s="202">
        <v>-99215.13442376387</v>
      </c>
    </row>
    <row r="34" spans="1:7" ht="26.25">
      <c r="A34" s="141" t="s">
        <v>85</v>
      </c>
      <c r="B34" s="235">
        <v>10395.966</v>
      </c>
      <c r="C34" s="226">
        <v>16248.683</v>
      </c>
      <c r="D34" s="236">
        <v>-5852.717000000001</v>
      </c>
      <c r="E34" s="209">
        <v>-0.360196392532244</v>
      </c>
      <c r="F34" s="210"/>
      <c r="G34" s="208">
        <v>21716.62593219277</v>
      </c>
    </row>
    <row r="35" spans="1:7" ht="15">
      <c r="A35" s="67" t="s">
        <v>86</v>
      </c>
      <c r="B35" s="235">
        <v>860.406</v>
      </c>
      <c r="C35" s="226">
        <v>297.977</v>
      </c>
      <c r="D35" s="236">
        <v>562.429</v>
      </c>
      <c r="E35" s="209">
        <v>1.8874913164438867</v>
      </c>
      <c r="F35" s="210"/>
      <c r="G35" s="208">
        <v>1797.3428589333835</v>
      </c>
    </row>
    <row r="36" spans="1:7" ht="15">
      <c r="A36" s="67" t="s">
        <v>87</v>
      </c>
      <c r="B36" s="226">
        <v>6578.364</v>
      </c>
      <c r="C36" s="226">
        <v>1490.535</v>
      </c>
      <c r="D36" s="236">
        <v>5087.829</v>
      </c>
      <c r="E36" s="209">
        <v>3.4134247099195925</v>
      </c>
      <c r="F36" s="210"/>
      <c r="G36" s="208">
        <v>13741.856238641349</v>
      </c>
    </row>
    <row r="37" spans="1:7" ht="15">
      <c r="A37" s="61"/>
      <c r="B37" s="226"/>
      <c r="C37" s="226"/>
      <c r="D37" s="227"/>
      <c r="E37" s="203"/>
      <c r="F37" s="200"/>
      <c r="G37" s="202"/>
    </row>
    <row r="38" spans="1:7" ht="15">
      <c r="A38" s="4" t="s">
        <v>88</v>
      </c>
      <c r="B38" s="232">
        <v>818586.079</v>
      </c>
      <c r="C38" s="232">
        <v>560375.3219999996</v>
      </c>
      <c r="D38" s="233">
        <v>258210.75700000045</v>
      </c>
      <c r="E38" s="206">
        <v>0.4607818133004805</v>
      </c>
      <c r="F38" s="200"/>
      <c r="G38" s="296">
        <v>1709983.2445530698</v>
      </c>
    </row>
    <row r="39" spans="1:7" ht="15">
      <c r="A39" s="65" t="s">
        <v>89</v>
      </c>
      <c r="B39" s="226">
        <v>-256279.842</v>
      </c>
      <c r="C39" s="226">
        <v>-171660.221</v>
      </c>
      <c r="D39" s="234">
        <v>-84619.62100000001</v>
      </c>
      <c r="E39" s="207">
        <v>-0.4929483400816548</v>
      </c>
      <c r="F39" s="200"/>
      <c r="G39" s="66">
        <v>-535355.1043429216</v>
      </c>
    </row>
    <row r="40" spans="1:7" ht="15">
      <c r="A40" s="4" t="s">
        <v>90</v>
      </c>
      <c r="B40" s="232">
        <v>562306.237</v>
      </c>
      <c r="C40" s="232">
        <v>388715.10099999956</v>
      </c>
      <c r="D40" s="233">
        <v>173591.1360000004</v>
      </c>
      <c r="E40" s="206">
        <v>0.4465767744896553</v>
      </c>
      <c r="F40" s="200"/>
      <c r="G40" s="296">
        <v>1174628.1402101482</v>
      </c>
    </row>
    <row r="41" spans="1:7" ht="15">
      <c r="A41" s="211" t="s">
        <v>91</v>
      </c>
      <c r="B41" s="226">
        <v>322356.028</v>
      </c>
      <c r="C41" s="226">
        <v>162620.854</v>
      </c>
      <c r="D41" s="236">
        <v>159735.174</v>
      </c>
      <c r="E41" s="209">
        <v>0.9822551663638417</v>
      </c>
      <c r="F41" s="200"/>
      <c r="G41" s="208">
        <v>673384.7799293936</v>
      </c>
    </row>
    <row r="42" spans="1:7" ht="15">
      <c r="A42" s="62" t="s">
        <v>92</v>
      </c>
      <c r="B42" s="226">
        <v>239950.209</v>
      </c>
      <c r="C42" s="226">
        <v>226094.247</v>
      </c>
      <c r="D42" s="227">
        <v>13855.962</v>
      </c>
      <c r="E42" s="203">
        <v>0.06128400958384403</v>
      </c>
      <c r="F42" s="200"/>
      <c r="G42" s="202">
        <v>501243.36028075457</v>
      </c>
    </row>
    <row r="43" spans="1:7" ht="15">
      <c r="A43" s="61"/>
      <c r="B43" s="226"/>
      <c r="C43" s="226"/>
      <c r="D43" s="227"/>
      <c r="E43" s="203"/>
      <c r="F43" s="200"/>
      <c r="G43" s="202"/>
    </row>
    <row r="44" spans="1:7" ht="15">
      <c r="A44" s="63" t="s">
        <v>93</v>
      </c>
      <c r="B44" s="237">
        <v>6.566262402060084</v>
      </c>
      <c r="C44" s="237">
        <v>4.980552660325913</v>
      </c>
      <c r="D44" s="238">
        <v>1.5857097417341706</v>
      </c>
      <c r="E44" s="204">
        <v>0.31838027823008824</v>
      </c>
      <c r="F44" s="200"/>
      <c r="G44" s="401">
        <v>0.69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0"/>
  <sheetViews>
    <sheetView showGridLines="0" zoomScale="76" zoomScaleNormal="76" zoomScalePageLayoutView="0" workbookViewId="0" topLeftCell="A1">
      <selection activeCell="A1" sqref="A1"/>
    </sheetView>
  </sheetViews>
  <sheetFormatPr defaultColWidth="11.421875" defaultRowHeight="15"/>
  <cols>
    <col min="1" max="1" width="17.140625" style="0" customWidth="1"/>
    <col min="2" max="6" width="11.57421875" style="0" bestFit="1" customWidth="1"/>
    <col min="7" max="7" width="12.00390625" style="0" bestFit="1" customWidth="1"/>
    <col min="8" max="10" width="11.57421875" style="0" bestFit="1" customWidth="1"/>
    <col min="11" max="11" width="12.00390625" style="0" bestFit="1" customWidth="1"/>
    <col min="12" max="13" width="8.28125" style="0" customWidth="1"/>
    <col min="14" max="14" width="2.00390625" style="0" customWidth="1"/>
    <col min="15" max="15" width="12.140625" style="0" customWidth="1"/>
    <col min="16" max="16" width="2.00390625" style="0" customWidth="1"/>
  </cols>
  <sheetData>
    <row r="1" spans="1:11" ht="15.75" customHeight="1" thickBot="1">
      <c r="A1" s="187" t="s">
        <v>246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>
      <c r="A2" s="382" t="s">
        <v>247</v>
      </c>
      <c r="B2" s="411" t="s">
        <v>248</v>
      </c>
      <c r="C2" s="412"/>
      <c r="D2" s="415" t="s">
        <v>249</v>
      </c>
      <c r="E2" s="412"/>
      <c r="F2" s="411" t="s">
        <v>250</v>
      </c>
      <c r="G2" s="412"/>
      <c r="H2" s="411" t="s">
        <v>33</v>
      </c>
      <c r="I2" s="412"/>
      <c r="J2" s="411" t="s">
        <v>251</v>
      </c>
      <c r="K2" s="412"/>
    </row>
    <row r="3" spans="1:11" ht="16.5" thickBot="1">
      <c r="A3" s="383" t="s">
        <v>58</v>
      </c>
      <c r="B3" s="413"/>
      <c r="C3" s="414"/>
      <c r="D3" s="416"/>
      <c r="E3" s="417"/>
      <c r="F3" s="418"/>
      <c r="G3" s="417"/>
      <c r="H3" s="418"/>
      <c r="I3" s="417"/>
      <c r="J3" s="418"/>
      <c r="K3" s="417"/>
    </row>
    <row r="4" spans="1:11" ht="16.5" thickBot="1">
      <c r="A4" s="383"/>
      <c r="B4" s="362" t="s">
        <v>417</v>
      </c>
      <c r="C4" s="361" t="s">
        <v>418</v>
      </c>
      <c r="D4" s="384" t="s">
        <v>417</v>
      </c>
      <c r="E4" s="385" t="s">
        <v>418</v>
      </c>
      <c r="F4" s="384" t="s">
        <v>417</v>
      </c>
      <c r="G4" s="385" t="s">
        <v>418</v>
      </c>
      <c r="H4" s="384" t="s">
        <v>417</v>
      </c>
      <c r="I4" s="385" t="s">
        <v>418</v>
      </c>
      <c r="J4" s="384" t="s">
        <v>417</v>
      </c>
      <c r="K4" s="386" t="s">
        <v>418</v>
      </c>
    </row>
    <row r="5" spans="1:11" ht="15.75">
      <c r="A5" s="387" t="s">
        <v>2</v>
      </c>
      <c r="B5" s="364">
        <v>0</v>
      </c>
      <c r="C5" s="363">
        <v>0</v>
      </c>
      <c r="D5" s="364">
        <v>0</v>
      </c>
      <c r="E5" s="388">
        <v>0</v>
      </c>
      <c r="F5" s="363">
        <v>0</v>
      </c>
      <c r="G5" s="363">
        <v>0</v>
      </c>
      <c r="H5" s="364">
        <v>0</v>
      </c>
      <c r="I5" s="363">
        <v>0</v>
      </c>
      <c r="J5" s="365">
        <v>0</v>
      </c>
      <c r="K5" s="366">
        <v>0</v>
      </c>
    </row>
    <row r="6" spans="1:11" ht="15.75">
      <c r="A6" s="389" t="s">
        <v>35</v>
      </c>
      <c r="B6" s="364">
        <v>0</v>
      </c>
      <c r="C6" s="363">
        <v>0</v>
      </c>
      <c r="D6" s="364">
        <v>5921.31018</v>
      </c>
      <c r="E6" s="388">
        <v>8341.292609999999</v>
      </c>
      <c r="F6" s="363">
        <v>0</v>
      </c>
      <c r="G6" s="363">
        <v>0</v>
      </c>
      <c r="H6" s="364">
        <v>0</v>
      </c>
      <c r="I6" s="363">
        <v>0</v>
      </c>
      <c r="J6" s="365">
        <v>5921.31018</v>
      </c>
      <c r="K6" s="366">
        <v>8341.292609999999</v>
      </c>
    </row>
    <row r="7" spans="1:11" ht="15.75">
      <c r="A7" s="389" t="s">
        <v>34</v>
      </c>
      <c r="B7" s="364">
        <v>0</v>
      </c>
      <c r="C7" s="363">
        <v>0</v>
      </c>
      <c r="D7" s="364">
        <v>0</v>
      </c>
      <c r="E7" s="388">
        <v>0</v>
      </c>
      <c r="F7" s="363">
        <v>0</v>
      </c>
      <c r="G7" s="363">
        <v>0</v>
      </c>
      <c r="H7" s="364">
        <v>0</v>
      </c>
      <c r="I7" s="363">
        <v>0</v>
      </c>
      <c r="J7" s="365">
        <v>0</v>
      </c>
      <c r="K7" s="366">
        <v>0</v>
      </c>
    </row>
    <row r="8" spans="1:11" ht="15.75">
      <c r="A8" s="389" t="s">
        <v>3</v>
      </c>
      <c r="B8" s="364">
        <v>0</v>
      </c>
      <c r="C8" s="363">
        <v>0</v>
      </c>
      <c r="D8" s="364">
        <v>14008.33354</v>
      </c>
      <c r="E8" s="388">
        <v>27754.49182</v>
      </c>
      <c r="F8" s="363">
        <v>0</v>
      </c>
      <c r="G8" s="363">
        <v>0</v>
      </c>
      <c r="H8" s="364">
        <v>0</v>
      </c>
      <c r="I8" s="363">
        <v>0</v>
      </c>
      <c r="J8" s="365">
        <v>14008.33354</v>
      </c>
      <c r="K8" s="366">
        <v>27754.49182</v>
      </c>
    </row>
    <row r="9" spans="1:11" ht="15.75">
      <c r="A9" s="389" t="s">
        <v>33</v>
      </c>
      <c r="B9" s="364">
        <v>0</v>
      </c>
      <c r="C9" s="363">
        <v>0</v>
      </c>
      <c r="D9" s="364">
        <v>0</v>
      </c>
      <c r="E9" s="388">
        <v>0</v>
      </c>
      <c r="F9" s="363">
        <v>0</v>
      </c>
      <c r="G9" s="363">
        <v>0</v>
      </c>
      <c r="H9" s="364">
        <v>0</v>
      </c>
      <c r="I9" s="363">
        <v>0</v>
      </c>
      <c r="J9" s="365">
        <v>0</v>
      </c>
      <c r="K9" s="366">
        <v>0</v>
      </c>
    </row>
    <row r="10" spans="1:11" ht="15.75" customHeight="1" thickBot="1">
      <c r="A10" s="383" t="s">
        <v>252</v>
      </c>
      <c r="B10" s="369">
        <v>0</v>
      </c>
      <c r="C10" s="367">
        <v>0</v>
      </c>
      <c r="D10" s="369">
        <v>19929.64372</v>
      </c>
      <c r="E10" s="368">
        <v>36095.78443</v>
      </c>
      <c r="F10" s="367">
        <v>0</v>
      </c>
      <c r="G10" s="367">
        <v>0</v>
      </c>
      <c r="H10" s="369">
        <v>0</v>
      </c>
      <c r="I10" s="367">
        <v>0</v>
      </c>
      <c r="J10" s="369">
        <v>19929.64372</v>
      </c>
      <c r="K10" s="368">
        <v>36095.78443</v>
      </c>
    </row>
  </sheetData>
  <sheetProtection/>
  <mergeCells count="5">
    <mergeCell ref="B2:C3"/>
    <mergeCell ref="D2:E3"/>
    <mergeCell ref="F2:G3"/>
    <mergeCell ref="H2:I3"/>
    <mergeCell ref="J2:K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J2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57421875" style="0" customWidth="1"/>
    <col min="2" max="2" width="8.8515625" style="0" customWidth="1"/>
    <col min="3" max="3" width="8.421875" style="0" customWidth="1"/>
    <col min="4" max="4" width="2.00390625" style="0" customWidth="1"/>
    <col min="5" max="5" width="8.421875" style="0" bestFit="1" customWidth="1"/>
    <col min="6" max="6" width="2.140625" style="0" customWidth="1"/>
    <col min="7" max="7" width="9.421875" style="0" customWidth="1"/>
    <col min="8" max="8" width="8.8515625" style="0" customWidth="1"/>
    <col min="9" max="9" width="2.421875" style="0" customWidth="1"/>
    <col min="10" max="10" width="12.421875" style="0" customWidth="1"/>
  </cols>
  <sheetData>
    <row r="1" spans="1:10" ht="16.5">
      <c r="A1" s="187" t="s">
        <v>253</v>
      </c>
      <c r="B1" s="5"/>
      <c r="C1" s="5"/>
      <c r="D1" s="5"/>
      <c r="E1" s="5"/>
      <c r="F1" s="5"/>
      <c r="G1" s="5"/>
      <c r="H1" s="5"/>
      <c r="I1" s="5"/>
      <c r="J1" s="5"/>
    </row>
    <row r="2" spans="1:10" ht="32.25" customHeight="1">
      <c r="A2" s="93"/>
      <c r="B2" s="94" t="s">
        <v>254</v>
      </c>
      <c r="C2" s="94"/>
      <c r="D2" s="94"/>
      <c r="E2" s="94"/>
      <c r="F2" s="29"/>
      <c r="G2" s="95" t="s">
        <v>255</v>
      </c>
      <c r="H2" s="95"/>
      <c r="I2" s="95"/>
      <c r="J2" s="95"/>
    </row>
    <row r="3" spans="1:10" ht="15">
      <c r="A3" s="96"/>
      <c r="B3" s="97"/>
      <c r="C3" s="97"/>
      <c r="D3" s="97"/>
      <c r="E3" s="97"/>
      <c r="F3" s="30"/>
      <c r="G3" s="98"/>
      <c r="H3" s="98"/>
      <c r="I3" s="98"/>
      <c r="J3" s="98"/>
    </row>
    <row r="4" spans="1:10" ht="25.5">
      <c r="A4" s="96"/>
      <c r="B4" s="97" t="s">
        <v>98</v>
      </c>
      <c r="C4" s="97"/>
      <c r="D4" s="30"/>
      <c r="E4" s="30" t="s">
        <v>173</v>
      </c>
      <c r="F4" s="30"/>
      <c r="G4" s="97" t="s">
        <v>98</v>
      </c>
      <c r="H4" s="97"/>
      <c r="I4" s="30"/>
      <c r="J4" s="30" t="s">
        <v>173</v>
      </c>
    </row>
    <row r="5" spans="1:10" ht="15">
      <c r="A5" s="31"/>
      <c r="B5" s="99" t="s">
        <v>417</v>
      </c>
      <c r="C5" s="99" t="s">
        <v>418</v>
      </c>
      <c r="D5" s="32"/>
      <c r="E5" s="32" t="s">
        <v>417</v>
      </c>
      <c r="F5" s="32"/>
      <c r="G5" s="99" t="s">
        <v>417</v>
      </c>
      <c r="H5" s="99" t="s">
        <v>418</v>
      </c>
      <c r="I5" s="32"/>
      <c r="J5" s="32" t="s">
        <v>417</v>
      </c>
    </row>
    <row r="6" spans="1:10" ht="15">
      <c r="A6" s="100" t="s">
        <v>23</v>
      </c>
      <c r="B6" s="263">
        <v>150249</v>
      </c>
      <c r="C6" s="263">
        <v>116450</v>
      </c>
      <c r="D6" s="263"/>
      <c r="E6" s="264">
        <v>313862.25480980135</v>
      </c>
      <c r="F6" s="264"/>
      <c r="G6" s="263">
        <v>93821</v>
      </c>
      <c r="H6" s="263">
        <v>90571</v>
      </c>
      <c r="I6" s="264"/>
      <c r="J6" s="264">
        <v>195987.1320841428</v>
      </c>
    </row>
    <row r="7" spans="1:10" ht="15">
      <c r="A7" s="100" t="s">
        <v>16</v>
      </c>
      <c r="B7" s="263">
        <v>3032</v>
      </c>
      <c r="C7" s="263">
        <v>2959</v>
      </c>
      <c r="D7" s="263"/>
      <c r="E7" s="264">
        <v>6333.688454387834</v>
      </c>
      <c r="F7" s="264"/>
      <c r="G7" s="263">
        <v>3007</v>
      </c>
      <c r="H7" s="263">
        <v>3198</v>
      </c>
      <c r="I7" s="264"/>
      <c r="J7" s="264">
        <v>6281.464769902446</v>
      </c>
    </row>
    <row r="8" spans="1:10" ht="15">
      <c r="A8" s="100" t="s">
        <v>24</v>
      </c>
      <c r="B8" s="263">
        <v>5997</v>
      </c>
      <c r="C8" s="263">
        <v>1694</v>
      </c>
      <c r="D8" s="263"/>
      <c r="E8" s="264">
        <v>12527.41743435483</v>
      </c>
      <c r="F8" s="264"/>
      <c r="G8" s="263">
        <v>3080</v>
      </c>
      <c r="H8" s="263">
        <v>3545</v>
      </c>
      <c r="I8" s="264"/>
      <c r="J8" s="264">
        <v>6433.957928599779</v>
      </c>
    </row>
    <row r="9" spans="1:10" ht="15">
      <c r="A9" s="100" t="s">
        <v>17</v>
      </c>
      <c r="B9" s="263">
        <v>3176</v>
      </c>
      <c r="C9" s="263">
        <v>1452</v>
      </c>
      <c r="D9" s="263"/>
      <c r="E9" s="264">
        <v>6634.496877023668</v>
      </c>
      <c r="F9" s="264"/>
      <c r="G9" s="263">
        <v>6980</v>
      </c>
      <c r="H9" s="263">
        <v>7631</v>
      </c>
      <c r="I9" s="264"/>
      <c r="J9" s="264">
        <v>14580.852708320279</v>
      </c>
    </row>
    <row r="10" spans="1:10" ht="15">
      <c r="A10" s="100" t="s">
        <v>25</v>
      </c>
      <c r="B10" s="263">
        <v>20743</v>
      </c>
      <c r="C10" s="263">
        <v>3508</v>
      </c>
      <c r="D10" s="263"/>
      <c r="E10" s="264">
        <v>43331.035491215975</v>
      </c>
      <c r="F10" s="264"/>
      <c r="G10" s="263">
        <v>12333</v>
      </c>
      <c r="H10" s="263">
        <v>12855</v>
      </c>
      <c r="I10" s="264"/>
      <c r="J10" s="264">
        <v>25762.98803033152</v>
      </c>
    </row>
    <row r="11" spans="1:10" ht="15">
      <c r="A11" s="100" t="s">
        <v>8</v>
      </c>
      <c r="B11" s="263">
        <v>56001</v>
      </c>
      <c r="C11" s="263">
        <v>54862</v>
      </c>
      <c r="D11" s="263"/>
      <c r="E11" s="264">
        <v>116983.14219464813</v>
      </c>
      <c r="F11" s="264"/>
      <c r="G11" s="263">
        <v>6556</v>
      </c>
      <c r="H11" s="263">
        <v>7335</v>
      </c>
      <c r="I11" s="264"/>
      <c r="J11" s="264">
        <v>13695.139019448101</v>
      </c>
    </row>
    <row r="12" spans="1:10" ht="15">
      <c r="A12" s="100" t="s">
        <v>11</v>
      </c>
      <c r="B12" s="263">
        <v>22809</v>
      </c>
      <c r="C12" s="263">
        <v>19333</v>
      </c>
      <c r="D12" s="263"/>
      <c r="E12" s="264">
        <v>47646.80077708843</v>
      </c>
      <c r="F12" s="264"/>
      <c r="G12" s="263">
        <v>11650</v>
      </c>
      <c r="H12" s="263">
        <v>10967</v>
      </c>
      <c r="I12" s="264"/>
      <c r="J12" s="264">
        <v>24336.236970190723</v>
      </c>
    </row>
    <row r="13" spans="1:10" ht="15">
      <c r="A13" s="100" t="s">
        <v>26</v>
      </c>
      <c r="B13" s="263">
        <v>53297</v>
      </c>
      <c r="C13" s="263">
        <v>55719</v>
      </c>
      <c r="D13" s="263"/>
      <c r="E13" s="264">
        <v>111334.62848070858</v>
      </c>
      <c r="F13" s="264"/>
      <c r="G13" s="263">
        <v>19610</v>
      </c>
      <c r="H13" s="263">
        <v>26440</v>
      </c>
      <c r="I13" s="264"/>
      <c r="J13" s="264">
        <v>40964.2581103382</v>
      </c>
    </row>
    <row r="14" spans="1:10" ht="15">
      <c r="A14" s="100" t="s">
        <v>27</v>
      </c>
      <c r="B14" s="263">
        <v>27829</v>
      </c>
      <c r="C14" s="263">
        <v>40626</v>
      </c>
      <c r="D14" s="263"/>
      <c r="E14" s="264">
        <v>58133.316621754304</v>
      </c>
      <c r="F14" s="264"/>
      <c r="G14" s="263">
        <v>14022</v>
      </c>
      <c r="H14" s="263">
        <v>16712</v>
      </c>
      <c r="I14" s="264"/>
      <c r="J14" s="264">
        <v>29291.22015416432</v>
      </c>
    </row>
    <row r="15" spans="1:10" ht="15">
      <c r="A15" s="100" t="s">
        <v>19</v>
      </c>
      <c r="B15" s="263">
        <v>33826</v>
      </c>
      <c r="C15" s="263">
        <v>30623</v>
      </c>
      <c r="D15" s="263"/>
      <c r="E15" s="264">
        <v>70660.73405610913</v>
      </c>
      <c r="F15" s="264"/>
      <c r="G15" s="263">
        <v>31216</v>
      </c>
      <c r="H15" s="263">
        <v>33741</v>
      </c>
      <c r="I15" s="264"/>
      <c r="J15" s="264">
        <v>65208.58139583464</v>
      </c>
    </row>
    <row r="16" spans="1:10" ht="15">
      <c r="A16" s="100" t="s">
        <v>28</v>
      </c>
      <c r="B16" s="263">
        <v>49</v>
      </c>
      <c r="C16" s="263">
        <v>1493</v>
      </c>
      <c r="D16" s="263"/>
      <c r="E16" s="264">
        <v>102.35842159136011</v>
      </c>
      <c r="F16" s="264"/>
      <c r="G16" s="263">
        <v>122</v>
      </c>
      <c r="H16" s="263">
        <v>123</v>
      </c>
      <c r="I16" s="264"/>
      <c r="J16" s="264">
        <v>254.85158028869253</v>
      </c>
    </row>
    <row r="17" spans="1:10" ht="15">
      <c r="A17" s="100" t="s">
        <v>256</v>
      </c>
      <c r="B17" s="263">
        <v>1945</v>
      </c>
      <c r="C17" s="263">
        <v>722</v>
      </c>
      <c r="D17" s="263"/>
      <c r="E17" s="264">
        <v>4063.002652963172</v>
      </c>
      <c r="F17" s="264"/>
      <c r="G17" s="263">
        <v>735</v>
      </c>
      <c r="H17" s="263">
        <v>663</v>
      </c>
      <c r="I17" s="264"/>
      <c r="J17" s="264">
        <v>1535.3763238704018</v>
      </c>
    </row>
    <row r="18" spans="1:10" ht="15">
      <c r="A18" s="100" t="s">
        <v>51</v>
      </c>
      <c r="B18" s="263">
        <v>0</v>
      </c>
      <c r="C18" s="263">
        <v>0</v>
      </c>
      <c r="D18" s="263"/>
      <c r="E18" s="264">
        <v>0</v>
      </c>
      <c r="F18" s="264"/>
      <c r="G18" s="263">
        <v>11</v>
      </c>
      <c r="H18" s="263">
        <v>0</v>
      </c>
      <c r="I18" s="264"/>
      <c r="J18" s="264">
        <v>22.978421173570638</v>
      </c>
    </row>
    <row r="19" spans="1:10" ht="15">
      <c r="A19" s="100" t="s">
        <v>420</v>
      </c>
      <c r="B19" s="263">
        <v>0</v>
      </c>
      <c r="C19" s="263">
        <v>0</v>
      </c>
      <c r="D19" s="263"/>
      <c r="E19" s="264">
        <v>0</v>
      </c>
      <c r="F19" s="264"/>
      <c r="G19" s="263">
        <v>1849</v>
      </c>
      <c r="H19" s="263">
        <v>0</v>
      </c>
      <c r="I19" s="264"/>
      <c r="J19" s="264">
        <v>3862.463704539283</v>
      </c>
    </row>
    <row r="20" spans="1:10" ht="15">
      <c r="A20" s="100" t="s">
        <v>52</v>
      </c>
      <c r="B20" s="263">
        <v>0</v>
      </c>
      <c r="C20" s="263">
        <v>0</v>
      </c>
      <c r="D20" s="263"/>
      <c r="E20" s="264">
        <v>0</v>
      </c>
      <c r="F20" s="264"/>
      <c r="G20" s="263">
        <v>623</v>
      </c>
      <c r="H20" s="263">
        <v>0</v>
      </c>
      <c r="I20" s="264"/>
      <c r="J20" s="264">
        <v>1301.4142173758644</v>
      </c>
    </row>
    <row r="21" spans="1:10" ht="15">
      <c r="A21" s="33" t="s">
        <v>22</v>
      </c>
      <c r="B21" s="34">
        <v>378953</v>
      </c>
      <c r="C21" s="34">
        <v>329441</v>
      </c>
      <c r="D21" s="34"/>
      <c r="E21" s="34">
        <v>791612.8762716467</v>
      </c>
      <c r="F21" s="34"/>
      <c r="G21" s="34">
        <v>205615</v>
      </c>
      <c r="H21" s="34">
        <v>213781</v>
      </c>
      <c r="I21" s="34"/>
      <c r="J21" s="34">
        <v>429518.9154185205</v>
      </c>
    </row>
    <row r="22" spans="1:10" ht="15">
      <c r="A22" s="100" t="s">
        <v>313</v>
      </c>
      <c r="B22" s="5"/>
      <c r="C22" s="5"/>
      <c r="D22" s="5"/>
      <c r="E22" s="5"/>
      <c r="F22" s="5"/>
      <c r="G22" s="5"/>
      <c r="H22" s="5"/>
      <c r="I22" s="5"/>
      <c r="J22" s="5"/>
    </row>
  </sheetData>
  <sheetProtection/>
  <printOptions/>
  <pageMargins left="0.7" right="0.7" top="0.75" bottom="0.75" header="0.3" footer="0.3"/>
  <pageSetup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9" t="s">
        <v>257</v>
      </c>
      <c r="B1" s="101"/>
      <c r="C1" s="101"/>
      <c r="D1" s="101"/>
      <c r="E1" s="101"/>
      <c r="F1" s="101"/>
      <c r="G1" s="101"/>
    </row>
    <row r="2" spans="1:7" ht="15">
      <c r="A2" s="145" t="s">
        <v>29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>
      <c r="A4" s="102" t="s">
        <v>101</v>
      </c>
      <c r="B4" s="103">
        <v>133089.36744363062</v>
      </c>
      <c r="C4" s="103">
        <v>157992.417581241</v>
      </c>
      <c r="D4" s="103">
        <v>-24903.05013761038</v>
      </c>
      <c r="E4" s="104">
        <v>-0.15762180564649583</v>
      </c>
      <c r="F4" s="105"/>
      <c r="G4" s="103">
        <v>278016.68534944043</v>
      </c>
    </row>
    <row r="5" spans="1:7" ht="15">
      <c r="A5" s="102" t="s">
        <v>258</v>
      </c>
      <c r="B5" s="103">
        <v>-111527.61139974956</v>
      </c>
      <c r="C5" s="103">
        <v>-144119.3017737968</v>
      </c>
      <c r="D5" s="103">
        <v>32591.690374047233</v>
      </c>
      <c r="E5" s="104">
        <v>0.22614382648898546</v>
      </c>
      <c r="F5" s="105"/>
      <c r="G5" s="103">
        <v>-232975.31156597848</v>
      </c>
    </row>
    <row r="6" spans="1:7" ht="15">
      <c r="A6" s="106" t="s">
        <v>70</v>
      </c>
      <c r="B6" s="107">
        <v>21561.75604388106</v>
      </c>
      <c r="C6" s="107">
        <v>13873.115807444206</v>
      </c>
      <c r="D6" s="107">
        <v>7688.640236436855</v>
      </c>
      <c r="E6" s="188">
        <v>0.5542114938816549</v>
      </c>
      <c r="F6" s="105"/>
      <c r="G6" s="107">
        <v>45041.37378346194</v>
      </c>
    </row>
    <row r="7" spans="1:7" ht="15">
      <c r="A7" s="102" t="s">
        <v>259</v>
      </c>
      <c r="B7" s="103">
        <v>-14785.102255866337</v>
      </c>
      <c r="C7" s="103">
        <v>-14622.291214239136</v>
      </c>
      <c r="D7" s="103">
        <v>-162.81104162720112</v>
      </c>
      <c r="E7" s="104">
        <v>-0.01113444119268096</v>
      </c>
      <c r="F7" s="105"/>
      <c r="G7" s="103">
        <v>-30885.300611782368</v>
      </c>
    </row>
    <row r="8" spans="1:7" ht="15">
      <c r="A8" s="108" t="s">
        <v>74</v>
      </c>
      <c r="B8" s="39">
        <v>6776.653788014724</v>
      </c>
      <c r="C8" s="39">
        <v>-749.1754067949296</v>
      </c>
      <c r="D8" s="39">
        <v>7525.829194809654</v>
      </c>
      <c r="E8" s="109">
        <v>10.045483509671168</v>
      </c>
      <c r="F8" s="105"/>
      <c r="G8" s="39">
        <v>14156.073171679565</v>
      </c>
    </row>
    <row r="9" spans="1:7" ht="15">
      <c r="A9" s="102" t="s">
        <v>260</v>
      </c>
      <c r="B9" s="103">
        <v>-8553.59514984847</v>
      </c>
      <c r="C9" s="103">
        <v>-10740.7775928675</v>
      </c>
      <c r="D9" s="103">
        <v>2187.18244301903</v>
      </c>
      <c r="E9" s="104">
        <v>0.20363352877462484</v>
      </c>
      <c r="F9" s="105"/>
      <c r="G9" s="103">
        <v>-17868.0101728572</v>
      </c>
    </row>
    <row r="10" spans="1:7" ht="15">
      <c r="A10" s="153" t="s">
        <v>77</v>
      </c>
      <c r="B10" s="154">
        <v>-1776.9413618337458</v>
      </c>
      <c r="C10" s="154">
        <v>-11489.95299966243</v>
      </c>
      <c r="D10" s="154">
        <v>9713.011637828684</v>
      </c>
      <c r="E10" s="155">
        <v>0.8453482479966671</v>
      </c>
      <c r="F10" s="156"/>
      <c r="G10" s="154">
        <v>-3711.9370011776355</v>
      </c>
    </row>
    <row r="11" spans="1:7" ht="15">
      <c r="A11" s="42" t="s">
        <v>261</v>
      </c>
      <c r="B11" s="42"/>
      <c r="C11" s="42"/>
      <c r="D11" s="42"/>
      <c r="E11" s="42"/>
      <c r="F11" s="42"/>
      <c r="G11" s="42"/>
    </row>
    <row r="12" spans="1:7" ht="15">
      <c r="A12" s="195"/>
      <c r="B12" s="42"/>
      <c r="C12" s="42"/>
      <c r="D12" s="42"/>
      <c r="E12" s="42"/>
      <c r="F12" s="42"/>
      <c r="G12" s="42"/>
    </row>
    <row r="13" spans="1:7" ht="15">
      <c r="A13" s="59" t="s">
        <v>262</v>
      </c>
      <c r="B13" s="101"/>
      <c r="C13" s="101"/>
      <c r="D13" s="101"/>
      <c r="E13" s="101"/>
      <c r="F13" s="101"/>
      <c r="G13" s="101"/>
    </row>
    <row r="14" spans="1:7" ht="15">
      <c r="A14" s="157" t="s">
        <v>29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263</v>
      </c>
      <c r="B15" s="111">
        <v>3643.932629</v>
      </c>
      <c r="C15" s="111">
        <v>4424.363784</v>
      </c>
      <c r="D15" s="112">
        <v>-780.4311550000002</v>
      </c>
      <c r="E15" s="70">
        <v>-0.17639398410734305</v>
      </c>
      <c r="F15" s="42"/>
      <c r="G15" s="42"/>
    </row>
    <row r="16" spans="1:7" ht="15">
      <c r="A16" s="110" t="s">
        <v>264</v>
      </c>
      <c r="B16" s="111">
        <v>3897.648964769355</v>
      </c>
      <c r="C16" s="111">
        <v>4536.743076372321</v>
      </c>
      <c r="D16" s="112">
        <v>-639.0941116029662</v>
      </c>
      <c r="E16" s="70">
        <v>-0.1408706864912438</v>
      </c>
      <c r="F16" s="42"/>
      <c r="G16" s="42"/>
    </row>
    <row r="17" spans="1:7" ht="15">
      <c r="A17" s="41" t="s">
        <v>265</v>
      </c>
      <c r="B17" s="113">
        <v>0.06433866122543926</v>
      </c>
      <c r="C17" s="113">
        <v>0.075586433264118</v>
      </c>
      <c r="D17" s="114">
        <v>-1.1247772038678745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266</v>
      </c>
      <c r="B1" s="101"/>
      <c r="C1" s="101"/>
      <c r="D1" s="101"/>
      <c r="E1" s="101"/>
      <c r="F1" s="101"/>
      <c r="G1" s="101"/>
    </row>
    <row r="2" spans="1:7" ht="15" customHeight="1">
      <c r="A2" s="145" t="s">
        <v>30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16820.968222646923</v>
      </c>
      <c r="C4" s="103">
        <v>24537.828702193558</v>
      </c>
      <c r="D4" s="103">
        <v>-7716.860479546634</v>
      </c>
      <c r="E4" s="104">
        <v>-0.3144883181475949</v>
      </c>
      <c r="F4" s="105"/>
      <c r="G4" s="103">
        <v>35138.11748792991</v>
      </c>
    </row>
    <row r="5" spans="1:7" ht="15" customHeight="1">
      <c r="A5" s="102" t="s">
        <v>258</v>
      </c>
      <c r="B5" s="103">
        <v>-6639.255224872406</v>
      </c>
      <c r="C5" s="103">
        <v>-7057.295569553776</v>
      </c>
      <c r="D5" s="103">
        <v>418.0403446813698</v>
      </c>
      <c r="E5" s="104">
        <v>0.0592352042735546</v>
      </c>
      <c r="F5" s="105"/>
      <c r="G5" s="103">
        <v>-13869.054803267962</v>
      </c>
    </row>
    <row r="6" spans="1:7" ht="15" customHeight="1">
      <c r="A6" s="106" t="s">
        <v>70</v>
      </c>
      <c r="B6" s="107">
        <v>10181.712997774517</v>
      </c>
      <c r="C6" s="107">
        <v>17480.533132639783</v>
      </c>
      <c r="D6" s="107">
        <v>-7298.820134865266</v>
      </c>
      <c r="E6" s="188">
        <v>-0.4175399045030757</v>
      </c>
      <c r="F6" s="105"/>
      <c r="G6" s="107">
        <v>21269.062684661938</v>
      </c>
    </row>
    <row r="7" spans="1:7" ht="15" customHeight="1">
      <c r="A7" s="102" t="s">
        <v>259</v>
      </c>
      <c r="B7" s="103">
        <v>-3792.0568908903433</v>
      </c>
      <c r="C7" s="103">
        <v>-3529.0211340305696</v>
      </c>
      <c r="D7" s="103">
        <v>-263.03575685977376</v>
      </c>
      <c r="E7" s="104">
        <v>-0.0745350472184209</v>
      </c>
      <c r="F7" s="105"/>
      <c r="G7" s="103">
        <v>-7921.407304819919</v>
      </c>
    </row>
    <row r="8" spans="1:7" ht="15" customHeight="1">
      <c r="A8" s="108" t="s">
        <v>74</v>
      </c>
      <c r="B8" s="39">
        <v>6389.656106884174</v>
      </c>
      <c r="C8" s="39">
        <v>13951.511998609214</v>
      </c>
      <c r="D8" s="39">
        <v>-7561.85589172504</v>
      </c>
      <c r="E8" s="109">
        <v>-0.542009775892309</v>
      </c>
      <c r="F8" s="105"/>
      <c r="G8" s="39">
        <v>13347.655379842023</v>
      </c>
    </row>
    <row r="9" spans="1:7" ht="15" customHeight="1">
      <c r="A9" s="102" t="s">
        <v>260</v>
      </c>
      <c r="B9" s="103">
        <v>-1138.54239492797</v>
      </c>
      <c r="C9" s="103">
        <v>-1355.6603578486602</v>
      </c>
      <c r="D9" s="103">
        <v>217.11796292069016</v>
      </c>
      <c r="E9" s="104">
        <v>0.16015660682535665</v>
      </c>
      <c r="F9" s="105"/>
      <c r="G9" s="103">
        <v>-2378.3551522382445</v>
      </c>
    </row>
    <row r="10" spans="1:7" ht="15" customHeight="1">
      <c r="A10" s="153" t="s">
        <v>77</v>
      </c>
      <c r="B10" s="154">
        <v>5251.113711956204</v>
      </c>
      <c r="C10" s="154">
        <v>12595.851640760553</v>
      </c>
      <c r="D10" s="154">
        <v>-7344.737928804349</v>
      </c>
      <c r="E10" s="155">
        <v>-0.5831076880134534</v>
      </c>
      <c r="F10" s="156"/>
      <c r="G10" s="154">
        <v>10969.300227603777</v>
      </c>
    </row>
    <row r="11" spans="1:7" ht="15" customHeight="1">
      <c r="A11" s="42" t="s">
        <v>261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267</v>
      </c>
      <c r="B13" s="101"/>
      <c r="C13" s="101"/>
      <c r="D13" s="101"/>
      <c r="E13" s="101"/>
      <c r="F13" s="101"/>
      <c r="G13" s="101"/>
    </row>
    <row r="14" spans="1:7" ht="15">
      <c r="A14" s="157" t="s">
        <v>30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263</v>
      </c>
      <c r="B15" s="111">
        <v>836.6346654410809</v>
      </c>
      <c r="C15" s="111">
        <v>1295.28569863</v>
      </c>
      <c r="D15" s="112">
        <v>-458.6510331889192</v>
      </c>
      <c r="E15" s="70">
        <v>-0.3540925632654062</v>
      </c>
      <c r="F15" s="42"/>
      <c r="G15" s="42"/>
    </row>
    <row r="16" spans="1:7" ht="15">
      <c r="A16" s="110" t="s">
        <v>264</v>
      </c>
      <c r="B16" s="111">
        <v>1385.5467291595935</v>
      </c>
      <c r="C16" s="111">
        <v>1497.6318381621838</v>
      </c>
      <c r="D16" s="112">
        <v>-112.08510900259034</v>
      </c>
      <c r="E16" s="70">
        <v>-0.07484156395882674</v>
      </c>
      <c r="F16" s="42"/>
      <c r="G16" s="42"/>
    </row>
    <row r="17" spans="1:7" ht="15">
      <c r="A17" s="41" t="s">
        <v>265</v>
      </c>
      <c r="B17" s="113">
        <v>0.022871280206397365</v>
      </c>
      <c r="C17" s="113">
        <v>0.0249519637951334</v>
      </c>
      <c r="D17" s="114">
        <v>-0.20806835887360353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E24" sqref="E24"/>
    </sheetView>
  </sheetViews>
  <sheetFormatPr defaultColWidth="11.421875" defaultRowHeight="15"/>
  <cols>
    <col min="6" max="6" width="3.7109375" style="0" customWidth="1"/>
  </cols>
  <sheetData>
    <row r="1" spans="1:7" ht="15">
      <c r="A1" s="59" t="s">
        <v>432</v>
      </c>
      <c r="B1" s="101"/>
      <c r="C1" s="101"/>
      <c r="D1" s="101"/>
      <c r="E1" s="101"/>
      <c r="F1" s="101"/>
      <c r="G1" s="101"/>
    </row>
    <row r="2" spans="1:7" ht="15">
      <c r="A2" s="145" t="s">
        <v>420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>
      <c r="A3" s="149"/>
      <c r="B3" s="150" t="s">
        <v>431</v>
      </c>
      <c r="C3" s="150"/>
      <c r="D3" s="151" t="s">
        <v>48</v>
      </c>
      <c r="E3" s="152" t="s">
        <v>99</v>
      </c>
      <c r="F3" s="148"/>
      <c r="G3" s="150" t="s">
        <v>417</v>
      </c>
    </row>
    <row r="4" spans="1:7" ht="15">
      <c r="A4" s="102" t="s">
        <v>101</v>
      </c>
      <c r="B4" s="103">
        <v>13375.921517267585</v>
      </c>
      <c r="C4" s="103"/>
      <c r="D4" s="103"/>
      <c r="E4" s="104" t="s">
        <v>32</v>
      </c>
      <c r="F4" s="105"/>
      <c r="G4" s="103">
        <v>27941.596200763688</v>
      </c>
    </row>
    <row r="5" spans="1:7" ht="15">
      <c r="A5" s="102" t="s">
        <v>258</v>
      </c>
      <c r="B5" s="103">
        <v>-6302.262145416098</v>
      </c>
      <c r="C5" s="103"/>
      <c r="D5" s="103"/>
      <c r="E5" s="104" t="s">
        <v>32</v>
      </c>
      <c r="F5" s="105"/>
      <c r="G5" s="103">
        <v>-13165.093993056544</v>
      </c>
    </row>
    <row r="6" spans="1:7" ht="15">
      <c r="A6" s="102" t="s">
        <v>70</v>
      </c>
      <c r="B6" s="107">
        <v>7073.659371851487</v>
      </c>
      <c r="C6" s="107"/>
      <c r="D6" s="107"/>
      <c r="E6" s="188" t="s">
        <v>32</v>
      </c>
      <c r="F6" s="105"/>
      <c r="G6" s="107">
        <v>14776.502207707144</v>
      </c>
    </row>
    <row r="7" spans="1:7" ht="15">
      <c r="A7" s="102" t="s">
        <v>259</v>
      </c>
      <c r="B7" s="103">
        <v>-2615.0625679788564</v>
      </c>
      <c r="C7" s="103"/>
      <c r="D7" s="103"/>
      <c r="E7" s="104" t="s">
        <v>32</v>
      </c>
      <c r="F7" s="105"/>
      <c r="G7" s="103">
        <v>-5462.728098387033</v>
      </c>
    </row>
    <row r="8" spans="1:7" ht="15">
      <c r="A8" s="108" t="s">
        <v>74</v>
      </c>
      <c r="B8" s="39">
        <v>4458.5968038726305</v>
      </c>
      <c r="C8" s="39"/>
      <c r="D8" s="39"/>
      <c r="E8" s="109" t="s">
        <v>32</v>
      </c>
      <c r="F8" s="105"/>
      <c r="G8" s="39">
        <v>9313.774109320113</v>
      </c>
    </row>
    <row r="9" spans="1:7" ht="15">
      <c r="A9" s="102" t="s">
        <v>260</v>
      </c>
      <c r="B9" s="103">
        <v>-1849.0562013853403</v>
      </c>
      <c r="C9" s="103"/>
      <c r="D9" s="103"/>
      <c r="E9" s="104" t="s">
        <v>32</v>
      </c>
      <c r="F9" s="105"/>
      <c r="G9" s="103">
        <v>-3862.581106275909</v>
      </c>
    </row>
    <row r="10" spans="1:7" ht="15">
      <c r="A10" s="108" t="s">
        <v>77</v>
      </c>
      <c r="B10" s="154">
        <v>2609.54060248729</v>
      </c>
      <c r="C10" s="154"/>
      <c r="D10" s="154"/>
      <c r="E10" s="155" t="s">
        <v>32</v>
      </c>
      <c r="F10" s="156"/>
      <c r="G10" s="154">
        <v>5451.193003044202</v>
      </c>
    </row>
    <row r="11" spans="1:7" ht="15">
      <c r="A11" s="42" t="s">
        <v>261</v>
      </c>
      <c r="B11" s="42"/>
      <c r="C11" s="42"/>
      <c r="D11" s="42"/>
      <c r="E11" s="42"/>
      <c r="F11" s="42"/>
      <c r="G11" s="42"/>
    </row>
    <row r="12" spans="1:7" ht="15">
      <c r="A12" s="195"/>
      <c r="B12" s="42"/>
      <c r="C12" s="42"/>
      <c r="D12" s="42"/>
      <c r="E12" s="42"/>
      <c r="F12" s="42"/>
      <c r="G12" s="42"/>
    </row>
    <row r="13" spans="1:7" ht="15">
      <c r="A13" s="59" t="s">
        <v>433</v>
      </c>
      <c r="B13" s="101"/>
      <c r="C13" s="101"/>
      <c r="D13" s="101"/>
      <c r="E13" s="101"/>
      <c r="F13" s="101"/>
      <c r="G13" s="101"/>
    </row>
    <row r="14" spans="1:7" ht="15">
      <c r="A14" s="157" t="s">
        <v>420</v>
      </c>
      <c r="B14" s="158" t="s">
        <v>431</v>
      </c>
      <c r="C14" s="158"/>
      <c r="D14" s="159"/>
      <c r="E14" s="160" t="s">
        <v>99</v>
      </c>
      <c r="F14" s="156"/>
      <c r="G14" s="156"/>
    </row>
    <row r="15" spans="1:7" ht="15">
      <c r="A15" s="110" t="s">
        <v>263</v>
      </c>
      <c r="B15" s="111">
        <v>1023.9149440000001</v>
      </c>
      <c r="C15" s="111"/>
      <c r="D15" s="112"/>
      <c r="E15" s="70" t="s">
        <v>32</v>
      </c>
      <c r="F15" s="42"/>
      <c r="G15" s="42"/>
    </row>
    <row r="16" spans="1:7" ht="15">
      <c r="A16" s="110" t="s">
        <v>264</v>
      </c>
      <c r="B16" s="111">
        <v>1175.9883630000002</v>
      </c>
      <c r="C16" s="111"/>
      <c r="D16" s="112"/>
      <c r="E16" s="70" t="s">
        <v>32</v>
      </c>
      <c r="F16" s="42"/>
      <c r="G16" s="42"/>
    </row>
    <row r="17" spans="1:7" ht="15">
      <c r="A17" s="41" t="s">
        <v>265</v>
      </c>
      <c r="B17" s="113">
        <v>0.019412091128784656</v>
      </c>
      <c r="C17" s="113"/>
      <c r="D17" s="114"/>
      <c r="E17" s="71"/>
      <c r="F17" s="42"/>
      <c r="G17" s="4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18"/>
  <sheetViews>
    <sheetView showGridLines="0" zoomScalePageLayoutView="0" workbookViewId="0" topLeftCell="A1">
      <selection activeCell="D25" sqref="D25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271</v>
      </c>
      <c r="B1" s="101"/>
      <c r="C1" s="101"/>
      <c r="D1" s="101"/>
      <c r="E1" s="101"/>
      <c r="F1" s="101"/>
      <c r="G1" s="101"/>
    </row>
    <row r="2" spans="1:7" ht="15" customHeight="1">
      <c r="A2" s="145" t="s">
        <v>8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343753.50272691285</v>
      </c>
      <c r="C4" s="103">
        <v>165013.76054371332</v>
      </c>
      <c r="D4" s="103">
        <v>178739.74218319953</v>
      </c>
      <c r="E4" s="104">
        <v>1.0831808304608033</v>
      </c>
      <c r="F4" s="105"/>
      <c r="G4" s="103">
        <v>718082.9786862879</v>
      </c>
    </row>
    <row r="5" spans="1:7" ht="15" customHeight="1">
      <c r="A5" s="102" t="s">
        <v>258</v>
      </c>
      <c r="B5" s="103">
        <v>-83354.02669320488</v>
      </c>
      <c r="C5" s="103">
        <v>-89820.90173341578</v>
      </c>
      <c r="D5" s="103">
        <v>6466.8750402109</v>
      </c>
      <c r="E5" s="104">
        <v>0.07199744063363203</v>
      </c>
      <c r="F5" s="105"/>
      <c r="G5" s="103">
        <v>-174122.17562450105</v>
      </c>
    </row>
    <row r="6" spans="1:7" ht="15" customHeight="1">
      <c r="A6" s="106" t="s">
        <v>70</v>
      </c>
      <c r="B6" s="107">
        <v>260399.47603370796</v>
      </c>
      <c r="C6" s="107">
        <v>75192.85881029753</v>
      </c>
      <c r="D6" s="107">
        <v>185206.61722341043</v>
      </c>
      <c r="E6" s="188">
        <v>2.463087853737072</v>
      </c>
      <c r="F6" s="105"/>
      <c r="G6" s="107">
        <v>543960.8030617868</v>
      </c>
    </row>
    <row r="7" spans="1:7" ht="15" customHeight="1">
      <c r="A7" s="102" t="s">
        <v>259</v>
      </c>
      <c r="B7" s="103">
        <v>-111463.66542911487</v>
      </c>
      <c r="C7" s="103">
        <v>-92417.58093058129</v>
      </c>
      <c r="D7" s="103">
        <v>-19046.084498533586</v>
      </c>
      <c r="E7" s="104">
        <v>-0.20608724343087814</v>
      </c>
      <c r="F7" s="105"/>
      <c r="G7" s="103">
        <v>-232841.73179819697</v>
      </c>
    </row>
    <row r="8" spans="1:7" ht="15" customHeight="1">
      <c r="A8" s="108" t="s">
        <v>74</v>
      </c>
      <c r="B8" s="39">
        <v>148935.81060459308</v>
      </c>
      <c r="C8" s="39">
        <v>-17224.722120283754</v>
      </c>
      <c r="D8" s="39">
        <v>166160.53272487683</v>
      </c>
      <c r="E8" s="109">
        <v>9.64663067215505</v>
      </c>
      <c r="F8" s="105"/>
      <c r="G8" s="39">
        <v>311119.07126358984</v>
      </c>
    </row>
    <row r="9" spans="1:7" ht="15" customHeight="1">
      <c r="A9" s="102" t="s">
        <v>260</v>
      </c>
      <c r="B9" s="103">
        <v>-6556.36472540643</v>
      </c>
      <c r="C9" s="103">
        <v>-7829.777225329825</v>
      </c>
      <c r="D9" s="103">
        <v>1273.4124999233954</v>
      </c>
      <c r="E9" s="104">
        <v>0.1626371304414416</v>
      </c>
      <c r="F9" s="105"/>
      <c r="G9" s="103">
        <v>-13695.90091163007</v>
      </c>
    </row>
    <row r="10" spans="1:7" ht="15" customHeight="1">
      <c r="A10" s="153" t="s">
        <v>77</v>
      </c>
      <c r="B10" s="154">
        <v>142379.44587918665</v>
      </c>
      <c r="C10" s="154">
        <v>-25054.499345613578</v>
      </c>
      <c r="D10" s="154">
        <v>167433.94522480023</v>
      </c>
      <c r="E10" s="155">
        <v>6.682789502800972</v>
      </c>
      <c r="F10" s="156"/>
      <c r="G10" s="154">
        <v>297423.17035195976</v>
      </c>
    </row>
    <row r="11" spans="1:7" ht="15" customHeight="1">
      <c r="A11" s="42" t="s">
        <v>261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428</v>
      </c>
      <c r="B13" s="101"/>
      <c r="C13" s="101"/>
      <c r="D13" s="101"/>
      <c r="E13" s="101"/>
      <c r="F13" s="101"/>
      <c r="G13" s="101"/>
    </row>
    <row r="14" spans="1:7" ht="15">
      <c r="A14" s="157" t="s">
        <v>8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61"/>
      <c r="G14" s="156"/>
    </row>
    <row r="15" spans="1:7" ht="15">
      <c r="A15" s="110" t="s">
        <v>268</v>
      </c>
      <c r="B15" s="111">
        <v>2430.273</v>
      </c>
      <c r="C15" s="111">
        <v>2390.831</v>
      </c>
      <c r="D15" s="112">
        <v>39.44200000000001</v>
      </c>
      <c r="E15" s="70">
        <v>0.016497192817058172</v>
      </c>
      <c r="F15" s="42"/>
      <c r="G15" s="42"/>
    </row>
    <row r="16" spans="1:7" ht="15">
      <c r="A16" s="110" t="s">
        <v>264</v>
      </c>
      <c r="B16" s="111">
        <v>8686</v>
      </c>
      <c r="C16" s="111">
        <v>8672</v>
      </c>
      <c r="D16" s="112">
        <v>14</v>
      </c>
      <c r="E16" s="70">
        <v>0.0016143911439114391</v>
      </c>
      <c r="F16" s="42"/>
      <c r="G16" s="42"/>
    </row>
    <row r="17" spans="1:7" ht="15">
      <c r="A17" s="110" t="s">
        <v>269</v>
      </c>
      <c r="B17" s="112">
        <v>824.6599932134374</v>
      </c>
      <c r="C17" s="112">
        <v>839.4771769662922</v>
      </c>
      <c r="D17" s="112">
        <v>-14.817183752854817</v>
      </c>
      <c r="E17" s="70">
        <v>-0.017650490280630673</v>
      </c>
      <c r="F17" s="42"/>
      <c r="G17" s="42"/>
    </row>
    <row r="18" spans="1:7" ht="15">
      <c r="A18" s="41" t="s">
        <v>270</v>
      </c>
      <c r="B18" s="140">
        <v>0.107</v>
      </c>
      <c r="C18" s="140">
        <v>0.106</v>
      </c>
      <c r="D18" s="113">
        <v>0.0010000000000000009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3.00390625" style="0" customWidth="1"/>
    <col min="5" max="5" width="11.00390625" style="0" customWidth="1"/>
    <col min="6" max="6" width="2.00390625" style="0" customWidth="1"/>
    <col min="7" max="7" width="13.140625" style="0" customWidth="1"/>
  </cols>
  <sheetData>
    <row r="1" spans="1:7" ht="15">
      <c r="A1" s="59" t="s">
        <v>285</v>
      </c>
      <c r="B1" s="74"/>
      <c r="C1" s="74"/>
      <c r="D1" s="74"/>
      <c r="E1" s="74"/>
      <c r="F1" s="74"/>
      <c r="G1" s="74"/>
    </row>
    <row r="2" spans="1:7" ht="15">
      <c r="A2" s="35" t="s">
        <v>13</v>
      </c>
      <c r="B2" s="419" t="s">
        <v>57</v>
      </c>
      <c r="C2" s="419"/>
      <c r="D2" s="419"/>
      <c r="E2" s="36"/>
      <c r="F2" s="115"/>
      <c r="G2" s="37" t="s">
        <v>58</v>
      </c>
    </row>
    <row r="3" spans="1:7" ht="15">
      <c r="A3" s="43"/>
      <c r="B3" s="38" t="s">
        <v>417</v>
      </c>
      <c r="C3" s="38" t="s">
        <v>418</v>
      </c>
      <c r="D3" s="38" t="s">
        <v>48</v>
      </c>
      <c r="E3" s="38" t="s">
        <v>0</v>
      </c>
      <c r="F3" s="44"/>
      <c r="G3" s="38" t="s">
        <v>417</v>
      </c>
    </row>
    <row r="4" spans="1:7" ht="15">
      <c r="A4" s="74" t="s">
        <v>59</v>
      </c>
      <c r="B4" s="116">
        <v>858430.1803488599</v>
      </c>
      <c r="C4" s="116">
        <v>1021468.967635237</v>
      </c>
      <c r="D4" s="117">
        <v>-163038.78728637716</v>
      </c>
      <c r="E4" s="118">
        <v>-0.15961208069181182</v>
      </c>
      <c r="F4" s="119"/>
      <c r="G4" s="117">
        <v>1793215.4756509368</v>
      </c>
    </row>
    <row r="5" spans="1:7" ht="15">
      <c r="A5" s="74" t="s">
        <v>63</v>
      </c>
      <c r="B5" s="116">
        <v>76836.02567529574</v>
      </c>
      <c r="C5" s="116">
        <v>75894.42267265395</v>
      </c>
      <c r="D5" s="117">
        <v>941.6030026417866</v>
      </c>
      <c r="E5" s="118">
        <v>0.012406748341746885</v>
      </c>
      <c r="F5" s="119"/>
      <c r="G5" s="117">
        <v>160506.41447911208</v>
      </c>
    </row>
    <row r="6" spans="1:7" ht="15">
      <c r="A6" s="68" t="s">
        <v>272</v>
      </c>
      <c r="B6" s="116">
        <v>935266.2060241556</v>
      </c>
      <c r="C6" s="116">
        <v>1097363.390307891</v>
      </c>
      <c r="D6" s="117">
        <v>-162097.18428373535</v>
      </c>
      <c r="E6" s="118">
        <v>-0.14771513767946567</v>
      </c>
      <c r="F6" s="119"/>
      <c r="G6" s="117">
        <v>1953721.8901300489</v>
      </c>
    </row>
    <row r="7" spans="1:7" ht="15">
      <c r="A7" s="42" t="s">
        <v>69</v>
      </c>
      <c r="B7" s="116">
        <v>-528840.4390678242</v>
      </c>
      <c r="C7" s="116">
        <v>-642181.974363964</v>
      </c>
      <c r="D7" s="117">
        <v>113341.53529613989</v>
      </c>
      <c r="E7" s="118">
        <v>0.17649442030570336</v>
      </c>
      <c r="F7" s="119"/>
      <c r="G7" s="117">
        <v>-1104719.8493196804</v>
      </c>
    </row>
    <row r="8" spans="1:7" ht="15">
      <c r="A8" s="101" t="s">
        <v>70</v>
      </c>
      <c r="B8" s="120">
        <v>406425.76695633144</v>
      </c>
      <c r="C8" s="120">
        <v>455181.4159439269</v>
      </c>
      <c r="D8" s="121">
        <v>-48755.64898759546</v>
      </c>
      <c r="E8" s="122">
        <v>-0.10711256496816556</v>
      </c>
      <c r="F8" s="119"/>
      <c r="G8" s="121">
        <v>849002.0408103684</v>
      </c>
    </row>
    <row r="9" spans="1:7" ht="15">
      <c r="A9" s="42" t="s">
        <v>259</v>
      </c>
      <c r="B9" s="116">
        <v>-120697.10277521383</v>
      </c>
      <c r="C9" s="116">
        <v>-128623.62260262425</v>
      </c>
      <c r="D9" s="117">
        <v>7926.519827410419</v>
      </c>
      <c r="E9" s="118">
        <v>0.061625692598465946</v>
      </c>
      <c r="F9" s="119"/>
      <c r="G9" s="117">
        <v>-252129.89654532773</v>
      </c>
    </row>
    <row r="10" spans="1:7" ht="15">
      <c r="A10" s="108" t="s">
        <v>74</v>
      </c>
      <c r="B10" s="39">
        <v>285728.6641811176</v>
      </c>
      <c r="C10" s="39">
        <v>326557.79334130266</v>
      </c>
      <c r="D10" s="123">
        <v>-40829.12916018505</v>
      </c>
      <c r="E10" s="40">
        <v>-0.12502880039219394</v>
      </c>
      <c r="F10" s="119"/>
      <c r="G10" s="123">
        <v>596872.1442650406</v>
      </c>
    </row>
    <row r="11" spans="1:7" ht="15">
      <c r="A11" s="42" t="s">
        <v>260</v>
      </c>
      <c r="B11" s="116">
        <v>-46829.820413117726</v>
      </c>
      <c r="C11" s="116">
        <v>-57526.74655245459</v>
      </c>
      <c r="D11" s="117">
        <v>10696.926139336865</v>
      </c>
      <c r="E11" s="118">
        <v>0.18594700344444284</v>
      </c>
      <c r="F11" s="119"/>
      <c r="G11" s="117">
        <v>-97825.03063048136</v>
      </c>
    </row>
    <row r="12" spans="1:7" ht="15">
      <c r="A12" s="42" t="s">
        <v>36</v>
      </c>
      <c r="B12" s="116">
        <v>-11693.076741850578</v>
      </c>
      <c r="C12" s="116">
        <v>-12474.255720029481</v>
      </c>
      <c r="D12" s="117">
        <v>781.178978178903</v>
      </c>
      <c r="E12" s="118">
        <v>0.0626232935825254</v>
      </c>
      <c r="F12" s="119"/>
      <c r="G12" s="117">
        <v>-24426.22201719325</v>
      </c>
    </row>
    <row r="13" spans="1:7" ht="15">
      <c r="A13" s="108" t="s">
        <v>77</v>
      </c>
      <c r="B13" s="39">
        <v>227205.7670261493</v>
      </c>
      <c r="C13" s="39">
        <v>256556.7910688186</v>
      </c>
      <c r="D13" s="123">
        <v>-29351.024042669305</v>
      </c>
      <c r="E13" s="40">
        <v>-0.11440361379791428</v>
      </c>
      <c r="F13" s="119"/>
      <c r="G13" s="123">
        <v>474620.89161736605</v>
      </c>
    </row>
    <row r="14" spans="1:7" ht="15">
      <c r="A14" s="124" t="s">
        <v>273</v>
      </c>
      <c r="B14" s="305">
        <v>-3417.1023130420003</v>
      </c>
      <c r="C14" s="305">
        <v>-48486.352121834</v>
      </c>
      <c r="D14" s="121">
        <v>45069.249808792</v>
      </c>
      <c r="E14" s="122">
        <v>0.9295244504173942</v>
      </c>
      <c r="F14" s="119"/>
      <c r="G14" s="306">
        <v>-7138.146922023773</v>
      </c>
    </row>
    <row r="15" spans="1:7" ht="15">
      <c r="A15" s="125" t="s">
        <v>79</v>
      </c>
      <c r="B15" s="116">
        <v>79756.05338410391</v>
      </c>
      <c r="C15" s="116">
        <v>56724.62943594944</v>
      </c>
      <c r="D15" s="117">
        <v>23031.423948154472</v>
      </c>
      <c r="E15" s="118">
        <v>0.406021584930059</v>
      </c>
      <c r="F15" s="119"/>
      <c r="G15" s="307">
        <v>166606.19870924758</v>
      </c>
    </row>
    <row r="16" spans="1:7" ht="15">
      <c r="A16" s="125" t="s">
        <v>274</v>
      </c>
      <c r="B16" s="116">
        <v>-82343.95842782548</v>
      </c>
      <c r="C16" s="116">
        <v>-103011.67665038205</v>
      </c>
      <c r="D16" s="117">
        <v>20667.718222556578</v>
      </c>
      <c r="E16" s="118">
        <v>0.2006347134092582</v>
      </c>
      <c r="F16" s="119"/>
      <c r="G16" s="307">
        <v>-172012.19616850597</v>
      </c>
    </row>
    <row r="17" spans="1:7" ht="15">
      <c r="A17" s="125" t="s">
        <v>275</v>
      </c>
      <c r="B17" s="116">
        <v>0</v>
      </c>
      <c r="C17" s="116">
        <v>0</v>
      </c>
      <c r="D17" s="117">
        <v>0</v>
      </c>
      <c r="E17" s="118" t="s">
        <v>32</v>
      </c>
      <c r="F17" s="119"/>
      <c r="G17" s="307">
        <v>0</v>
      </c>
    </row>
    <row r="18" spans="1:7" ht="15">
      <c r="A18" s="125" t="s">
        <v>82</v>
      </c>
      <c r="B18" s="285">
        <v>-829.1972693204375</v>
      </c>
      <c r="C18" s="285">
        <v>-2199.3049074013943</v>
      </c>
      <c r="D18" s="117">
        <v>1370.1076380809568</v>
      </c>
      <c r="E18" s="118">
        <v>0.6229730281918109</v>
      </c>
      <c r="F18" s="119"/>
      <c r="G18" s="307">
        <v>-1732.149462765427</v>
      </c>
    </row>
    <row r="19" spans="1:7" ht="15">
      <c r="A19" s="126" t="s">
        <v>276</v>
      </c>
      <c r="B19" s="116">
        <v>2092.0716839742754</v>
      </c>
      <c r="C19" s="116">
        <v>2641.112289529562</v>
      </c>
      <c r="D19" s="117">
        <v>-549.0406055552867</v>
      </c>
      <c r="E19" s="118">
        <v>-0.20788234098637373</v>
      </c>
      <c r="F19" s="119"/>
      <c r="G19" s="307">
        <v>4370.227661787461</v>
      </c>
    </row>
    <row r="20" spans="1:7" ht="15">
      <c r="A20" s="126" t="s">
        <v>277</v>
      </c>
      <c r="B20" s="116">
        <v>-2921.268953294713</v>
      </c>
      <c r="C20" s="116">
        <v>-4840.417196930956</v>
      </c>
      <c r="D20" s="117">
        <v>1919.1482436362435</v>
      </c>
      <c r="E20" s="118">
        <v>0.39648405613736565</v>
      </c>
      <c r="F20" s="119"/>
      <c r="G20" s="307">
        <v>-6102.377124552889</v>
      </c>
    </row>
    <row r="21" spans="1:7" ht="15">
      <c r="A21" s="127" t="s">
        <v>278</v>
      </c>
      <c r="B21" s="116">
        <v>0</v>
      </c>
      <c r="C21" s="116">
        <v>0.00031208677228098335</v>
      </c>
      <c r="D21" s="121">
        <v>-0.00031208677228098335</v>
      </c>
      <c r="E21" s="122">
        <v>-1</v>
      </c>
      <c r="F21" s="128"/>
      <c r="G21" s="306">
        <v>0</v>
      </c>
    </row>
    <row r="22" spans="1:7" ht="15">
      <c r="A22" s="127" t="s">
        <v>279</v>
      </c>
      <c r="B22" s="116">
        <v>4.172325134277344E-10</v>
      </c>
      <c r="C22" s="116">
        <v>0</v>
      </c>
      <c r="D22" s="121">
        <v>4.172325134277344E-10</v>
      </c>
      <c r="E22" s="122" t="s">
        <v>32</v>
      </c>
      <c r="F22" s="128"/>
      <c r="G22" s="306">
        <v>8.715767655318134E-10</v>
      </c>
    </row>
    <row r="23" spans="1:7" ht="15">
      <c r="A23" s="127" t="s">
        <v>280</v>
      </c>
      <c r="B23" s="116">
        <v>0</v>
      </c>
      <c r="C23" s="116">
        <v>0</v>
      </c>
      <c r="D23" s="121">
        <v>0</v>
      </c>
      <c r="E23" s="122" t="s">
        <v>32</v>
      </c>
      <c r="F23" s="128"/>
      <c r="G23" s="306">
        <v>0</v>
      </c>
    </row>
    <row r="24" spans="1:7" ht="15">
      <c r="A24" s="45" t="s">
        <v>281</v>
      </c>
      <c r="B24" s="39">
        <v>223788.6647131077</v>
      </c>
      <c r="C24" s="39">
        <v>208070.43925907137</v>
      </c>
      <c r="D24" s="123">
        <v>15718.225454036321</v>
      </c>
      <c r="E24" s="40">
        <v>0.07554280901221794</v>
      </c>
      <c r="F24" s="119"/>
      <c r="G24" s="123">
        <v>467482.7446953431</v>
      </c>
    </row>
    <row r="25" spans="1:7" ht="15">
      <c r="A25" s="129" t="s">
        <v>89</v>
      </c>
      <c r="B25" s="116">
        <v>-51150.60392396247</v>
      </c>
      <c r="C25" s="116">
        <v>-46873.764059826986</v>
      </c>
      <c r="D25" s="117">
        <v>-4276.839864135487</v>
      </c>
      <c r="E25" s="118">
        <v>-0.09124165617842796</v>
      </c>
      <c r="F25" s="119"/>
      <c r="G25" s="307">
        <v>-106850.92002248224</v>
      </c>
    </row>
    <row r="26" spans="1:7" ht="15">
      <c r="A26" s="45" t="s">
        <v>282</v>
      </c>
      <c r="B26" s="39">
        <v>172638.0607891452</v>
      </c>
      <c r="C26" s="39">
        <v>161196.67519924438</v>
      </c>
      <c r="D26" s="123">
        <v>11441.385589900834</v>
      </c>
      <c r="E26" s="40">
        <v>0.07097780134583363</v>
      </c>
      <c r="F26" s="119"/>
      <c r="G26" s="123">
        <v>360631.82467286085</v>
      </c>
    </row>
    <row r="27" spans="1:7" ht="15">
      <c r="A27" s="130" t="s">
        <v>283</v>
      </c>
      <c r="B27" s="131">
        <v>120265.80404802079</v>
      </c>
      <c r="C27" s="131">
        <v>117708.58592182954</v>
      </c>
      <c r="D27" s="132">
        <v>2557.2181261912483</v>
      </c>
      <c r="E27" s="133">
        <v>0.021724992328847625</v>
      </c>
      <c r="F27" s="119"/>
      <c r="G27" s="132">
        <v>251228.93619941256</v>
      </c>
    </row>
    <row r="28" spans="1:7" ht="15">
      <c r="A28" s="130" t="s">
        <v>284</v>
      </c>
      <c r="B28" s="131">
        <v>52372.25674112426</v>
      </c>
      <c r="C28" s="131">
        <v>43488.088663821305</v>
      </c>
      <c r="D28" s="131">
        <v>8884.168077302958</v>
      </c>
      <c r="E28" s="133">
        <v>0.2042896882863903</v>
      </c>
      <c r="F28" s="196"/>
      <c r="G28" s="131">
        <v>109402.88847344795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9" t="s">
        <v>287</v>
      </c>
      <c r="B1" s="101"/>
      <c r="C1" s="101"/>
      <c r="D1" s="101"/>
      <c r="E1" s="101"/>
      <c r="F1" s="101"/>
      <c r="G1" s="101"/>
    </row>
    <row r="2" spans="1:7" ht="15" customHeight="1">
      <c r="A2" s="145" t="s">
        <v>16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62070.13764307478</v>
      </c>
      <c r="C4" s="103">
        <v>72194.95290926725</v>
      </c>
      <c r="D4" s="103">
        <v>-10124.815266192469</v>
      </c>
      <c r="E4" s="104">
        <v>-0.14024270199216107</v>
      </c>
      <c r="F4" s="105"/>
      <c r="G4" s="103">
        <v>129661.25136946121</v>
      </c>
    </row>
    <row r="5" spans="1:7" ht="15" customHeight="1">
      <c r="A5" s="102" t="s">
        <v>258</v>
      </c>
      <c r="B5" s="103">
        <v>-15853.84808132591</v>
      </c>
      <c r="C5" s="103">
        <v>-18969.032987981664</v>
      </c>
      <c r="D5" s="103">
        <v>3115.1849066557534</v>
      </c>
      <c r="E5" s="104">
        <v>0.16422476088419805</v>
      </c>
      <c r="F5" s="105"/>
      <c r="G5" s="103">
        <v>-33117.85440313741</v>
      </c>
    </row>
    <row r="6" spans="1:7" ht="15" customHeight="1">
      <c r="A6" s="106" t="s">
        <v>70</v>
      </c>
      <c r="B6" s="107">
        <v>46216.28956174887</v>
      </c>
      <c r="C6" s="107">
        <v>53225.91992128558</v>
      </c>
      <c r="D6" s="107">
        <v>-7009.6303595367135</v>
      </c>
      <c r="E6" s="104">
        <v>-0.13169580478652265</v>
      </c>
      <c r="F6" s="105"/>
      <c r="G6" s="107">
        <v>96543.39696632381</v>
      </c>
    </row>
    <row r="7" spans="1:7" ht="15" customHeight="1">
      <c r="A7" s="102" t="s">
        <v>259</v>
      </c>
      <c r="B7" s="134">
        <v>-3057.7831662662725</v>
      </c>
      <c r="C7" s="134">
        <v>-3136.520266949152</v>
      </c>
      <c r="D7" s="103">
        <v>78.73710068287937</v>
      </c>
      <c r="E7" s="104">
        <v>0.02510332916148054</v>
      </c>
      <c r="F7" s="105"/>
      <c r="G7" s="103">
        <v>-6387.5481319927985</v>
      </c>
    </row>
    <row r="8" spans="1:7" ht="15" customHeight="1">
      <c r="A8" s="108" t="s">
        <v>74</v>
      </c>
      <c r="B8" s="39">
        <v>43158.5063954826</v>
      </c>
      <c r="C8" s="39">
        <v>50089.399654336434</v>
      </c>
      <c r="D8" s="39">
        <v>-6930.893258853837</v>
      </c>
      <c r="E8" s="109">
        <v>-0.13837045975163337</v>
      </c>
      <c r="F8" s="105"/>
      <c r="G8" s="39">
        <v>90155.84883433102</v>
      </c>
    </row>
    <row r="9" spans="1:7" ht="15" customHeight="1">
      <c r="A9" s="102" t="s">
        <v>260</v>
      </c>
      <c r="B9" s="103">
        <v>-3006.814902058856</v>
      </c>
      <c r="C9" s="103">
        <v>-3239.7200840883816</v>
      </c>
      <c r="D9" s="103">
        <v>232.90518202952535</v>
      </c>
      <c r="E9" s="104">
        <v>0.0718905263369573</v>
      </c>
      <c r="F9" s="105"/>
      <c r="G9" s="103">
        <v>-6281.07811004336</v>
      </c>
    </row>
    <row r="10" spans="1:7" ht="15" customHeight="1">
      <c r="A10" s="153" t="s">
        <v>77</v>
      </c>
      <c r="B10" s="154">
        <v>40151.69149342374</v>
      </c>
      <c r="C10" s="154">
        <v>46849.67957024805</v>
      </c>
      <c r="D10" s="154">
        <v>-6697.988076824309</v>
      </c>
      <c r="E10" s="155">
        <v>-0.1429676390162095</v>
      </c>
      <c r="F10" s="156"/>
      <c r="G10" s="154">
        <v>83874.77072428766</v>
      </c>
    </row>
    <row r="11" spans="1:7" ht="15" customHeight="1">
      <c r="A11" s="42" t="s">
        <v>286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288</v>
      </c>
      <c r="B13" s="101"/>
      <c r="C13" s="101"/>
      <c r="D13" s="101"/>
      <c r="E13" s="101"/>
      <c r="F13" s="101"/>
      <c r="G13" s="101"/>
    </row>
    <row r="14" spans="1:7" ht="15">
      <c r="A14" s="157" t="s">
        <v>16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263</v>
      </c>
      <c r="B15" s="111">
        <v>936.04770181</v>
      </c>
      <c r="C15" s="111">
        <v>1879.1920562100001</v>
      </c>
      <c r="D15" s="112">
        <v>-943.1443544000001</v>
      </c>
      <c r="E15" s="70">
        <v>-0.5018882190797233</v>
      </c>
      <c r="F15" s="42"/>
      <c r="G15" s="42"/>
    </row>
    <row r="16" spans="1:7" ht="15">
      <c r="A16" s="110" t="s">
        <v>264</v>
      </c>
      <c r="B16" s="111">
        <v>1814.3212542076787</v>
      </c>
      <c r="C16" s="111">
        <v>2145.301485211048</v>
      </c>
      <c r="D16" s="112">
        <v>-330.98023100336945</v>
      </c>
      <c r="E16" s="70">
        <v>-0.15428145334584925</v>
      </c>
      <c r="F16" s="42"/>
      <c r="G16" s="42"/>
    </row>
    <row r="17" spans="1:7" ht="15">
      <c r="A17" s="41" t="s">
        <v>265</v>
      </c>
      <c r="B17" s="113">
        <v>0.007935170521875777</v>
      </c>
      <c r="C17" s="113">
        <v>0.009749483207504324</v>
      </c>
      <c r="D17" s="114">
        <v>-0.18143126856285471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9" t="s">
        <v>289</v>
      </c>
      <c r="B1" s="101"/>
      <c r="C1" s="101"/>
      <c r="D1" s="101"/>
      <c r="E1" s="101"/>
      <c r="F1" s="101"/>
      <c r="G1" s="101"/>
    </row>
    <row r="2" spans="1:7" ht="15" customHeight="1">
      <c r="A2" s="145" t="s">
        <v>18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85188.61516689623</v>
      </c>
      <c r="C4" s="103">
        <v>65714.9479169285</v>
      </c>
      <c r="D4" s="103">
        <v>19473.667249967722</v>
      </c>
      <c r="E4" s="104">
        <v>0.29633542850227546</v>
      </c>
      <c r="F4" s="105"/>
      <c r="G4" s="103">
        <v>177954.53440892446</v>
      </c>
    </row>
    <row r="5" spans="1:7" ht="15" customHeight="1">
      <c r="A5" s="102" t="s">
        <v>258</v>
      </c>
      <c r="B5" s="103">
        <v>-56589.263474484665</v>
      </c>
      <c r="C5" s="103">
        <v>-34260.60080292291</v>
      </c>
      <c r="D5" s="103">
        <v>-22328.662671561753</v>
      </c>
      <c r="E5" s="104">
        <v>-0.6517300382443032</v>
      </c>
      <c r="F5" s="105"/>
      <c r="G5" s="103">
        <v>-118211.99363807873</v>
      </c>
    </row>
    <row r="6" spans="1:7" ht="15" customHeight="1">
      <c r="A6" s="106" t="s">
        <v>70</v>
      </c>
      <c r="B6" s="107">
        <v>28599.35169241156</v>
      </c>
      <c r="C6" s="107">
        <v>31454.34711400559</v>
      </c>
      <c r="D6" s="107">
        <v>-2854.9954215940306</v>
      </c>
      <c r="E6" s="104">
        <v>-0.09076632273581017</v>
      </c>
      <c r="F6" s="105"/>
      <c r="G6" s="107">
        <v>59742.540770845735</v>
      </c>
    </row>
    <row r="7" spans="1:7" ht="15" customHeight="1">
      <c r="A7" s="102" t="s">
        <v>259</v>
      </c>
      <c r="B7" s="103">
        <v>-3040.6199324018057</v>
      </c>
      <c r="C7" s="103">
        <v>-3944.840950376421</v>
      </c>
      <c r="D7" s="103">
        <v>904.2210179746153</v>
      </c>
      <c r="E7" s="104">
        <v>0.22921608991316456</v>
      </c>
      <c r="F7" s="105"/>
      <c r="G7" s="103">
        <v>-6351.6950395893255</v>
      </c>
    </row>
    <row r="8" spans="1:7" ht="15" customHeight="1">
      <c r="A8" s="108" t="s">
        <v>74</v>
      </c>
      <c r="B8" s="39">
        <v>25558.731760009756</v>
      </c>
      <c r="C8" s="39">
        <v>27509.506163629172</v>
      </c>
      <c r="D8" s="39">
        <v>-1950.7744036194163</v>
      </c>
      <c r="E8" s="109">
        <v>-0.07091273801921502</v>
      </c>
      <c r="F8" s="105"/>
      <c r="G8" s="39">
        <v>53390.84573125641</v>
      </c>
    </row>
    <row r="9" spans="1:7" ht="15" customHeight="1">
      <c r="A9" s="102" t="s">
        <v>260</v>
      </c>
      <c r="B9" s="103">
        <v>-3080.377883069059</v>
      </c>
      <c r="C9" s="103">
        <v>-3583.486089187567</v>
      </c>
      <c r="D9" s="103">
        <v>503.10820611850795</v>
      </c>
      <c r="E9" s="104">
        <v>0.1403963050495811</v>
      </c>
      <c r="F9" s="105"/>
      <c r="G9" s="103">
        <v>-6434.747306446616</v>
      </c>
    </row>
    <row r="10" spans="1:7" ht="15" customHeight="1">
      <c r="A10" s="153" t="s">
        <v>77</v>
      </c>
      <c r="B10" s="154">
        <v>22478.353876940695</v>
      </c>
      <c r="C10" s="154">
        <v>23926.020074441607</v>
      </c>
      <c r="D10" s="154">
        <v>-1447.666197500912</v>
      </c>
      <c r="E10" s="155">
        <v>-0.060505934250525285</v>
      </c>
      <c r="F10" s="156"/>
      <c r="G10" s="154">
        <v>46956.098424809796</v>
      </c>
    </row>
    <row r="11" spans="1:7" ht="15" customHeight="1">
      <c r="A11" s="42" t="s">
        <v>286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422</v>
      </c>
      <c r="B13" s="101"/>
      <c r="C13" s="101"/>
      <c r="D13" s="101"/>
      <c r="E13" s="101"/>
      <c r="F13" s="101"/>
      <c r="G13" s="101"/>
    </row>
    <row r="14" spans="1:7" ht="15">
      <c r="A14" s="157" t="s">
        <v>18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263</v>
      </c>
      <c r="B15" s="111">
        <v>1279.5461655745287</v>
      </c>
      <c r="C15" s="111">
        <v>481.89340728000013</v>
      </c>
      <c r="D15" s="112">
        <v>797.6527582945286</v>
      </c>
      <c r="E15" s="70">
        <v>1.655247293788062</v>
      </c>
      <c r="F15" s="42"/>
      <c r="G15" s="42"/>
    </row>
    <row r="16" spans="1:7" ht="15">
      <c r="A16" s="110" t="s">
        <v>264</v>
      </c>
      <c r="B16" s="111">
        <v>1622.5331651498714</v>
      </c>
      <c r="C16" s="111">
        <v>1398.4605366120231</v>
      </c>
      <c r="D16" s="112">
        <v>224.07262853784823</v>
      </c>
      <c r="E16" s="70">
        <v>0.16022806698621414</v>
      </c>
      <c r="F16" s="42"/>
      <c r="G16" s="42"/>
    </row>
    <row r="17" spans="1:7" ht="15">
      <c r="A17" s="41" t="s">
        <v>265</v>
      </c>
      <c r="B17" s="113">
        <v>0.007096360312708599</v>
      </c>
      <c r="C17" s="113">
        <v>0.006355408604359917</v>
      </c>
      <c r="D17" s="114">
        <v>0.07409517083486819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851562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290</v>
      </c>
      <c r="B1" s="101"/>
      <c r="C1" s="101"/>
      <c r="D1" s="101"/>
      <c r="E1" s="101"/>
      <c r="F1" s="101"/>
      <c r="G1" s="101"/>
    </row>
    <row r="2" spans="1:7" ht="15" customHeight="1">
      <c r="A2" s="145" t="s">
        <v>37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34131.27921875889</v>
      </c>
      <c r="C4" s="103">
        <v>37644.445251722864</v>
      </c>
      <c r="D4" s="103">
        <v>-3513.166032963971</v>
      </c>
      <c r="E4" s="104">
        <v>-0.09332495164882751</v>
      </c>
      <c r="F4" s="105"/>
      <c r="G4" s="103">
        <v>71298.44628012553</v>
      </c>
    </row>
    <row r="5" spans="1:7" ht="15" customHeight="1">
      <c r="A5" s="102" t="s">
        <v>258</v>
      </c>
      <c r="B5" s="103">
        <v>-6519.10156263591</v>
      </c>
      <c r="C5" s="103">
        <v>-7367.923597379067</v>
      </c>
      <c r="D5" s="103">
        <v>848.822034743157</v>
      </c>
      <c r="E5" s="104">
        <v>0.11520505384245593</v>
      </c>
      <c r="F5" s="105"/>
      <c r="G5" s="103">
        <v>-13618.06012541186</v>
      </c>
    </row>
    <row r="6" spans="1:7" ht="15" customHeight="1">
      <c r="A6" s="106" t="s">
        <v>70</v>
      </c>
      <c r="B6" s="107">
        <v>27612.17765612298</v>
      </c>
      <c r="C6" s="107">
        <v>30276.521654343796</v>
      </c>
      <c r="D6" s="107">
        <v>-2664.3439982208147</v>
      </c>
      <c r="E6" s="188">
        <v>-0.08800033334868106</v>
      </c>
      <c r="F6" s="105"/>
      <c r="G6" s="107">
        <v>57680.38615471368</v>
      </c>
    </row>
    <row r="7" spans="1:7" ht="15" customHeight="1">
      <c r="A7" s="102" t="s">
        <v>259</v>
      </c>
      <c r="B7" s="134">
        <v>-4159.726434124881</v>
      </c>
      <c r="C7" s="134">
        <v>-4227.68698817217</v>
      </c>
      <c r="D7" s="103">
        <v>67.9605540472885</v>
      </c>
      <c r="E7" s="104">
        <v>0.01607511488845372</v>
      </c>
      <c r="F7" s="105"/>
      <c r="G7" s="103">
        <v>-8689.449633650605</v>
      </c>
    </row>
    <row r="8" spans="1:7" ht="15" customHeight="1">
      <c r="A8" s="108" t="s">
        <v>74</v>
      </c>
      <c r="B8" s="39">
        <v>23452.4512219981</v>
      </c>
      <c r="C8" s="39">
        <v>26048.834666171628</v>
      </c>
      <c r="D8" s="39">
        <v>-2596.383444173527</v>
      </c>
      <c r="E8" s="109">
        <v>-0.09967368895566471</v>
      </c>
      <c r="F8" s="105"/>
      <c r="G8" s="39">
        <v>48990.93652106307</v>
      </c>
    </row>
    <row r="9" spans="1:7" ht="15" customHeight="1">
      <c r="A9" s="102" t="s">
        <v>260</v>
      </c>
      <c r="B9" s="103">
        <v>-6980.358345861244</v>
      </c>
      <c r="C9" s="103">
        <v>-7378.91437069277</v>
      </c>
      <c r="D9" s="103">
        <v>398.556024831526</v>
      </c>
      <c r="E9" s="104">
        <v>0.05401282692945893</v>
      </c>
      <c r="F9" s="105"/>
      <c r="G9" s="103">
        <v>-14581.601273968048</v>
      </c>
    </row>
    <row r="10" spans="1:7" ht="15" customHeight="1">
      <c r="A10" s="42" t="s">
        <v>36</v>
      </c>
      <c r="B10" s="103">
        <v>0</v>
      </c>
      <c r="C10" s="103">
        <v>0</v>
      </c>
      <c r="D10" s="103">
        <v>0</v>
      </c>
      <c r="E10" s="104" t="s">
        <v>32</v>
      </c>
      <c r="F10" s="105"/>
      <c r="G10" s="103">
        <v>0</v>
      </c>
    </row>
    <row r="11" spans="1:7" ht="15">
      <c r="A11" s="153" t="s">
        <v>77</v>
      </c>
      <c r="B11" s="154">
        <v>16472.092876136856</v>
      </c>
      <c r="C11" s="154">
        <v>18669.920295478856</v>
      </c>
      <c r="D11" s="154">
        <v>-2197.827419342</v>
      </c>
      <c r="E11" s="155">
        <v>-0.11772023578880679</v>
      </c>
      <c r="F11" s="156"/>
      <c r="G11" s="154">
        <v>34409.33524709502</v>
      </c>
    </row>
    <row r="12" spans="1:7" ht="15">
      <c r="A12" s="42" t="s">
        <v>286</v>
      </c>
      <c r="B12" s="42"/>
      <c r="C12" s="42"/>
      <c r="D12" s="42"/>
      <c r="E12" s="42"/>
      <c r="F12" s="42"/>
      <c r="G12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7" width="9.28125" style="0" customWidth="1"/>
    <col min="18" max="18" width="2.00390625" style="0" customWidth="1"/>
    <col min="19" max="19" width="8.00390625" style="0" customWidth="1"/>
    <col min="20" max="20" width="2.00390625" style="0" customWidth="1"/>
    <col min="21" max="21" width="12.140625" style="0" bestFit="1" customWidth="1"/>
    <col min="22" max="22" width="1.1484375" style="0" customWidth="1"/>
    <col min="23" max="23" width="2.7109375" style="0" customWidth="1"/>
    <col min="24" max="24" width="8.140625" style="0" bestFit="1" customWidth="1"/>
    <col min="25" max="25" width="6.8515625" style="0" bestFit="1" customWidth="1"/>
    <col min="26" max="26" width="7.7109375" style="0" bestFit="1" customWidth="1"/>
    <col min="27" max="27" width="12.140625" style="0" bestFit="1" customWidth="1"/>
    <col min="28" max="28" width="4.421875" style="0" bestFit="1" customWidth="1"/>
  </cols>
  <sheetData>
    <row r="1" spans="1:15" ht="15">
      <c r="A1" s="92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403" t="s">
        <v>95</v>
      </c>
      <c r="B2" s="406" t="s">
        <v>96</v>
      </c>
      <c r="C2" s="406"/>
      <c r="D2" s="406"/>
      <c r="E2" s="406"/>
      <c r="F2" s="406"/>
      <c r="G2" s="406"/>
      <c r="H2" s="407" t="s">
        <v>97</v>
      </c>
      <c r="I2" s="407"/>
      <c r="J2" s="407"/>
      <c r="K2" s="407"/>
      <c r="L2" s="407"/>
      <c r="M2" s="407"/>
      <c r="N2" s="407"/>
      <c r="O2" s="407"/>
    </row>
    <row r="3" spans="1:15" ht="15">
      <c r="A3" s="404"/>
      <c r="B3" s="408" t="s">
        <v>98</v>
      </c>
      <c r="C3" s="408"/>
      <c r="D3" s="7"/>
      <c r="E3" s="8" t="s">
        <v>99</v>
      </c>
      <c r="F3" s="9"/>
      <c r="G3" s="8" t="s">
        <v>100</v>
      </c>
      <c r="H3" s="9"/>
      <c r="I3" s="408" t="s">
        <v>98</v>
      </c>
      <c r="J3" s="408"/>
      <c r="K3" s="7"/>
      <c r="L3" s="8" t="s">
        <v>99</v>
      </c>
      <c r="M3" s="9"/>
      <c r="N3" s="8" t="s">
        <v>100</v>
      </c>
      <c r="O3" s="7"/>
    </row>
    <row r="4" spans="1:15" ht="15">
      <c r="A4" s="405"/>
      <c r="B4" s="298" t="s">
        <v>417</v>
      </c>
      <c r="C4" s="298" t="s">
        <v>418</v>
      </c>
      <c r="D4" s="298"/>
      <c r="E4" s="298"/>
      <c r="F4" s="298"/>
      <c r="G4" s="298" t="s">
        <v>417</v>
      </c>
      <c r="H4" s="298"/>
      <c r="I4" s="298" t="s">
        <v>417</v>
      </c>
      <c r="J4" s="298" t="s">
        <v>418</v>
      </c>
      <c r="K4" s="298"/>
      <c r="L4" s="298"/>
      <c r="M4" s="298"/>
      <c r="N4" s="298" t="s">
        <v>417</v>
      </c>
      <c r="O4" s="299"/>
    </row>
    <row r="5" spans="1:15" ht="15">
      <c r="A5" s="14" t="s">
        <v>101</v>
      </c>
      <c r="B5" s="142">
        <v>1211671.913</v>
      </c>
      <c r="C5" s="142">
        <v>1296706.362</v>
      </c>
      <c r="D5" s="11"/>
      <c r="E5" s="70">
        <v>-0.06557725904023907</v>
      </c>
      <c r="F5" s="11"/>
      <c r="G5" s="142">
        <v>2531118.867372731</v>
      </c>
      <c r="H5" s="11"/>
      <c r="I5" s="239">
        <v>2231770.948</v>
      </c>
      <c r="J5" s="142">
        <v>2260736.862</v>
      </c>
      <c r="K5" s="240"/>
      <c r="L5" s="241">
        <v>-0.01281259862077674</v>
      </c>
      <c r="M5" s="11"/>
      <c r="N5" s="142">
        <v>4662052.073280274</v>
      </c>
      <c r="O5" s="11"/>
    </row>
    <row r="6" spans="1:15" ht="15">
      <c r="A6" s="10" t="s">
        <v>102</v>
      </c>
      <c r="B6" s="142">
        <v>-844377.045</v>
      </c>
      <c r="C6" s="142">
        <v>-952068.229</v>
      </c>
      <c r="D6" s="11"/>
      <c r="E6" s="71">
        <v>-0.11311288489598365</v>
      </c>
      <c r="F6" s="11"/>
      <c r="G6" s="142">
        <v>-1763859.2153913644</v>
      </c>
      <c r="H6" s="11"/>
      <c r="I6" s="239">
        <v>-1723969.427</v>
      </c>
      <c r="J6" s="142">
        <v>-1894479.308</v>
      </c>
      <c r="K6" s="240"/>
      <c r="L6" s="242">
        <v>-0.09000355943713483</v>
      </c>
      <c r="M6" s="11"/>
      <c r="N6" s="142">
        <v>-3601281.416724113</v>
      </c>
      <c r="O6" s="11"/>
    </row>
    <row r="7" spans="1:15" ht="15">
      <c r="A7" s="12" t="s">
        <v>77</v>
      </c>
      <c r="B7" s="87">
        <v>367294.8679999999</v>
      </c>
      <c r="C7" s="87">
        <v>344638.1329999999</v>
      </c>
      <c r="D7" s="13"/>
      <c r="E7" s="46">
        <v>0.06574065035339544</v>
      </c>
      <c r="F7" s="13"/>
      <c r="G7" s="87">
        <v>767259.6519813663</v>
      </c>
      <c r="H7" s="13"/>
      <c r="I7" s="243">
        <v>507801.52099999995</v>
      </c>
      <c r="J7" s="87">
        <v>366257.55400000024</v>
      </c>
      <c r="K7" s="244"/>
      <c r="L7" s="245">
        <v>0.38646019844275925</v>
      </c>
      <c r="M7" s="13"/>
      <c r="N7" s="87">
        <v>1060770.6565561614</v>
      </c>
      <c r="O7" s="13"/>
    </row>
    <row r="8" spans="1:15" ht="15">
      <c r="A8" s="5"/>
      <c r="B8" s="5"/>
      <c r="C8" s="7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403" t="s">
        <v>95</v>
      </c>
      <c r="B9" s="406" t="s">
        <v>103</v>
      </c>
      <c r="C9" s="406"/>
      <c r="D9" s="406"/>
      <c r="E9" s="406"/>
      <c r="F9" s="406"/>
      <c r="G9" s="406"/>
      <c r="H9" s="297"/>
      <c r="I9" s="407" t="s">
        <v>104</v>
      </c>
      <c r="J9" s="407"/>
      <c r="K9" s="407"/>
      <c r="L9" s="407"/>
      <c r="M9" s="407"/>
      <c r="N9" s="407"/>
      <c r="O9" s="297"/>
    </row>
    <row r="10" spans="1:15" ht="15">
      <c r="A10" s="404"/>
      <c r="B10" s="408" t="s">
        <v>98</v>
      </c>
      <c r="C10" s="408"/>
      <c r="D10" s="7"/>
      <c r="E10" s="8" t="s">
        <v>99</v>
      </c>
      <c r="F10" s="9"/>
      <c r="G10" s="8" t="s">
        <v>100</v>
      </c>
      <c r="H10" s="9"/>
      <c r="I10" s="408" t="s">
        <v>98</v>
      </c>
      <c r="J10" s="408"/>
      <c r="K10" s="7"/>
      <c r="L10" s="8" t="s">
        <v>99</v>
      </c>
      <c r="M10" s="9"/>
      <c r="N10" s="8" t="s">
        <v>100</v>
      </c>
      <c r="O10" s="300"/>
    </row>
    <row r="11" spans="1:15" ht="15">
      <c r="A11" s="405"/>
      <c r="B11" s="298" t="s">
        <v>417</v>
      </c>
      <c r="C11" s="298" t="s">
        <v>418</v>
      </c>
      <c r="D11" s="298"/>
      <c r="E11" s="298"/>
      <c r="F11" s="298"/>
      <c r="G11" s="298" t="s">
        <v>417</v>
      </c>
      <c r="H11" s="298"/>
      <c r="I11" s="298" t="s">
        <v>417</v>
      </c>
      <c r="J11" s="298" t="s">
        <v>418</v>
      </c>
      <c r="K11" s="298"/>
      <c r="L11" s="298"/>
      <c r="M11" s="298"/>
      <c r="N11" s="298" t="s">
        <v>417</v>
      </c>
      <c r="O11" s="299"/>
    </row>
    <row r="12" spans="1:15" ht="15">
      <c r="A12" s="14" t="s">
        <v>101</v>
      </c>
      <c r="B12" s="142">
        <v>-285842.307</v>
      </c>
      <c r="C12" s="142">
        <v>-306139.487</v>
      </c>
      <c r="D12" s="11"/>
      <c r="E12" s="70">
        <v>-0.06630043121487314</v>
      </c>
      <c r="F12" s="246"/>
      <c r="G12" s="247">
        <v>-597109.5381337345</v>
      </c>
      <c r="H12" s="11"/>
      <c r="I12" s="239">
        <v>3157600.5539999995</v>
      </c>
      <c r="J12" s="142">
        <v>3251303.737</v>
      </c>
      <c r="K12" s="240"/>
      <c r="L12" s="241">
        <v>-0.028820187401642522</v>
      </c>
      <c r="M12" s="11"/>
      <c r="N12" s="142">
        <v>6596061.40251927</v>
      </c>
      <c r="O12" s="11"/>
    </row>
    <row r="13" spans="1:15" ht="15">
      <c r="A13" s="10" t="s">
        <v>102</v>
      </c>
      <c r="B13" s="142">
        <v>276375.79</v>
      </c>
      <c r="C13" s="142">
        <v>299670.884</v>
      </c>
      <c r="D13" s="11"/>
      <c r="E13" s="71">
        <v>-0.07773559342521924</v>
      </c>
      <c r="F13" s="246"/>
      <c r="G13" s="247">
        <v>577334.482254392</v>
      </c>
      <c r="H13" s="11"/>
      <c r="I13" s="239">
        <v>-2291970.682</v>
      </c>
      <c r="J13" s="142">
        <v>-2546876.653</v>
      </c>
      <c r="K13" s="240"/>
      <c r="L13" s="242">
        <v>-0.10008571506584064</v>
      </c>
      <c r="M13" s="11"/>
      <c r="N13" s="142">
        <v>-4787806.149861085</v>
      </c>
      <c r="O13" s="11"/>
    </row>
    <row r="14" spans="1:15" ht="15">
      <c r="A14" s="12" t="s">
        <v>77</v>
      </c>
      <c r="B14" s="87">
        <v>-9467</v>
      </c>
      <c r="C14" s="87">
        <v>-6469</v>
      </c>
      <c r="D14" s="13"/>
      <c r="E14" s="46">
        <v>0.463441026433761</v>
      </c>
      <c r="F14" s="13"/>
      <c r="G14" s="87">
        <v>-19776.064840926658</v>
      </c>
      <c r="H14" s="87"/>
      <c r="I14" s="87">
        <v>865629.8719999995</v>
      </c>
      <c r="J14" s="87">
        <v>704427.0840000003</v>
      </c>
      <c r="K14" s="244"/>
      <c r="L14" s="245">
        <v>0.2288424049294493</v>
      </c>
      <c r="M14" s="13"/>
      <c r="N14" s="87">
        <v>1808255.2526581846</v>
      </c>
      <c r="O14" s="13"/>
    </row>
  </sheetData>
  <sheetProtection/>
  <mergeCells count="10">
    <mergeCell ref="A2:A4"/>
    <mergeCell ref="B2:G2"/>
    <mergeCell ref="H2:O2"/>
    <mergeCell ref="B3:C3"/>
    <mergeCell ref="I3:J3"/>
    <mergeCell ref="A9:A11"/>
    <mergeCell ref="B9:G9"/>
    <mergeCell ref="I9:N9"/>
    <mergeCell ref="B10:C10"/>
    <mergeCell ref="I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291</v>
      </c>
      <c r="B1" s="101"/>
      <c r="C1" s="101"/>
      <c r="D1" s="101"/>
      <c r="E1" s="101"/>
      <c r="F1" s="101"/>
      <c r="G1" s="101"/>
    </row>
    <row r="2" spans="1:7" ht="15" customHeight="1">
      <c r="A2" s="145" t="s">
        <v>15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473151.69966346753</v>
      </c>
      <c r="C4" s="103">
        <v>559721.9966610799</v>
      </c>
      <c r="D4" s="103">
        <v>-86570.2969976124</v>
      </c>
      <c r="E4" s="104">
        <v>-0.1546665979075895</v>
      </c>
      <c r="F4" s="105"/>
      <c r="G4" s="103">
        <v>988389.0030779962</v>
      </c>
    </row>
    <row r="5" spans="1:7" ht="15" customHeight="1">
      <c r="A5" s="102" t="s">
        <v>258</v>
      </c>
      <c r="B5" s="103">
        <v>-278942.37415455305</v>
      </c>
      <c r="C5" s="103">
        <v>-374318.7176324193</v>
      </c>
      <c r="D5" s="103">
        <v>95376.34347786626</v>
      </c>
      <c r="E5" s="104">
        <v>0.2547998242810977</v>
      </c>
      <c r="F5" s="105"/>
      <c r="G5" s="103">
        <v>-582695.9414980949</v>
      </c>
    </row>
    <row r="6" spans="1:7" ht="15" customHeight="1">
      <c r="A6" s="106" t="s">
        <v>70</v>
      </c>
      <c r="B6" s="107">
        <v>194209.32550891448</v>
      </c>
      <c r="C6" s="107">
        <v>185403.27902866062</v>
      </c>
      <c r="D6" s="107">
        <v>8806.046480253863</v>
      </c>
      <c r="E6" s="188">
        <v>0.04749671379270794</v>
      </c>
      <c r="F6" s="105"/>
      <c r="G6" s="107">
        <v>405693.06157990114</v>
      </c>
    </row>
    <row r="7" spans="1:7" ht="15" customHeight="1">
      <c r="A7" s="102" t="s">
        <v>259</v>
      </c>
      <c r="B7" s="103">
        <v>-61173.91648969616</v>
      </c>
      <c r="C7" s="103">
        <v>-63745.82390588036</v>
      </c>
      <c r="D7" s="103">
        <v>2571.9074161842</v>
      </c>
      <c r="E7" s="104">
        <v>0.04034628872287506</v>
      </c>
      <c r="F7" s="105"/>
      <c r="G7" s="103">
        <v>-127789.0925397342</v>
      </c>
    </row>
    <row r="8" spans="1:7" ht="15" customHeight="1">
      <c r="A8" s="108" t="s">
        <v>74</v>
      </c>
      <c r="B8" s="39">
        <v>133035.40901921832</v>
      </c>
      <c r="C8" s="39">
        <v>121657.45512278026</v>
      </c>
      <c r="D8" s="39">
        <v>11377.953896438063</v>
      </c>
      <c r="E8" s="109">
        <v>0.09352451014987202</v>
      </c>
      <c r="F8" s="105"/>
      <c r="G8" s="39">
        <v>277903.96904016694</v>
      </c>
    </row>
    <row r="9" spans="1:7" ht="15" customHeight="1">
      <c r="A9" s="102" t="s">
        <v>260</v>
      </c>
      <c r="B9" s="103">
        <v>-19610.15331331288</v>
      </c>
      <c r="C9" s="103">
        <v>-26439.65673847044</v>
      </c>
      <c r="D9" s="103">
        <v>6829.50342515756</v>
      </c>
      <c r="E9" s="104">
        <v>0.25830529846555994</v>
      </c>
      <c r="F9" s="105"/>
      <c r="G9" s="103">
        <v>-40964.57837378137</v>
      </c>
    </row>
    <row r="10" spans="1:7" ht="15" customHeight="1">
      <c r="A10" s="42" t="s">
        <v>36</v>
      </c>
      <c r="B10" s="103">
        <v>-9384.079575188029</v>
      </c>
      <c r="C10" s="103">
        <v>-8812.010193701111</v>
      </c>
      <c r="D10" s="103">
        <v>-572.0693814869173</v>
      </c>
      <c r="E10" s="104">
        <v>-0.06491928276431598</v>
      </c>
      <c r="F10" s="105"/>
      <c r="G10" s="103">
        <v>-19602.84843681567</v>
      </c>
    </row>
    <row r="11" spans="1:7" ht="15" customHeight="1">
      <c r="A11" s="153" t="s">
        <v>77</v>
      </c>
      <c r="B11" s="154">
        <v>104041.17613071742</v>
      </c>
      <c r="C11" s="154">
        <v>86405.78819060871</v>
      </c>
      <c r="D11" s="154">
        <v>17635.387940108703</v>
      </c>
      <c r="E11" s="155">
        <v>0.20409961310931554</v>
      </c>
      <c r="F11" s="156"/>
      <c r="G11" s="154">
        <v>217336.54222956995</v>
      </c>
    </row>
    <row r="12" spans="1:7" ht="15">
      <c r="A12" s="42" t="s">
        <v>286</v>
      </c>
      <c r="B12" s="42"/>
      <c r="C12" s="42"/>
      <c r="D12" s="42"/>
      <c r="E12" s="42"/>
      <c r="F12" s="42"/>
      <c r="G12" s="42"/>
    </row>
    <row r="13" spans="1:7" ht="15">
      <c r="A13" s="42"/>
      <c r="B13" s="135"/>
      <c r="C13" s="135"/>
      <c r="D13" s="42"/>
      <c r="E13" s="42"/>
      <c r="F13" s="42"/>
      <c r="G13" s="42"/>
    </row>
    <row r="14" spans="1:7" ht="15">
      <c r="A14" s="59" t="s">
        <v>292</v>
      </c>
      <c r="B14" s="101"/>
      <c r="C14" s="101"/>
      <c r="D14" s="101"/>
      <c r="E14" s="101"/>
      <c r="F14" s="101"/>
      <c r="G14" s="101"/>
    </row>
    <row r="15" spans="1:7" ht="15">
      <c r="A15" s="157" t="s">
        <v>15</v>
      </c>
      <c r="B15" s="158" t="s">
        <v>417</v>
      </c>
      <c r="C15" s="158" t="s">
        <v>418</v>
      </c>
      <c r="D15" s="159" t="s">
        <v>48</v>
      </c>
      <c r="E15" s="160" t="s">
        <v>99</v>
      </c>
      <c r="F15" s="156"/>
      <c r="G15" s="156"/>
    </row>
    <row r="16" spans="1:7" ht="16.5">
      <c r="A16" s="197" t="s">
        <v>268</v>
      </c>
      <c r="B16" s="136">
        <v>2752.416</v>
      </c>
      <c r="C16" s="136">
        <v>2664.828</v>
      </c>
      <c r="D16" s="284">
        <v>87.58800000000019</v>
      </c>
      <c r="E16" s="137">
        <v>0.03286816259811147</v>
      </c>
      <c r="F16" s="42"/>
      <c r="G16" s="42"/>
    </row>
    <row r="17" spans="1:7" ht="16.5">
      <c r="A17" s="198" t="s">
        <v>264</v>
      </c>
      <c r="B17" s="111">
        <v>5538</v>
      </c>
      <c r="C17" s="111">
        <v>5386</v>
      </c>
      <c r="D17" s="285">
        <v>152</v>
      </c>
      <c r="E17" s="138">
        <v>0.028221314519123655</v>
      </c>
      <c r="F17" s="42"/>
      <c r="G17" s="42"/>
    </row>
    <row r="18" spans="1:7" ht="16.5">
      <c r="A18" s="198" t="s">
        <v>269</v>
      </c>
      <c r="B18" s="253">
        <v>2416.5197541703246</v>
      </c>
      <c r="C18" s="253">
        <v>2239.3512605042015</v>
      </c>
      <c r="D18" s="285">
        <v>177.16849366612314</v>
      </c>
      <c r="E18" s="138">
        <v>0.07911599077414623</v>
      </c>
      <c r="F18" s="42"/>
      <c r="G18" s="42"/>
    </row>
    <row r="19" spans="1:7" ht="15">
      <c r="A19" s="139" t="s">
        <v>270</v>
      </c>
      <c r="B19" s="140">
        <v>0.19899999999999998</v>
      </c>
      <c r="C19" s="140">
        <v>0.195</v>
      </c>
      <c r="D19" s="308">
        <v>0.3999999999999976</v>
      </c>
      <c r="E19" s="139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293</v>
      </c>
      <c r="B1" s="101"/>
      <c r="C1" s="101"/>
      <c r="D1" s="101"/>
      <c r="E1" s="101"/>
      <c r="F1" s="101"/>
      <c r="G1" s="101"/>
    </row>
    <row r="2" spans="1:7" ht="15" customHeight="1">
      <c r="A2" s="145" t="s">
        <v>14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338329.2260986642</v>
      </c>
      <c r="C4" s="103">
        <v>421169.5757507569</v>
      </c>
      <c r="D4" s="103">
        <v>-82840.34965209267</v>
      </c>
      <c r="E4" s="104">
        <v>-0.19669120093593037</v>
      </c>
      <c r="F4" s="105"/>
      <c r="G4" s="103">
        <v>706751.9502384831</v>
      </c>
    </row>
    <row r="5" spans="1:7" ht="15" customHeight="1">
      <c r="A5" s="102" t="s">
        <v>258</v>
      </c>
      <c r="B5" s="103">
        <v>-230234.7736031226</v>
      </c>
      <c r="C5" s="103">
        <v>-267752.0048774342</v>
      </c>
      <c r="D5" s="103">
        <v>37517.231274311634</v>
      </c>
      <c r="E5" s="104">
        <v>0.14011932904661337</v>
      </c>
      <c r="F5" s="105"/>
      <c r="G5" s="103">
        <v>-480948.3269685668</v>
      </c>
    </row>
    <row r="6" spans="1:7" ht="15" customHeight="1">
      <c r="A6" s="106" t="s">
        <v>70</v>
      </c>
      <c r="B6" s="107">
        <v>108094.45249554163</v>
      </c>
      <c r="C6" s="107">
        <v>153417.57087332266</v>
      </c>
      <c r="D6" s="107">
        <v>-45323.11837778104</v>
      </c>
      <c r="E6" s="188">
        <v>-0.2954232564091662</v>
      </c>
      <c r="F6" s="105"/>
      <c r="G6" s="107">
        <v>225803.6232699163</v>
      </c>
    </row>
    <row r="7" spans="1:7" ht="15" customHeight="1">
      <c r="A7" s="102" t="s">
        <v>259</v>
      </c>
      <c r="B7" s="103">
        <v>-45438.1815365518</v>
      </c>
      <c r="C7" s="103">
        <v>-49390.537862826204</v>
      </c>
      <c r="D7" s="103">
        <v>3952.3563262744065</v>
      </c>
      <c r="E7" s="104">
        <v>0.08002254069901814</v>
      </c>
      <c r="F7" s="105"/>
      <c r="G7" s="103">
        <v>-94917.97024618622</v>
      </c>
    </row>
    <row r="8" spans="1:7" ht="15" customHeight="1">
      <c r="A8" s="108" t="s">
        <v>74</v>
      </c>
      <c r="B8" s="39">
        <v>62656.27095898983</v>
      </c>
      <c r="C8" s="39">
        <v>104027.03301049647</v>
      </c>
      <c r="D8" s="39">
        <v>-41370.76205150664</v>
      </c>
      <c r="E8" s="109">
        <v>-0.39769241565634456</v>
      </c>
      <c r="F8" s="105"/>
      <c r="G8" s="39">
        <v>130885.6530237301</v>
      </c>
    </row>
    <row r="9" spans="1:7" ht="15" customHeight="1">
      <c r="A9" s="102" t="s">
        <v>260</v>
      </c>
      <c r="B9" s="103">
        <v>-16330.808582875645</v>
      </c>
      <c r="C9" s="103">
        <v>-20374.78933541009</v>
      </c>
      <c r="D9" s="103">
        <v>4043.980752534444</v>
      </c>
      <c r="E9" s="104">
        <v>0.19847963510014124</v>
      </c>
      <c r="F9" s="105"/>
      <c r="G9" s="103">
        <v>-34114.19979293444</v>
      </c>
    </row>
    <row r="10" spans="1:7" ht="15" customHeight="1">
      <c r="A10" s="153" t="s">
        <v>77</v>
      </c>
      <c r="B10" s="154">
        <v>46325.462376114185</v>
      </c>
      <c r="C10" s="154">
        <v>83652.24367508639</v>
      </c>
      <c r="D10" s="154">
        <v>-37326.7812989722</v>
      </c>
      <c r="E10" s="155">
        <v>-0.4462137494357369</v>
      </c>
      <c r="F10" s="156"/>
      <c r="G10" s="154">
        <v>96771.45323079565</v>
      </c>
    </row>
    <row r="11" spans="1:7" ht="15">
      <c r="A11" s="42" t="s">
        <v>286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423</v>
      </c>
      <c r="B13" s="101"/>
      <c r="C13" s="101"/>
      <c r="D13" s="101"/>
      <c r="E13" s="101"/>
      <c r="F13" s="101"/>
      <c r="G13" s="101"/>
    </row>
    <row r="14" spans="1:7" ht="15">
      <c r="A14" s="157" t="s">
        <v>14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56"/>
      <c r="G14" s="156"/>
    </row>
    <row r="15" spans="1:7" ht="16.5">
      <c r="A15" s="197" t="s">
        <v>268</v>
      </c>
      <c r="B15" s="136">
        <v>3427.439</v>
      </c>
      <c r="C15" s="136">
        <v>3290.938</v>
      </c>
      <c r="D15" s="284">
        <v>136.50099999999975</v>
      </c>
      <c r="E15" s="137">
        <v>0.04147784005654307</v>
      </c>
      <c r="F15" s="42"/>
      <c r="G15" s="42"/>
    </row>
    <row r="16" spans="1:7" ht="16.5">
      <c r="A16" s="198" t="s">
        <v>264</v>
      </c>
      <c r="B16" s="111">
        <v>5189</v>
      </c>
      <c r="C16" s="111">
        <v>4753</v>
      </c>
      <c r="D16" s="285">
        <v>436</v>
      </c>
      <c r="E16" s="138">
        <v>0.09173153797601515</v>
      </c>
      <c r="F16" s="42"/>
      <c r="G16" s="42"/>
    </row>
    <row r="17" spans="1:7" ht="16.5">
      <c r="A17" s="198" t="s">
        <v>269</v>
      </c>
      <c r="B17" s="112">
        <v>2675.5964090554253</v>
      </c>
      <c r="C17" s="112">
        <v>2523.7254601226996</v>
      </c>
      <c r="D17" s="285">
        <v>151.8709489327257</v>
      </c>
      <c r="E17" s="138">
        <v>0.060177286052874375</v>
      </c>
      <c r="F17" s="42"/>
      <c r="G17" s="42"/>
    </row>
    <row r="18" spans="1:7" ht="15">
      <c r="A18" s="139" t="s">
        <v>270</v>
      </c>
      <c r="B18" s="140">
        <v>0.125</v>
      </c>
      <c r="C18" s="140">
        <v>0.122</v>
      </c>
      <c r="D18" s="308">
        <v>0.30000000000000027</v>
      </c>
      <c r="E18" s="139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1.8515625" style="0" customWidth="1"/>
    <col min="5" max="5" width="11.00390625" style="0" customWidth="1"/>
    <col min="6" max="6" width="2.00390625" style="0" customWidth="1"/>
    <col min="7" max="7" width="13.57421875" style="0" customWidth="1"/>
  </cols>
  <sheetData>
    <row r="1" spans="1:7" ht="15">
      <c r="A1" s="59" t="s">
        <v>295</v>
      </c>
      <c r="B1" s="74"/>
      <c r="C1" s="74"/>
      <c r="D1" s="74"/>
      <c r="E1" s="74"/>
      <c r="F1" s="74"/>
      <c r="G1" s="74"/>
    </row>
    <row r="2" spans="1:7" ht="15">
      <c r="A2" s="35" t="s">
        <v>23</v>
      </c>
      <c r="B2" s="419" t="s">
        <v>57</v>
      </c>
      <c r="C2" s="419"/>
      <c r="D2" s="419"/>
      <c r="E2" s="36"/>
      <c r="F2" s="115"/>
      <c r="G2" s="37" t="s">
        <v>58</v>
      </c>
    </row>
    <row r="3" spans="1:7" ht="15">
      <c r="A3" s="43"/>
      <c r="B3" s="38" t="s">
        <v>417</v>
      </c>
      <c r="C3" s="38" t="s">
        <v>418</v>
      </c>
      <c r="D3" s="38" t="s">
        <v>48</v>
      </c>
      <c r="E3" s="38" t="s">
        <v>0</v>
      </c>
      <c r="F3" s="44"/>
      <c r="G3" s="38" t="s">
        <v>417</v>
      </c>
    </row>
    <row r="4" spans="1:7" ht="15">
      <c r="A4" s="74" t="s">
        <v>59</v>
      </c>
      <c r="B4" s="116">
        <v>1004213.432</v>
      </c>
      <c r="C4" s="116">
        <v>1126363.407</v>
      </c>
      <c r="D4" s="117">
        <v>-122149.97499999986</v>
      </c>
      <c r="E4" s="118">
        <v>-0.10844632757143527</v>
      </c>
      <c r="F4" s="119"/>
      <c r="G4" s="117">
        <v>2097749.017150258</v>
      </c>
    </row>
    <row r="5" spans="1:7" ht="15">
      <c r="A5" s="74" t="s">
        <v>63</v>
      </c>
      <c r="B5" s="116">
        <v>11583.394</v>
      </c>
      <c r="C5" s="116">
        <v>1133.551</v>
      </c>
      <c r="D5" s="117">
        <v>10449.843</v>
      </c>
      <c r="E5" s="118">
        <v>9.218679177205084</v>
      </c>
      <c r="F5" s="119"/>
      <c r="G5" s="117">
        <v>24197.100541037373</v>
      </c>
    </row>
    <row r="6" spans="1:7" ht="15">
      <c r="A6" s="68" t="s">
        <v>272</v>
      </c>
      <c r="B6" s="116">
        <v>1015796.826</v>
      </c>
      <c r="C6" s="116">
        <v>1127496.958</v>
      </c>
      <c r="D6" s="117">
        <v>-111700.1320000001</v>
      </c>
      <c r="E6" s="118">
        <v>-0.09906912050400414</v>
      </c>
      <c r="F6" s="119"/>
      <c r="G6" s="117">
        <v>2121946.117691295</v>
      </c>
    </row>
    <row r="7" spans="1:7" ht="15">
      <c r="A7" s="42" t="s">
        <v>69</v>
      </c>
      <c r="B7" s="116">
        <v>-532590.998</v>
      </c>
      <c r="C7" s="116">
        <v>-679683.321</v>
      </c>
      <c r="D7" s="117">
        <v>147092.32299999997</v>
      </c>
      <c r="E7" s="118">
        <v>0.2164130242060184</v>
      </c>
      <c r="F7" s="119"/>
      <c r="G7" s="117">
        <v>-1112554.5695723926</v>
      </c>
    </row>
    <row r="8" spans="1:7" ht="15">
      <c r="A8" s="101" t="s">
        <v>70</v>
      </c>
      <c r="B8" s="120">
        <v>483205.828</v>
      </c>
      <c r="C8" s="120">
        <v>447813.6370000001</v>
      </c>
      <c r="D8" s="121">
        <v>35392.190999999875</v>
      </c>
      <c r="E8" s="122">
        <v>0.07903330331139484</v>
      </c>
      <c r="F8" s="119"/>
      <c r="G8" s="121">
        <v>1009391.548118903</v>
      </c>
    </row>
    <row r="9" spans="1:7" ht="15">
      <c r="A9" s="42" t="s">
        <v>259</v>
      </c>
      <c r="B9" s="116">
        <v>-100809.901</v>
      </c>
      <c r="C9" s="116">
        <v>-98787.809</v>
      </c>
      <c r="D9" s="117">
        <v>-2022.0920000000042</v>
      </c>
      <c r="E9" s="118">
        <v>-0.020469043908039344</v>
      </c>
      <c r="F9" s="119"/>
      <c r="G9" s="117">
        <v>-210586.57851308727</v>
      </c>
    </row>
    <row r="10" spans="1:7" ht="15">
      <c r="A10" s="108" t="s">
        <v>74</v>
      </c>
      <c r="B10" s="39">
        <v>382395.92699999997</v>
      </c>
      <c r="C10" s="39">
        <v>349025.8280000001</v>
      </c>
      <c r="D10" s="123">
        <v>33370.09899999987</v>
      </c>
      <c r="E10" s="40">
        <v>0.09560925388020242</v>
      </c>
      <c r="F10" s="119"/>
      <c r="G10" s="123">
        <v>798804.9696058156</v>
      </c>
    </row>
    <row r="11" spans="1:7" ht="15">
      <c r="A11" s="265" t="s">
        <v>260</v>
      </c>
      <c r="B11" s="116">
        <v>-93855.896</v>
      </c>
      <c r="C11" s="116">
        <v>-90177.282</v>
      </c>
      <c r="D11" s="117">
        <v>-3678.613999999987</v>
      </c>
      <c r="E11" s="118">
        <v>-0.04079313457240801</v>
      </c>
      <c r="F11" s="119"/>
      <c r="G11" s="117">
        <v>-196060.0279918949</v>
      </c>
    </row>
    <row r="12" spans="1:7" ht="15">
      <c r="A12" s="265" t="s">
        <v>36</v>
      </c>
      <c r="B12" s="116">
        <v>38.454</v>
      </c>
      <c r="C12" s="116">
        <v>22.792</v>
      </c>
      <c r="D12" s="117">
        <v>15.661999999999999</v>
      </c>
      <c r="E12" s="118">
        <v>0.6871709371709371</v>
      </c>
      <c r="F12" s="119"/>
      <c r="G12" s="117">
        <v>80.32838252804412</v>
      </c>
    </row>
    <row r="13" spans="1:7" ht="15">
      <c r="A13" s="108" t="s">
        <v>77</v>
      </c>
      <c r="B13" s="39">
        <v>288578.485</v>
      </c>
      <c r="C13" s="39">
        <v>258871.33800000008</v>
      </c>
      <c r="D13" s="123">
        <v>29707.14699999991</v>
      </c>
      <c r="E13" s="40">
        <v>0.11475641617767626</v>
      </c>
      <c r="F13" s="119"/>
      <c r="G13" s="123">
        <v>602825.2699964488</v>
      </c>
    </row>
    <row r="14" spans="1:7" ht="15">
      <c r="A14" s="124" t="s">
        <v>273</v>
      </c>
      <c r="B14" s="305">
        <v>-65557.39000000001</v>
      </c>
      <c r="C14" s="305">
        <v>-69146.576</v>
      </c>
      <c r="D14" s="121">
        <v>3589.185999999987</v>
      </c>
      <c r="E14" s="122">
        <v>0.05190692305574157</v>
      </c>
      <c r="F14" s="119"/>
      <c r="G14" s="306">
        <v>-136945.93804182077</v>
      </c>
    </row>
    <row r="15" spans="1:7" ht="15">
      <c r="A15" s="125" t="s">
        <v>79</v>
      </c>
      <c r="B15" s="116">
        <v>5742.862</v>
      </c>
      <c r="C15" s="116">
        <v>11243.711</v>
      </c>
      <c r="D15" s="117">
        <v>-5500.848999999999</v>
      </c>
      <c r="E15" s="118">
        <v>-0.4892378503858735</v>
      </c>
      <c r="F15" s="119"/>
      <c r="G15" s="307">
        <v>11996.53652524493</v>
      </c>
    </row>
    <row r="16" spans="1:7" ht="15">
      <c r="A16" s="125" t="s">
        <v>274</v>
      </c>
      <c r="B16" s="116">
        <v>-71938.846</v>
      </c>
      <c r="C16" s="116">
        <v>-75528.881</v>
      </c>
      <c r="D16" s="117">
        <v>3590.034999999989</v>
      </c>
      <c r="E16" s="118">
        <v>0.04753195006291685</v>
      </c>
      <c r="F16" s="119"/>
      <c r="G16" s="307">
        <v>-150276.46382987613</v>
      </c>
    </row>
    <row r="17" spans="1:7" ht="15">
      <c r="A17" s="125" t="s">
        <v>275</v>
      </c>
      <c r="B17" s="116">
        <v>-164.636</v>
      </c>
      <c r="C17" s="116">
        <v>-1032.263</v>
      </c>
      <c r="D17" s="117">
        <v>867.627</v>
      </c>
      <c r="E17" s="118">
        <v>0.8405096375632954</v>
      </c>
      <c r="F17" s="119"/>
      <c r="G17" s="307">
        <v>-343.91594075745235</v>
      </c>
    </row>
    <row r="18" spans="1:7" ht="15">
      <c r="A18" s="125" t="s">
        <v>82</v>
      </c>
      <c r="B18" s="285">
        <v>803.2299999999996</v>
      </c>
      <c r="C18" s="285">
        <v>-3829.143</v>
      </c>
      <c r="D18" s="117">
        <v>4632.373</v>
      </c>
      <c r="E18" s="118">
        <v>1.2097675641781984</v>
      </c>
      <c r="F18" s="119"/>
      <c r="G18" s="307">
        <v>1677.9052035679213</v>
      </c>
    </row>
    <row r="19" spans="1:7" ht="15">
      <c r="A19" s="126" t="s">
        <v>276</v>
      </c>
      <c r="B19" s="116">
        <v>20282.011</v>
      </c>
      <c r="C19" s="116">
        <v>10010.379</v>
      </c>
      <c r="D19" s="117">
        <v>10271.631999999998</v>
      </c>
      <c r="E19" s="118">
        <v>1.0260982126650746</v>
      </c>
      <c r="F19" s="119"/>
      <c r="G19" s="307">
        <v>42368.0537277266</v>
      </c>
    </row>
    <row r="20" spans="1:7" ht="15">
      <c r="A20" s="126" t="s">
        <v>277</v>
      </c>
      <c r="B20" s="116">
        <v>-19478.781</v>
      </c>
      <c r="C20" s="116">
        <v>-13839.522</v>
      </c>
      <c r="D20" s="117">
        <v>-5639.258999999998</v>
      </c>
      <c r="E20" s="118">
        <v>-0.40747498360131207</v>
      </c>
      <c r="F20" s="119"/>
      <c r="G20" s="307">
        <v>-40690.14852415868</v>
      </c>
    </row>
    <row r="21" spans="1:7" ht="15">
      <c r="A21" s="127" t="s">
        <v>278</v>
      </c>
      <c r="B21" s="116">
        <v>59655.289</v>
      </c>
      <c r="C21" s="116">
        <v>62519.501</v>
      </c>
      <c r="D21" s="121">
        <v>-2864.2119999999995</v>
      </c>
      <c r="E21" s="122">
        <v>-0.0458130975805453</v>
      </c>
      <c r="F21" s="128"/>
      <c r="G21" s="306">
        <v>124616.75962482506</v>
      </c>
    </row>
    <row r="22" spans="1:7" ht="15">
      <c r="A22" s="127" t="s">
        <v>279</v>
      </c>
      <c r="B22" s="116">
        <v>816.251</v>
      </c>
      <c r="C22" s="116">
        <v>297.977</v>
      </c>
      <c r="D22" s="121">
        <v>518.274</v>
      </c>
      <c r="E22" s="122">
        <v>1.7393087385939185</v>
      </c>
      <c r="F22" s="128"/>
      <c r="G22" s="306">
        <v>1705.1053873952915</v>
      </c>
    </row>
    <row r="23" spans="1:7" ht="15">
      <c r="A23" s="127" t="s">
        <v>280</v>
      </c>
      <c r="B23" s="116">
        <v>2515.49</v>
      </c>
      <c r="C23" s="116">
        <v>16.67</v>
      </c>
      <c r="D23" s="121">
        <v>2498.8199999999997</v>
      </c>
      <c r="E23" s="122">
        <v>149.89922015596878</v>
      </c>
      <c r="F23" s="128"/>
      <c r="G23" s="306">
        <v>5254.726243445928</v>
      </c>
    </row>
    <row r="24" spans="1:7" ht="15">
      <c r="A24" s="45" t="s">
        <v>281</v>
      </c>
      <c r="B24" s="39">
        <v>286008.12499999994</v>
      </c>
      <c r="C24" s="39">
        <v>252558.9100000001</v>
      </c>
      <c r="D24" s="123">
        <v>33449.21499999985</v>
      </c>
      <c r="E24" s="40">
        <v>0.13244123915485634</v>
      </c>
      <c r="F24" s="119"/>
      <c r="G24" s="123">
        <v>597455.9232102942</v>
      </c>
    </row>
    <row r="25" spans="1:7" ht="15">
      <c r="A25" s="129" t="s">
        <v>89</v>
      </c>
      <c r="B25" s="116">
        <v>-90239.907</v>
      </c>
      <c r="C25" s="116">
        <v>-78151.562</v>
      </c>
      <c r="D25" s="117">
        <v>-12088.345000000001</v>
      </c>
      <c r="E25" s="118">
        <v>-0.15467822639296705</v>
      </c>
      <c r="F25" s="119"/>
      <c r="G25" s="307">
        <v>-188506.41724634956</v>
      </c>
    </row>
    <row r="26" spans="1:7" ht="15">
      <c r="A26" s="45" t="s">
        <v>282</v>
      </c>
      <c r="B26" s="39">
        <v>195768.21799999994</v>
      </c>
      <c r="C26" s="39">
        <v>174407.3480000001</v>
      </c>
      <c r="D26" s="123">
        <v>21360.86999999985</v>
      </c>
      <c r="E26" s="40">
        <v>0.12247689243001297</v>
      </c>
      <c r="F26" s="119"/>
      <c r="G26" s="123">
        <v>408949.50596394466</v>
      </c>
    </row>
    <row r="27" spans="1:7" ht="15">
      <c r="A27" s="130" t="s">
        <v>283</v>
      </c>
      <c r="B27" s="131">
        <v>100114.537</v>
      </c>
      <c r="C27" s="131">
        <v>101443.063</v>
      </c>
      <c r="D27" s="132">
        <v>-1328.525999999998</v>
      </c>
      <c r="E27" s="133">
        <v>-0.013096272536644502</v>
      </c>
      <c r="F27" s="119"/>
      <c r="G27" s="132">
        <v>209133.99970754737</v>
      </c>
    </row>
    <row r="28" spans="1:7" ht="15">
      <c r="A28" s="130" t="s">
        <v>284</v>
      </c>
      <c r="B28" s="131">
        <v>95653.681</v>
      </c>
      <c r="C28" s="131">
        <v>72964.285</v>
      </c>
      <c r="D28" s="131">
        <v>22689.395999999993</v>
      </c>
      <c r="E28" s="133">
        <v>0.31096578277989007</v>
      </c>
      <c r="F28" s="196"/>
      <c r="G28" s="131">
        <v>199815.5062563974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295</v>
      </c>
      <c r="B1" s="101"/>
      <c r="C1" s="101"/>
      <c r="D1" s="101"/>
      <c r="E1" s="101"/>
      <c r="F1" s="101"/>
      <c r="G1" s="101"/>
    </row>
    <row r="2" spans="1:7" ht="15" customHeight="1">
      <c r="A2" s="145" t="s">
        <v>294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419741.846</v>
      </c>
      <c r="C4" s="103">
        <v>526069.571</v>
      </c>
      <c r="D4" s="103">
        <v>-106327.72499999998</v>
      </c>
      <c r="E4" s="104">
        <v>-0.2021172309926285</v>
      </c>
      <c r="F4" s="105"/>
      <c r="G4" s="103">
        <v>876818.6292327297</v>
      </c>
    </row>
    <row r="5" spans="1:7" ht="15" customHeight="1">
      <c r="A5" s="102" t="s">
        <v>258</v>
      </c>
      <c r="B5" s="103">
        <v>-272893.453</v>
      </c>
      <c r="C5" s="103">
        <v>-395739.838</v>
      </c>
      <c r="D5" s="103">
        <v>122846.38500000001</v>
      </c>
      <c r="E5" s="104">
        <v>0.31042208340925237</v>
      </c>
      <c r="F5" s="105"/>
      <c r="G5" s="103">
        <v>-570060.0635040003</v>
      </c>
    </row>
    <row r="6" spans="1:7" ht="15" customHeight="1">
      <c r="A6" s="106" t="s">
        <v>70</v>
      </c>
      <c r="B6" s="107">
        <v>146848.39300000004</v>
      </c>
      <c r="C6" s="107">
        <v>130329.73300000001</v>
      </c>
      <c r="D6" s="107">
        <v>16518.660000000033</v>
      </c>
      <c r="E6" s="104">
        <v>0.1267451380415245</v>
      </c>
      <c r="F6" s="105"/>
      <c r="G6" s="107">
        <v>306758.56572872936</v>
      </c>
    </row>
    <row r="7" spans="1:7" ht="15" customHeight="1">
      <c r="A7" s="102" t="s">
        <v>259</v>
      </c>
      <c r="B7" s="103">
        <v>-51702.479</v>
      </c>
      <c r="C7" s="103">
        <v>-49071.771</v>
      </c>
      <c r="D7" s="103">
        <v>-2630.7079999999987</v>
      </c>
      <c r="E7" s="104">
        <v>-0.05360939591929541</v>
      </c>
      <c r="F7" s="105"/>
      <c r="G7" s="103">
        <v>-108003.75801633557</v>
      </c>
    </row>
    <row r="8" spans="1:7" ht="15" customHeight="1">
      <c r="A8" s="108" t="s">
        <v>74</v>
      </c>
      <c r="B8" s="39">
        <v>95145.91400000005</v>
      </c>
      <c r="C8" s="39">
        <v>81257.962</v>
      </c>
      <c r="D8" s="39">
        <v>13887.952000000048</v>
      </c>
      <c r="E8" s="109">
        <v>0.17091189168638082</v>
      </c>
      <c r="F8" s="105"/>
      <c r="G8" s="39">
        <v>198754.80771239384</v>
      </c>
    </row>
    <row r="9" spans="1:7" ht="15" customHeight="1">
      <c r="A9" s="102" t="s">
        <v>260</v>
      </c>
      <c r="B9" s="103">
        <v>-45175.474</v>
      </c>
      <c r="C9" s="103">
        <v>-37343.046</v>
      </c>
      <c r="D9" s="103">
        <v>-7832.428</v>
      </c>
      <c r="E9" s="104">
        <v>-0.20974261178373074</v>
      </c>
      <c r="F9" s="105"/>
      <c r="G9" s="103">
        <v>-94369.18802615363</v>
      </c>
    </row>
    <row r="10" spans="1:7" ht="15" customHeight="1">
      <c r="A10" s="153" t="s">
        <v>77</v>
      </c>
      <c r="B10" s="154">
        <v>49970.440000000046</v>
      </c>
      <c r="C10" s="154">
        <v>43914.916</v>
      </c>
      <c r="D10" s="154">
        <v>6055.5240000000485</v>
      </c>
      <c r="E10" s="155">
        <v>0.13789219134564779</v>
      </c>
      <c r="F10" s="156"/>
      <c r="G10" s="154">
        <v>104385.6196862402</v>
      </c>
    </row>
    <row r="11" spans="1:7" ht="15" customHeight="1">
      <c r="A11" s="42"/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296</v>
      </c>
      <c r="B13" s="101"/>
      <c r="C13" s="101"/>
      <c r="D13" s="101"/>
      <c r="E13" s="101"/>
      <c r="F13" s="101"/>
      <c r="G13" s="101"/>
    </row>
    <row r="14" spans="1:7" ht="15">
      <c r="A14" s="157" t="s">
        <v>294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263</v>
      </c>
      <c r="B15" s="111">
        <v>9108.80280955</v>
      </c>
      <c r="C15" s="111">
        <v>9029.842095819997</v>
      </c>
      <c r="D15" s="112">
        <v>78.96071373000268</v>
      </c>
      <c r="E15" s="70">
        <v>0.008744417996695023</v>
      </c>
      <c r="F15" s="42"/>
      <c r="G15" s="42"/>
    </row>
    <row r="16" spans="1:7" ht="15">
      <c r="A16" s="110" t="s">
        <v>264</v>
      </c>
      <c r="B16" s="111">
        <v>9542.73678438786</v>
      </c>
      <c r="C16" s="111">
        <v>10156.911289756279</v>
      </c>
      <c r="D16" s="112">
        <v>-614.174505368419</v>
      </c>
      <c r="E16" s="70">
        <v>-0.060468629472804666</v>
      </c>
      <c r="F16" s="42"/>
      <c r="G16" s="42"/>
    </row>
    <row r="17" spans="1:7" ht="15">
      <c r="A17" s="41" t="s">
        <v>265</v>
      </c>
      <c r="B17" s="113">
        <v>0.30443910212475384</v>
      </c>
      <c r="C17" s="113">
        <v>0.3336862255080591</v>
      </c>
      <c r="D17" s="114">
        <v>-2.9247123383305262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58.28125" style="0" customWidth="1"/>
    <col min="2" max="3" width="11.00390625" style="0" customWidth="1"/>
    <col min="4" max="4" width="13.7109375" style="0" customWidth="1"/>
    <col min="5" max="5" width="11.00390625" style="0" customWidth="1"/>
    <col min="6" max="6" width="2.00390625" style="0" customWidth="1"/>
    <col min="7" max="7" width="12.421875" style="0" customWidth="1"/>
    <col min="9" max="9" width="6.421875" style="0" customWidth="1"/>
    <col min="10" max="22" width="0" style="0" hidden="1" customWidth="1"/>
  </cols>
  <sheetData>
    <row r="1" spans="1:7" ht="15" customHeight="1">
      <c r="A1" s="59" t="s">
        <v>297</v>
      </c>
      <c r="B1" s="74"/>
      <c r="C1" s="74"/>
      <c r="D1" s="74"/>
      <c r="E1" s="74"/>
      <c r="F1" s="74"/>
      <c r="G1" s="74"/>
    </row>
    <row r="2" spans="1:7" ht="15" customHeight="1">
      <c r="A2" s="35" t="s">
        <v>7</v>
      </c>
      <c r="B2" s="419" t="s">
        <v>57</v>
      </c>
      <c r="C2" s="419"/>
      <c r="D2" s="419"/>
      <c r="E2" s="36"/>
      <c r="F2" s="115"/>
      <c r="G2" s="37" t="s">
        <v>58</v>
      </c>
    </row>
    <row r="3" spans="1:7" ht="15" customHeight="1">
      <c r="A3" s="43"/>
      <c r="B3" s="38" t="s">
        <v>417</v>
      </c>
      <c r="C3" s="38" t="s">
        <v>418</v>
      </c>
      <c r="D3" s="38" t="s">
        <v>48</v>
      </c>
      <c r="E3" s="38" t="s">
        <v>0</v>
      </c>
      <c r="F3" s="44"/>
      <c r="G3" s="38" t="s">
        <v>417</v>
      </c>
    </row>
    <row r="4" spans="1:7" ht="15" customHeight="1">
      <c r="A4" s="74" t="s">
        <v>59</v>
      </c>
      <c r="B4" s="116">
        <v>465904.93</v>
      </c>
      <c r="C4" s="116">
        <v>489586.31205017015</v>
      </c>
      <c r="D4" s="117">
        <v>-23681.382050170156</v>
      </c>
      <c r="E4" s="118">
        <v>-0.04837018819215562</v>
      </c>
      <c r="F4" s="119"/>
      <c r="G4" s="117">
        <v>973250.8825802678</v>
      </c>
    </row>
    <row r="5" spans="1:7" ht="15" customHeight="1">
      <c r="A5" s="74" t="s">
        <v>63</v>
      </c>
      <c r="B5" s="116">
        <v>5362.447</v>
      </c>
      <c r="C5" s="116">
        <v>4737.136810999999</v>
      </c>
      <c r="D5" s="117">
        <v>625.3101890000007</v>
      </c>
      <c r="E5" s="118">
        <v>0.13200171621558024</v>
      </c>
      <c r="F5" s="119"/>
      <c r="G5" s="117">
        <v>11201.869607904577</v>
      </c>
    </row>
    <row r="6" spans="1:7" ht="15" customHeight="1">
      <c r="A6" s="68" t="s">
        <v>272</v>
      </c>
      <c r="B6" s="116">
        <v>471267.377</v>
      </c>
      <c r="C6" s="116">
        <v>494323.4488611701</v>
      </c>
      <c r="D6" s="117">
        <v>-23056.071861170116</v>
      </c>
      <c r="E6" s="118">
        <v>-0.0466416713880093</v>
      </c>
      <c r="F6" s="119"/>
      <c r="G6" s="117">
        <v>984452.7521881724</v>
      </c>
    </row>
    <row r="7" spans="1:7" ht="15" customHeight="1">
      <c r="A7" s="42" t="s">
        <v>69</v>
      </c>
      <c r="B7" s="116">
        <v>-342231.629</v>
      </c>
      <c r="C7" s="116">
        <v>-368267.1701269999</v>
      </c>
      <c r="D7" s="117">
        <v>26035.541126999888</v>
      </c>
      <c r="E7" s="118">
        <v>0.07069742632236624</v>
      </c>
      <c r="F7" s="119"/>
      <c r="G7" s="117">
        <v>-714903.864552652</v>
      </c>
    </row>
    <row r="8" spans="1:7" ht="15" customHeight="1">
      <c r="A8" s="101" t="s">
        <v>70</v>
      </c>
      <c r="B8" s="120">
        <v>129035.74799999996</v>
      </c>
      <c r="C8" s="120">
        <v>126056.27873417019</v>
      </c>
      <c r="D8" s="121">
        <v>2979.4692658297718</v>
      </c>
      <c r="E8" s="122">
        <v>0.023636024288111276</v>
      </c>
      <c r="F8" s="119"/>
      <c r="G8" s="121">
        <v>269548.8876355204</v>
      </c>
    </row>
    <row r="9" spans="1:7" ht="15" customHeight="1">
      <c r="A9" s="42" t="s">
        <v>259</v>
      </c>
      <c r="B9" s="116">
        <v>-43148.737</v>
      </c>
      <c r="C9" s="116">
        <v>-41185.611074</v>
      </c>
      <c r="D9" s="117">
        <v>-1963.1259260000006</v>
      </c>
      <c r="E9" s="118">
        <v>-0.047665334441020335</v>
      </c>
      <c r="F9" s="119"/>
      <c r="G9" s="117">
        <v>-90135.44108123917</v>
      </c>
    </row>
    <row r="10" spans="1:7" ht="15" customHeight="1">
      <c r="A10" s="108" t="s">
        <v>74</v>
      </c>
      <c r="B10" s="39">
        <v>85887.01099999997</v>
      </c>
      <c r="C10" s="39">
        <v>84870.66766017019</v>
      </c>
      <c r="D10" s="123">
        <v>1016.3433398297784</v>
      </c>
      <c r="E10" s="40">
        <v>0.011975201419403331</v>
      </c>
      <c r="F10" s="119"/>
      <c r="G10" s="123">
        <v>179413.44655428125</v>
      </c>
    </row>
    <row r="11" spans="1:7" ht="15" customHeight="1">
      <c r="A11" s="42" t="s">
        <v>260</v>
      </c>
      <c r="B11" s="116">
        <v>-13422.364</v>
      </c>
      <c r="C11" s="116">
        <v>-13756.457509000002</v>
      </c>
      <c r="D11" s="117">
        <v>334.0935090000021</v>
      </c>
      <c r="E11" s="118">
        <v>0.02428630399806239</v>
      </c>
      <c r="F11" s="119"/>
      <c r="G11" s="117">
        <v>-28038.612103361116</v>
      </c>
    </row>
    <row r="12" spans="1:7" ht="15" customHeight="1">
      <c r="A12" s="42" t="s">
        <v>36</v>
      </c>
      <c r="B12" s="116">
        <v>-2914.767</v>
      </c>
      <c r="C12" s="116">
        <v>-3397.92847299999</v>
      </c>
      <c r="D12" s="117">
        <v>483.1614729999901</v>
      </c>
      <c r="E12" s="118">
        <v>0.14219294986318906</v>
      </c>
      <c r="F12" s="119"/>
      <c r="G12" s="117">
        <v>-6088.7948862568155</v>
      </c>
    </row>
    <row r="13" spans="1:7" ht="15" customHeight="1">
      <c r="A13" s="108" t="s">
        <v>77</v>
      </c>
      <c r="B13" s="39">
        <v>69549.87999999998</v>
      </c>
      <c r="C13" s="39">
        <v>67716.2816781702</v>
      </c>
      <c r="D13" s="123">
        <v>1833.598321829777</v>
      </c>
      <c r="E13" s="40">
        <v>0.027077658081466643</v>
      </c>
      <c r="F13" s="119"/>
      <c r="G13" s="123">
        <v>145286.0395646633</v>
      </c>
    </row>
    <row r="14" spans="1:7" ht="15" customHeight="1">
      <c r="A14" s="124" t="s">
        <v>273</v>
      </c>
      <c r="B14" s="305">
        <v>1469.0829999999999</v>
      </c>
      <c r="C14" s="305">
        <v>5900.88565</v>
      </c>
      <c r="D14" s="121">
        <v>-4431.8026500000005</v>
      </c>
      <c r="E14" s="122">
        <v>-0.7510402527457891</v>
      </c>
      <c r="F14" s="119"/>
      <c r="G14" s="306">
        <v>3068.837082993879</v>
      </c>
    </row>
    <row r="15" spans="1:7" ht="15" customHeight="1">
      <c r="A15" s="125" t="s">
        <v>79</v>
      </c>
      <c r="B15" s="116">
        <v>3820.497</v>
      </c>
      <c r="C15" s="116">
        <v>5558.356763</v>
      </c>
      <c r="D15" s="117">
        <v>-1737.859763</v>
      </c>
      <c r="E15" s="118">
        <v>-0.3126571102035611</v>
      </c>
      <c r="F15" s="119"/>
      <c r="G15" s="307">
        <v>7980.817196214828</v>
      </c>
    </row>
    <row r="16" spans="1:7" ht="15" customHeight="1">
      <c r="A16" s="125" t="s">
        <v>274</v>
      </c>
      <c r="B16" s="116">
        <v>-3150.44</v>
      </c>
      <c r="C16" s="116">
        <v>-738.2360570000001</v>
      </c>
      <c r="D16" s="117">
        <v>-2412.203943</v>
      </c>
      <c r="E16" s="118">
        <v>-3.267523876851222</v>
      </c>
      <c r="F16" s="119"/>
      <c r="G16" s="307">
        <v>-6581.103382005807</v>
      </c>
    </row>
    <row r="17" spans="1:7" ht="15" customHeight="1">
      <c r="A17" s="125" t="s">
        <v>275</v>
      </c>
      <c r="B17" s="116">
        <v>254.027</v>
      </c>
      <c r="C17" s="116">
        <v>938.811784</v>
      </c>
      <c r="D17" s="117">
        <v>-684.784784</v>
      </c>
      <c r="E17" s="118">
        <v>-0.7294164769452872</v>
      </c>
      <c r="F17" s="119"/>
      <c r="G17" s="307">
        <v>530.6490359507844</v>
      </c>
    </row>
    <row r="18" spans="1:7" ht="15" customHeight="1">
      <c r="A18" s="125" t="s">
        <v>82</v>
      </c>
      <c r="B18" s="285">
        <v>544.999</v>
      </c>
      <c r="C18" s="285">
        <v>141.953160000001</v>
      </c>
      <c r="D18" s="117">
        <v>403.04583999999903</v>
      </c>
      <c r="E18" s="118">
        <v>2.8392875509076108</v>
      </c>
      <c r="F18" s="119"/>
      <c r="G18" s="307">
        <v>1138.4742328340749</v>
      </c>
    </row>
    <row r="19" spans="1:7" ht="15" customHeight="1">
      <c r="A19" s="126" t="s">
        <v>276</v>
      </c>
      <c r="B19" s="116">
        <v>1424.364</v>
      </c>
      <c r="C19" s="116">
        <v>586.7232609999999</v>
      </c>
      <c r="D19" s="117">
        <v>837.6407390000002</v>
      </c>
      <c r="E19" s="118">
        <v>1.4276589913485642</v>
      </c>
      <c r="F19" s="119"/>
      <c r="G19" s="307">
        <v>2975.421445133797</v>
      </c>
    </row>
    <row r="20" spans="1:7" ht="15" customHeight="1">
      <c r="A20" s="126" t="s">
        <v>277</v>
      </c>
      <c r="B20" s="116">
        <v>-879.365</v>
      </c>
      <c r="C20" s="116">
        <v>-444.7701009999989</v>
      </c>
      <c r="D20" s="117">
        <v>-434.59489900000113</v>
      </c>
      <c r="E20" s="118">
        <v>-0.9771225584248574</v>
      </c>
      <c r="F20" s="119"/>
      <c r="G20" s="307">
        <v>-1836.9472122997222</v>
      </c>
    </row>
    <row r="21" spans="1:7" ht="15" customHeight="1">
      <c r="A21" s="127" t="s">
        <v>278</v>
      </c>
      <c r="B21" s="116">
        <v>90648.617</v>
      </c>
      <c r="C21" s="116">
        <v>23575.179336425204</v>
      </c>
      <c r="D21" s="121">
        <v>67073.43766357479</v>
      </c>
      <c r="E21" s="122">
        <v>2.845087059844415</v>
      </c>
      <c r="F21" s="128"/>
      <c r="G21" s="306">
        <v>189360.1909297905</v>
      </c>
    </row>
    <row r="22" spans="1:7" ht="15" customHeight="1">
      <c r="A22" s="127" t="s">
        <v>279</v>
      </c>
      <c r="B22" s="116">
        <v>0</v>
      </c>
      <c r="C22" s="116">
        <v>0</v>
      </c>
      <c r="D22" s="121">
        <v>0</v>
      </c>
      <c r="E22" s="122" t="s">
        <v>32</v>
      </c>
      <c r="F22" s="128"/>
      <c r="G22" s="306">
        <v>0</v>
      </c>
    </row>
    <row r="23" spans="1:7" ht="15" customHeight="1">
      <c r="A23" s="127" t="s">
        <v>280</v>
      </c>
      <c r="B23" s="116">
        <v>-6.715</v>
      </c>
      <c r="C23" s="116">
        <v>-75.311651</v>
      </c>
      <c r="D23" s="121">
        <v>68.596651</v>
      </c>
      <c r="E23" s="122">
        <v>0.9108371691386767</v>
      </c>
      <c r="F23" s="128"/>
      <c r="G23" s="306">
        <v>-14.027281652775168</v>
      </c>
    </row>
    <row r="24" spans="1:7" ht="15" customHeight="1">
      <c r="A24" s="45" t="s">
        <v>281</v>
      </c>
      <c r="B24" s="39">
        <v>161660.86499999996</v>
      </c>
      <c r="C24" s="39">
        <v>97117.0350135954</v>
      </c>
      <c r="D24" s="123">
        <v>64543.829986404555</v>
      </c>
      <c r="E24" s="40">
        <v>0.6645984401950602</v>
      </c>
      <c r="F24" s="119"/>
      <c r="G24" s="123">
        <v>337701.0402957949</v>
      </c>
    </row>
    <row r="25" spans="1:7" ht="15" customHeight="1">
      <c r="A25" s="129" t="s">
        <v>89</v>
      </c>
      <c r="B25" s="116">
        <v>-18190.246</v>
      </c>
      <c r="C25" s="116">
        <v>-13489.555145708917</v>
      </c>
      <c r="D25" s="117">
        <v>-4700.690854291082</v>
      </c>
      <c r="E25" s="118">
        <v>-0.3484689304811057</v>
      </c>
      <c r="F25" s="119"/>
      <c r="G25" s="307">
        <v>-37998.46671262351</v>
      </c>
    </row>
    <row r="26" spans="1:7" ht="15" customHeight="1">
      <c r="A26" s="45" t="s">
        <v>282</v>
      </c>
      <c r="B26" s="39">
        <v>143470.61899999995</v>
      </c>
      <c r="C26" s="39">
        <v>83627.47986788649</v>
      </c>
      <c r="D26" s="123">
        <v>59843.13913211346</v>
      </c>
      <c r="E26" s="40">
        <v>0.715591803395879</v>
      </c>
      <c r="F26" s="119"/>
      <c r="G26" s="123">
        <v>299702.57358317135</v>
      </c>
    </row>
    <row r="27" spans="1:7" ht="15" customHeight="1">
      <c r="A27" s="130" t="s">
        <v>283</v>
      </c>
      <c r="B27" s="131">
        <v>143470.534</v>
      </c>
      <c r="C27" s="131">
        <v>83627.29428836488</v>
      </c>
      <c r="D27" s="132">
        <v>59843.239711635135</v>
      </c>
      <c r="E27" s="133">
        <v>0.715594594096071</v>
      </c>
      <c r="F27" s="119"/>
      <c r="G27" s="132">
        <v>299702.3960226442</v>
      </c>
    </row>
    <row r="28" spans="1:7" ht="15" customHeight="1">
      <c r="A28" s="130" t="s">
        <v>284</v>
      </c>
      <c r="B28" s="267" t="s">
        <v>38</v>
      </c>
      <c r="C28" s="266" t="s">
        <v>38</v>
      </c>
      <c r="D28" s="267" t="s">
        <v>38</v>
      </c>
      <c r="E28" s="268" t="s">
        <v>38</v>
      </c>
      <c r="F28" s="269"/>
      <c r="G28" s="267" t="s">
        <v>38</v>
      </c>
    </row>
    <row r="29" spans="1:5" ht="15" customHeight="1">
      <c r="A29" s="59" t="s">
        <v>299</v>
      </c>
      <c r="B29" s="101"/>
      <c r="C29" s="101"/>
      <c r="D29" s="101"/>
      <c r="E29" s="101"/>
    </row>
    <row r="30" spans="1:5" ht="15" customHeight="1">
      <c r="A30" s="157" t="s">
        <v>7</v>
      </c>
      <c r="B30" s="158" t="s">
        <v>417</v>
      </c>
      <c r="C30" s="158" t="s">
        <v>418</v>
      </c>
      <c r="D30" s="159" t="s">
        <v>48</v>
      </c>
      <c r="E30" s="160" t="s">
        <v>99</v>
      </c>
    </row>
    <row r="31" spans="1:5" ht="15" customHeight="1">
      <c r="A31" s="110" t="s">
        <v>268</v>
      </c>
      <c r="B31" s="136">
        <v>1676.106</v>
      </c>
      <c r="C31" s="136">
        <v>1647.349</v>
      </c>
      <c r="D31" s="112">
        <v>28.757000000000062</v>
      </c>
      <c r="E31" s="70">
        <v>0.0174565316760444</v>
      </c>
    </row>
    <row r="32" spans="1:5" ht="15" customHeight="1">
      <c r="A32" s="110" t="s">
        <v>264</v>
      </c>
      <c r="B32" s="111">
        <v>7452.117733277329</v>
      </c>
      <c r="C32" s="111">
        <v>7121</v>
      </c>
      <c r="D32" s="112">
        <v>331.1177332773286</v>
      </c>
      <c r="E32" s="70">
        <v>0.04649876889163441</v>
      </c>
    </row>
    <row r="33" spans="1:5" ht="15" customHeight="1">
      <c r="A33" s="110" t="s">
        <v>269</v>
      </c>
      <c r="B33" s="112">
        <v>2271.1463414634145</v>
      </c>
      <c r="C33" s="112">
        <v>2278.491009681881</v>
      </c>
      <c r="D33" s="112">
        <v>-7.3446682184667225</v>
      </c>
      <c r="E33" s="70">
        <v>-0.00322347913037944</v>
      </c>
    </row>
    <row r="34" spans="1:5" ht="15" customHeight="1">
      <c r="A34" s="41" t="s">
        <v>270</v>
      </c>
      <c r="B34" s="140">
        <v>0.05411952463885874</v>
      </c>
      <c r="C34" s="140">
        <v>0.0536</v>
      </c>
      <c r="D34" s="114">
        <v>0.05195246388587371</v>
      </c>
      <c r="E34" s="7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300</v>
      </c>
      <c r="B1" s="101"/>
      <c r="C1" s="101"/>
      <c r="D1" s="101"/>
      <c r="E1" s="101"/>
      <c r="F1" s="101"/>
      <c r="G1" s="101"/>
    </row>
    <row r="2" spans="1:7" ht="15" customHeight="1">
      <c r="A2" s="145" t="s">
        <v>20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310337.68</v>
      </c>
      <c r="C4" s="103">
        <v>272011.606</v>
      </c>
      <c r="D4" s="103">
        <v>38326.073999999964</v>
      </c>
      <c r="E4" s="104">
        <v>0.14089867180152585</v>
      </c>
      <c r="F4" s="105"/>
      <c r="G4" s="103">
        <v>648279.0833698899</v>
      </c>
    </row>
    <row r="5" spans="1:7" ht="15" customHeight="1">
      <c r="A5" s="102" t="s">
        <v>258</v>
      </c>
      <c r="B5" s="103">
        <v>-96918.542</v>
      </c>
      <c r="C5" s="103">
        <v>-78116.283</v>
      </c>
      <c r="D5" s="103">
        <v>-18802.259000000005</v>
      </c>
      <c r="E5" s="104">
        <v>-0.24069577145650936</v>
      </c>
      <c r="F5" s="105"/>
      <c r="G5" s="103">
        <v>-202457.73432767228</v>
      </c>
    </row>
    <row r="6" spans="1:7" ht="15" customHeight="1">
      <c r="A6" s="106" t="s">
        <v>70</v>
      </c>
      <c r="B6" s="107">
        <v>213419.13799999998</v>
      </c>
      <c r="C6" s="107">
        <v>193895.32300000003</v>
      </c>
      <c r="D6" s="107">
        <v>19523.814999999944</v>
      </c>
      <c r="E6" s="104">
        <v>0.10069255254805677</v>
      </c>
      <c r="F6" s="105"/>
      <c r="G6" s="107">
        <v>445821.3490422176</v>
      </c>
    </row>
    <row r="7" spans="1:7" ht="15" customHeight="1">
      <c r="A7" s="102" t="s">
        <v>259</v>
      </c>
      <c r="B7" s="103">
        <v>-15734.41</v>
      </c>
      <c r="C7" s="103">
        <v>-16430.982</v>
      </c>
      <c r="D7" s="103">
        <v>696.5720000000001</v>
      </c>
      <c r="E7" s="104">
        <v>0.042393814319801465</v>
      </c>
      <c r="F7" s="105"/>
      <c r="G7" s="103">
        <v>-32868.354536149236</v>
      </c>
    </row>
    <row r="8" spans="1:7" ht="15" customHeight="1">
      <c r="A8" s="108" t="s">
        <v>74</v>
      </c>
      <c r="B8" s="39">
        <v>197684.72799999997</v>
      </c>
      <c r="C8" s="39">
        <v>177464.34100000004</v>
      </c>
      <c r="D8" s="39">
        <v>20220.38699999993</v>
      </c>
      <c r="E8" s="109">
        <v>0.11394056341718771</v>
      </c>
      <c r="F8" s="105"/>
      <c r="G8" s="39">
        <v>412952.99450606835</v>
      </c>
    </row>
    <row r="9" spans="1:7" ht="15" customHeight="1">
      <c r="A9" s="102" t="s">
        <v>260</v>
      </c>
      <c r="B9" s="103">
        <v>-18676.151</v>
      </c>
      <c r="C9" s="103">
        <v>-19807.371</v>
      </c>
      <c r="D9" s="103">
        <v>1131.2199999999975</v>
      </c>
      <c r="E9" s="104">
        <v>0.05711106234138784</v>
      </c>
      <c r="F9" s="105"/>
      <c r="G9" s="103">
        <v>-39013.49668901841</v>
      </c>
    </row>
    <row r="10" spans="1:7" ht="15" customHeight="1">
      <c r="A10" s="153" t="s">
        <v>77</v>
      </c>
      <c r="B10" s="154">
        <v>179008.57699999996</v>
      </c>
      <c r="C10" s="154">
        <v>157656.97000000003</v>
      </c>
      <c r="D10" s="154">
        <v>21351.60699999993</v>
      </c>
      <c r="E10" s="155">
        <v>0.13543078368181202</v>
      </c>
      <c r="F10" s="156"/>
      <c r="G10" s="154">
        <v>373939.4978170499</v>
      </c>
    </row>
    <row r="11" spans="1:7" ht="15" customHeight="1">
      <c r="A11" s="42" t="s">
        <v>298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301</v>
      </c>
      <c r="B13" s="101"/>
      <c r="C13" s="101"/>
      <c r="D13" s="101"/>
      <c r="E13" s="101"/>
      <c r="F13" s="101"/>
      <c r="G13" s="101"/>
    </row>
    <row r="14" spans="1:7" ht="15">
      <c r="A14" s="157" t="s">
        <v>20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263</v>
      </c>
      <c r="B15" s="111">
        <v>6311.36408709</v>
      </c>
      <c r="C15" s="111">
        <v>6332.75118141</v>
      </c>
      <c r="D15" s="112">
        <v>-21.38709431999996</v>
      </c>
      <c r="E15" s="70">
        <v>-0.0033772200592346786</v>
      </c>
      <c r="F15" s="42"/>
      <c r="G15" s="42"/>
    </row>
    <row r="16" spans="1:7" ht="15">
      <c r="A16" s="110" t="s">
        <v>264</v>
      </c>
      <c r="B16" s="111">
        <v>7964.912652593399</v>
      </c>
      <c r="C16" s="111">
        <v>7718.99250837998</v>
      </c>
      <c r="D16" s="112">
        <v>245.920144213419</v>
      </c>
      <c r="E16" s="70">
        <v>0.03185909870315853</v>
      </c>
      <c r="F16" s="42"/>
      <c r="G16" s="42"/>
    </row>
    <row r="17" spans="1:7" ht="15">
      <c r="A17" s="41" t="s">
        <v>265</v>
      </c>
      <c r="B17" s="113">
        <v>0.1854805805080337</v>
      </c>
      <c r="C17" s="113">
        <v>0.18510054305755938</v>
      </c>
      <c r="D17" s="114">
        <v>0.038003745047432425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19"/>
  <sheetViews>
    <sheetView showGridLines="0" zoomScalePageLayoutView="0" workbookViewId="0" topLeftCell="A1">
      <selection activeCell="H25" sqref="H25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302</v>
      </c>
      <c r="B1" s="101"/>
      <c r="C1" s="101"/>
      <c r="D1" s="101"/>
      <c r="E1" s="101"/>
      <c r="F1" s="101"/>
      <c r="G1" s="101"/>
    </row>
    <row r="2" spans="1:7" ht="15" customHeight="1">
      <c r="A2" s="59" t="s">
        <v>302</v>
      </c>
      <c r="B2" s="101"/>
      <c r="C2" s="101"/>
      <c r="D2" s="101"/>
      <c r="E2" s="101"/>
      <c r="F2" s="101"/>
      <c r="G2" s="101"/>
    </row>
    <row r="3" spans="1:7" ht="15" customHeight="1">
      <c r="A3" s="145" t="s">
        <v>19</v>
      </c>
      <c r="B3" s="146" t="s">
        <v>98</v>
      </c>
      <c r="C3" s="146"/>
      <c r="D3" s="146"/>
      <c r="E3" s="147"/>
      <c r="F3" s="148"/>
      <c r="G3" s="147" t="s">
        <v>173</v>
      </c>
    </row>
    <row r="4" spans="1:7" ht="15" customHeight="1">
      <c r="A4" s="149"/>
      <c r="B4" s="150" t="s">
        <v>417</v>
      </c>
      <c r="C4" s="150" t="s">
        <v>418</v>
      </c>
      <c r="D4" s="151" t="s">
        <v>48</v>
      </c>
      <c r="E4" s="152" t="s">
        <v>99</v>
      </c>
      <c r="F4" s="148"/>
      <c r="G4" s="150" t="s">
        <v>417</v>
      </c>
    </row>
    <row r="5" spans="1:7" ht="15" customHeight="1">
      <c r="A5" s="102" t="s">
        <v>101</v>
      </c>
      <c r="B5" s="66">
        <v>412323.104</v>
      </c>
      <c r="C5" s="66">
        <v>426242.78574424644</v>
      </c>
      <c r="D5" s="103">
        <v>-13919.681744246453</v>
      </c>
      <c r="E5" s="104">
        <v>-0.03265669756719007</v>
      </c>
      <c r="F5" s="105"/>
      <c r="G5" s="103">
        <v>861321.2675732699</v>
      </c>
    </row>
    <row r="6" spans="1:7" ht="15" customHeight="1">
      <c r="A6" s="102" t="s">
        <v>258</v>
      </c>
      <c r="B6" s="66">
        <v>-227978.537</v>
      </c>
      <c r="C6" s="103">
        <v>-234331.83667341634</v>
      </c>
      <c r="D6" s="103">
        <v>6353.299673416332</v>
      </c>
      <c r="E6" s="104">
        <v>0.027112405056043665</v>
      </c>
      <c r="F6" s="105"/>
      <c r="G6" s="103">
        <v>-476235.1674291325</v>
      </c>
    </row>
    <row r="7" spans="1:7" ht="15" customHeight="1">
      <c r="A7" s="106" t="s">
        <v>70</v>
      </c>
      <c r="B7" s="107">
        <v>184344.56699999998</v>
      </c>
      <c r="C7" s="107">
        <v>191910.9490708301</v>
      </c>
      <c r="D7" s="103">
        <v>-7566.382070830121</v>
      </c>
      <c r="E7" s="188">
        <v>-0.039426526248054435</v>
      </c>
      <c r="F7" s="105"/>
      <c r="G7" s="107">
        <v>385086.10014413734</v>
      </c>
    </row>
    <row r="8" spans="1:7" ht="15" customHeight="1">
      <c r="A8" s="102" t="s">
        <v>259</v>
      </c>
      <c r="B8" s="103">
        <v>-40051.085</v>
      </c>
      <c r="C8" s="103">
        <v>-39459.694698218445</v>
      </c>
      <c r="D8" s="103">
        <v>-591.3903017815537</v>
      </c>
      <c r="E8" s="104">
        <v>-0.014987199123166409</v>
      </c>
      <c r="F8" s="105"/>
      <c r="G8" s="103">
        <v>-83664.60905349794</v>
      </c>
    </row>
    <row r="9" spans="1:7" ht="15" customHeight="1">
      <c r="A9" s="108" t="s">
        <v>74</v>
      </c>
      <c r="B9" s="39">
        <v>144293.482</v>
      </c>
      <c r="C9" s="39">
        <v>152451.25437261164</v>
      </c>
      <c r="D9" s="39">
        <v>-8157.772372611653</v>
      </c>
      <c r="E9" s="109">
        <v>-0.05351069367178144</v>
      </c>
      <c r="F9" s="105"/>
      <c r="G9" s="39">
        <v>301421.4910906394</v>
      </c>
    </row>
    <row r="10" spans="1:7" ht="15" customHeight="1">
      <c r="A10" s="102" t="s">
        <v>260</v>
      </c>
      <c r="B10" s="103">
        <v>-31388.616</v>
      </c>
      <c r="C10" s="103">
        <v>-34255.32988480846</v>
      </c>
      <c r="D10" s="103">
        <v>2866.713884808458</v>
      </c>
      <c r="E10" s="104">
        <v>0.08368665239682269</v>
      </c>
      <c r="F10" s="105"/>
      <c r="G10" s="103">
        <v>-65569.16713667984</v>
      </c>
    </row>
    <row r="11" spans="1:7" ht="15">
      <c r="A11" s="153" t="s">
        <v>77</v>
      </c>
      <c r="B11" s="154">
        <v>112904.86599999998</v>
      </c>
      <c r="C11" s="154">
        <v>118195.92448780319</v>
      </c>
      <c r="D11" s="154">
        <v>-5291.05848780321</v>
      </c>
      <c r="E11" s="155">
        <v>-0.04476515168125955</v>
      </c>
      <c r="F11" s="156"/>
      <c r="G11" s="154">
        <v>235852.32395395957</v>
      </c>
    </row>
    <row r="12" spans="1:7" ht="15">
      <c r="A12" s="42" t="s">
        <v>298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9" t="s">
        <v>304</v>
      </c>
      <c r="B14" s="101"/>
      <c r="C14" s="101"/>
      <c r="D14" s="101"/>
      <c r="E14" s="101"/>
      <c r="F14" s="101"/>
      <c r="G14" s="101"/>
    </row>
    <row r="15" spans="1:7" ht="15">
      <c r="A15" s="157" t="s">
        <v>19</v>
      </c>
      <c r="B15" s="158" t="s">
        <v>417</v>
      </c>
      <c r="C15" s="158" t="s">
        <v>418</v>
      </c>
      <c r="D15" s="159" t="s">
        <v>48</v>
      </c>
      <c r="E15" s="160" t="s">
        <v>99</v>
      </c>
      <c r="F15" s="161"/>
      <c r="G15" s="156"/>
    </row>
    <row r="16" spans="1:7" ht="15">
      <c r="A16" s="110" t="s">
        <v>268</v>
      </c>
      <c r="B16" s="136">
        <v>2640.327</v>
      </c>
      <c r="C16" s="136">
        <v>2539.158</v>
      </c>
      <c r="D16" s="112">
        <v>101.16900000000032</v>
      </c>
      <c r="E16" s="70">
        <v>0.039843522931617616</v>
      </c>
      <c r="F16" s="42"/>
      <c r="G16" s="42"/>
    </row>
    <row r="17" spans="1:7" ht="15">
      <c r="A17" s="110" t="s">
        <v>264</v>
      </c>
      <c r="B17" s="111">
        <v>6567</v>
      </c>
      <c r="C17" s="111">
        <v>6356</v>
      </c>
      <c r="D17" s="112">
        <v>211</v>
      </c>
      <c r="E17" s="70">
        <v>0.03319697923222152</v>
      </c>
      <c r="F17" s="42"/>
      <c r="G17" s="42"/>
    </row>
    <row r="18" spans="1:7" ht="15">
      <c r="A18" s="110" t="s">
        <v>269</v>
      </c>
      <c r="B18" s="112">
        <v>2551.040579710145</v>
      </c>
      <c r="C18" s="112">
        <v>2506.572556762093</v>
      </c>
      <c r="D18" s="112">
        <v>44.46802294805184</v>
      </c>
      <c r="E18" s="70">
        <v>0.017740568820993615</v>
      </c>
      <c r="F18" s="42"/>
      <c r="G18" s="42"/>
    </row>
    <row r="19" spans="1:7" ht="15">
      <c r="A19" s="41" t="s">
        <v>270</v>
      </c>
      <c r="B19" s="140">
        <v>0.071</v>
      </c>
      <c r="C19" s="140">
        <v>0.076</v>
      </c>
      <c r="D19" s="114">
        <v>-0.5000000000000004</v>
      </c>
      <c r="E19" s="71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305</v>
      </c>
      <c r="B1" s="101"/>
      <c r="C1" s="101"/>
      <c r="D1" s="101"/>
      <c r="E1" s="101"/>
      <c r="F1" s="101"/>
      <c r="G1" s="101"/>
    </row>
    <row r="2" spans="1:7" ht="15" customHeight="1">
      <c r="A2" s="145" t="s">
        <v>12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103">
        <v>130643.498</v>
      </c>
      <c r="C4" s="103">
        <v>141753.593</v>
      </c>
      <c r="D4" s="103">
        <v>-11110.094999999987</v>
      </c>
      <c r="E4" s="104">
        <v>-0.07837610860417477</v>
      </c>
      <c r="F4" s="105"/>
      <c r="G4" s="103">
        <v>272907.39278477576</v>
      </c>
    </row>
    <row r="5" spans="1:7" ht="15" customHeight="1">
      <c r="A5" s="102" t="s">
        <v>258</v>
      </c>
      <c r="B5" s="103">
        <v>-44678.959</v>
      </c>
      <c r="C5" s="103">
        <v>-54701.147</v>
      </c>
      <c r="D5" s="103">
        <v>10022.187999999995</v>
      </c>
      <c r="E5" s="104">
        <v>0.1832171453370072</v>
      </c>
      <c r="F5" s="105"/>
      <c r="G5" s="103">
        <v>-93331.99431806314</v>
      </c>
    </row>
    <row r="6" spans="1:7" ht="15" customHeight="1">
      <c r="A6" s="106" t="s">
        <v>70</v>
      </c>
      <c r="B6" s="103">
        <v>85964.539</v>
      </c>
      <c r="C6" s="103">
        <v>87052.446</v>
      </c>
      <c r="D6" s="107">
        <v>-1087.906999999992</v>
      </c>
      <c r="E6" s="104">
        <v>-0.012497144537443463</v>
      </c>
      <c r="F6" s="105"/>
      <c r="G6" s="107">
        <v>179575.39846671265</v>
      </c>
    </row>
    <row r="7" spans="1:7" ht="15" customHeight="1">
      <c r="A7" s="102" t="s">
        <v>259</v>
      </c>
      <c r="B7" s="103">
        <v>-14195.001</v>
      </c>
      <c r="C7" s="103">
        <v>-15170.822</v>
      </c>
      <c r="D7" s="103">
        <v>975.8209999999999</v>
      </c>
      <c r="E7" s="104">
        <v>0.06432222327834312</v>
      </c>
      <c r="F7" s="105"/>
      <c r="G7" s="103">
        <v>-29652.61013975058</v>
      </c>
    </row>
    <row r="8" spans="1:7" ht="15" customHeight="1">
      <c r="A8" s="108" t="s">
        <v>74</v>
      </c>
      <c r="B8" s="39">
        <v>71769.538</v>
      </c>
      <c r="C8" s="39">
        <v>71881.624</v>
      </c>
      <c r="D8" s="39">
        <v>-112.08599999999569</v>
      </c>
      <c r="E8" s="109">
        <v>-0.0015593136849550826</v>
      </c>
      <c r="F8" s="105"/>
      <c r="G8" s="39">
        <v>149922.78832696207</v>
      </c>
    </row>
    <row r="9" spans="1:7" ht="15" customHeight="1">
      <c r="A9" s="102" t="s">
        <v>260</v>
      </c>
      <c r="B9" s="103">
        <v>-18874.242000000002</v>
      </c>
      <c r="C9" s="103">
        <v>-19450.703</v>
      </c>
      <c r="D9" s="103">
        <v>576.4609999999993</v>
      </c>
      <c r="E9" s="104">
        <v>0.029637026486908944</v>
      </c>
      <c r="F9" s="105"/>
      <c r="G9" s="103">
        <v>-39427.29836435421</v>
      </c>
    </row>
    <row r="10" spans="1:7" ht="15" customHeight="1">
      <c r="A10" s="153" t="s">
        <v>77</v>
      </c>
      <c r="B10" s="39">
        <v>52895.296</v>
      </c>
      <c r="C10" s="39">
        <v>52430.920999999995</v>
      </c>
      <c r="D10" s="154">
        <v>464.3750000000073</v>
      </c>
      <c r="E10" s="155">
        <v>0.008856891909261089</v>
      </c>
      <c r="F10" s="156"/>
      <c r="G10" s="154">
        <v>110495.48996260785</v>
      </c>
    </row>
    <row r="11" spans="1:7" ht="15" customHeight="1">
      <c r="A11" s="42" t="s">
        <v>303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306</v>
      </c>
      <c r="B13" s="101"/>
      <c r="C13" s="101"/>
      <c r="D13" s="101"/>
      <c r="E13" s="101"/>
      <c r="F13" s="101"/>
      <c r="G13" s="101"/>
    </row>
    <row r="14" spans="1:7" ht="15">
      <c r="A14" s="157" t="s">
        <v>12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263</v>
      </c>
      <c r="B15" s="111">
        <v>4140.62441377</v>
      </c>
      <c r="C15" s="111">
        <v>4367.2648043300005</v>
      </c>
      <c r="D15" s="112">
        <v>-226.64039056000092</v>
      </c>
      <c r="E15" s="70">
        <v>-0.05189527100241194</v>
      </c>
      <c r="F15" s="42"/>
      <c r="G15" s="42"/>
    </row>
    <row r="16" spans="1:7" ht="15">
      <c r="A16" s="110" t="s">
        <v>264</v>
      </c>
      <c r="B16" s="111">
        <v>4446.29771184818</v>
      </c>
      <c r="C16" s="111">
        <v>4835.479449254267</v>
      </c>
      <c r="D16" s="112">
        <v>-389.18173740608654</v>
      </c>
      <c r="E16" s="70">
        <v>-0.08048462236068578</v>
      </c>
      <c r="F16" s="42"/>
      <c r="G16" s="42"/>
    </row>
    <row r="17" spans="1:7" ht="15">
      <c r="A17" s="41" t="s">
        <v>265</v>
      </c>
      <c r="B17" s="113">
        <v>0.2525615501624756</v>
      </c>
      <c r="C17" s="113">
        <v>0.290576254387012</v>
      </c>
      <c r="D17" s="114">
        <v>-3.80147042245364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N38" sqref="N38"/>
    </sheetView>
  </sheetViews>
  <sheetFormatPr defaultColWidth="11.421875" defaultRowHeight="15"/>
  <cols>
    <col min="6" max="6" width="3.28125" style="0" customWidth="1"/>
  </cols>
  <sheetData>
    <row r="1" spans="1:7" ht="15">
      <c r="A1" s="59" t="s">
        <v>434</v>
      </c>
      <c r="B1" s="101"/>
      <c r="C1" s="101"/>
      <c r="D1" s="101"/>
      <c r="E1" s="101"/>
      <c r="F1" s="101"/>
      <c r="G1" s="101"/>
    </row>
    <row r="2" spans="1:7" ht="15">
      <c r="A2" s="145" t="s">
        <v>435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>
      <c r="A3" s="149"/>
      <c r="B3" s="150" t="s">
        <v>431</v>
      </c>
      <c r="C3" s="150"/>
      <c r="D3" s="151" t="s">
        <v>48</v>
      </c>
      <c r="E3" s="152" t="s">
        <v>99</v>
      </c>
      <c r="F3" s="148"/>
      <c r="G3" s="150" t="s">
        <v>417</v>
      </c>
    </row>
    <row r="4" spans="1:7" ht="15">
      <c r="A4" s="102" t="s">
        <v>101</v>
      </c>
      <c r="B4" s="103">
        <v>8823.121672636767</v>
      </c>
      <c r="C4" s="103"/>
      <c r="D4" s="103"/>
      <c r="E4" s="104" t="s">
        <v>32</v>
      </c>
      <c r="F4" s="105"/>
      <c r="G4" s="103">
        <v>18431.03689631879</v>
      </c>
    </row>
    <row r="5" spans="1:7" ht="15">
      <c r="A5" s="102" t="s">
        <v>258</v>
      </c>
      <c r="B5" s="103">
        <v>-6351.521922913116</v>
      </c>
      <c r="C5" s="103"/>
      <c r="D5" s="103"/>
      <c r="E5" s="104" t="s">
        <v>32</v>
      </c>
      <c r="F5" s="105"/>
      <c r="G5" s="103">
        <v>-13267.995076169533</v>
      </c>
    </row>
    <row r="6" spans="1:7" ht="15">
      <c r="A6" s="102" t="s">
        <v>70</v>
      </c>
      <c r="B6" s="107">
        <v>2471.5997497236513</v>
      </c>
      <c r="C6" s="107"/>
      <c r="D6" s="107"/>
      <c r="E6" s="188" t="s">
        <v>32</v>
      </c>
      <c r="F6" s="105"/>
      <c r="G6" s="107">
        <v>5163.0418201492585</v>
      </c>
    </row>
    <row r="7" spans="1:7" ht="15">
      <c r="A7" s="102" t="s">
        <v>259</v>
      </c>
      <c r="B7" s="103">
        <v>-1383.647439564687</v>
      </c>
      <c r="C7" s="103"/>
      <c r="D7" s="103"/>
      <c r="E7" s="104" t="s">
        <v>32</v>
      </c>
      <c r="F7" s="105"/>
      <c r="G7" s="103">
        <v>-2890.3666929136366</v>
      </c>
    </row>
    <row r="8" spans="1:7" ht="15">
      <c r="A8" s="108" t="s">
        <v>74</v>
      </c>
      <c r="B8" s="39">
        <v>1087.9523101589643</v>
      </c>
      <c r="C8" s="39"/>
      <c r="D8" s="39"/>
      <c r="E8" s="109" t="s">
        <v>32</v>
      </c>
      <c r="F8" s="105"/>
      <c r="G8" s="39">
        <v>2272.6751272356214</v>
      </c>
    </row>
    <row r="9" spans="1:7" ht="15">
      <c r="A9" s="102" t="s">
        <v>260</v>
      </c>
      <c r="B9" s="103">
        <v>-623.1356765003917</v>
      </c>
      <c r="C9" s="103"/>
      <c r="D9" s="103"/>
      <c r="E9" s="104" t="s">
        <v>32</v>
      </c>
      <c r="F9" s="105"/>
      <c r="G9" s="103">
        <v>-1301.697638445806</v>
      </c>
    </row>
    <row r="10" spans="1:7" ht="15">
      <c r="A10" s="108" t="s">
        <v>77</v>
      </c>
      <c r="B10" s="154">
        <v>464.81663365857264</v>
      </c>
      <c r="C10" s="154"/>
      <c r="D10" s="154"/>
      <c r="E10" s="155" t="s">
        <v>32</v>
      </c>
      <c r="F10" s="156"/>
      <c r="G10" s="154">
        <v>970.9774887898158</v>
      </c>
    </row>
    <row r="11" spans="1:7" ht="15">
      <c r="A11" s="42" t="s">
        <v>261</v>
      </c>
      <c r="B11" s="42"/>
      <c r="C11" s="42"/>
      <c r="D11" s="42"/>
      <c r="E11" s="42"/>
      <c r="F11" s="42"/>
      <c r="G11" s="42"/>
    </row>
    <row r="12" spans="1:7" ht="15">
      <c r="A12" s="195"/>
      <c r="B12" s="42"/>
      <c r="C12" s="42"/>
      <c r="D12" s="42"/>
      <c r="E12" s="42"/>
      <c r="F12" s="42"/>
      <c r="G12" s="42"/>
    </row>
    <row r="13" spans="1:7" ht="15">
      <c r="A13" s="59" t="s">
        <v>436</v>
      </c>
      <c r="B13" s="101"/>
      <c r="C13" s="101"/>
      <c r="D13" s="101"/>
      <c r="E13" s="101"/>
      <c r="F13" s="101"/>
      <c r="G13" s="101"/>
    </row>
    <row r="14" spans="1:7" ht="15">
      <c r="A14" s="157" t="s">
        <v>435</v>
      </c>
      <c r="B14" s="158" t="s">
        <v>431</v>
      </c>
      <c r="C14" s="158"/>
      <c r="D14" s="159"/>
      <c r="E14" s="160" t="s">
        <v>99</v>
      </c>
      <c r="F14" s="156"/>
      <c r="G14" s="156"/>
    </row>
    <row r="15" spans="1:7" ht="15">
      <c r="A15" s="110" t="s">
        <v>263</v>
      </c>
      <c r="B15" s="111">
        <v>12.185834760000006</v>
      </c>
      <c r="C15" s="111"/>
      <c r="D15" s="112"/>
      <c r="E15" s="70" t="s">
        <v>32</v>
      </c>
      <c r="F15" s="42"/>
      <c r="G15" s="42"/>
    </row>
    <row r="16" spans="1:7" ht="15">
      <c r="A16" s="110" t="s">
        <v>264</v>
      </c>
      <c r="B16" s="111">
        <v>194.55507136964198</v>
      </c>
      <c r="C16" s="111"/>
      <c r="D16" s="112"/>
      <c r="E16" s="70" t="s">
        <v>32</v>
      </c>
      <c r="F16" s="42"/>
      <c r="G16" s="42"/>
    </row>
    <row r="17" spans="1:7" ht="15">
      <c r="A17" s="41" t="s">
        <v>265</v>
      </c>
      <c r="B17" s="113">
        <v>0.01105124613814111</v>
      </c>
      <c r="C17" s="113"/>
      <c r="D17" s="114"/>
      <c r="E17" s="71"/>
      <c r="F17" s="42"/>
      <c r="G17" s="42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18"/>
  <sheetViews>
    <sheetView showGridLines="0" zoomScalePageLayoutView="0" workbookViewId="0" topLeftCell="A1">
      <selection activeCell="C26" sqref="C2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424</v>
      </c>
      <c r="B1" s="101"/>
      <c r="C1" s="101"/>
      <c r="D1" s="101"/>
      <c r="E1" s="101"/>
      <c r="F1" s="101"/>
      <c r="G1" s="101"/>
    </row>
    <row r="2" spans="1:7" ht="15" customHeight="1">
      <c r="A2" s="145" t="s">
        <v>11</v>
      </c>
      <c r="B2" s="146" t="s">
        <v>98</v>
      </c>
      <c r="C2" s="146"/>
      <c r="D2" s="146"/>
      <c r="E2" s="147"/>
      <c r="F2" s="148"/>
      <c r="G2" s="147" t="s">
        <v>173</v>
      </c>
    </row>
    <row r="3" spans="1:7" ht="15" customHeight="1">
      <c r="A3" s="149"/>
      <c r="B3" s="150" t="s">
        <v>417</v>
      </c>
      <c r="C3" s="150" t="s">
        <v>418</v>
      </c>
      <c r="D3" s="151" t="s">
        <v>48</v>
      </c>
      <c r="E3" s="152" t="s">
        <v>99</v>
      </c>
      <c r="F3" s="148"/>
      <c r="G3" s="150" t="s">
        <v>417</v>
      </c>
    </row>
    <row r="4" spans="1:7" ht="15" customHeight="1">
      <c r="A4" s="102" t="s">
        <v>101</v>
      </c>
      <c r="B4" s="66">
        <v>192946.04040567917</v>
      </c>
      <c r="C4" s="66">
        <v>194265.29440297346</v>
      </c>
      <c r="D4" s="103">
        <v>-1319.2539972942905</v>
      </c>
      <c r="E4" s="104">
        <v>-0.006790991676350079</v>
      </c>
      <c r="F4" s="105"/>
      <c r="G4" s="103">
        <v>403054.12547404313</v>
      </c>
    </row>
    <row r="5" spans="1:7" ht="15" customHeight="1">
      <c r="A5" s="102" t="s">
        <v>258</v>
      </c>
      <c r="B5" s="66">
        <v>-128650.33668539167</v>
      </c>
      <c r="C5" s="66">
        <v>-126598.02183455581</v>
      </c>
      <c r="D5" s="103">
        <v>-2052.314850835857</v>
      </c>
      <c r="E5" s="104">
        <v>-0.01621127108540383</v>
      </c>
      <c r="F5" s="105"/>
      <c r="G5" s="103">
        <v>-268743.7836798723</v>
      </c>
    </row>
    <row r="6" spans="1:7" ht="15" customHeight="1">
      <c r="A6" s="106" t="s">
        <v>70</v>
      </c>
      <c r="B6" s="107">
        <v>64295.7037202875</v>
      </c>
      <c r="C6" s="107">
        <v>67667.27256841765</v>
      </c>
      <c r="D6" s="107">
        <v>-3371.568848130155</v>
      </c>
      <c r="E6" s="188">
        <v>-0.04982569446287639</v>
      </c>
      <c r="F6" s="105"/>
      <c r="G6" s="107">
        <v>134310.3417941708</v>
      </c>
    </row>
    <row r="7" spans="1:7" ht="15" customHeight="1">
      <c r="A7" s="102" t="s">
        <v>259</v>
      </c>
      <c r="B7" s="103">
        <v>-18857.34018950928</v>
      </c>
      <c r="C7" s="103">
        <v>-20277.581143786927</v>
      </c>
      <c r="D7" s="103">
        <v>1420.2409542776477</v>
      </c>
      <c r="E7" s="104">
        <v>0.07003995911577507</v>
      </c>
      <c r="F7" s="105"/>
      <c r="G7" s="103">
        <v>-39391.99137162223</v>
      </c>
    </row>
    <row r="8" spans="1:7" ht="15" customHeight="1">
      <c r="A8" s="108" t="s">
        <v>74</v>
      </c>
      <c r="B8" s="39">
        <v>45438.363530778224</v>
      </c>
      <c r="C8" s="39">
        <v>47389.69142463073</v>
      </c>
      <c r="D8" s="39">
        <v>-1951.3278938525036</v>
      </c>
      <c r="E8" s="109">
        <v>-0.04117621016705552</v>
      </c>
      <c r="F8" s="105"/>
      <c r="G8" s="39">
        <v>94918.35042254857</v>
      </c>
    </row>
    <row r="9" spans="1:7" ht="15" customHeight="1">
      <c r="A9" s="102" t="s">
        <v>260</v>
      </c>
      <c r="B9" s="103">
        <v>-12141.613432535207</v>
      </c>
      <c r="C9" s="103">
        <v>-12049.967006960542</v>
      </c>
      <c r="D9" s="103">
        <v>-91.64642557466505</v>
      </c>
      <c r="E9" s="104">
        <v>-0.007605533319861076</v>
      </c>
      <c r="F9" s="105"/>
      <c r="G9" s="103">
        <v>-25363.191561770607</v>
      </c>
    </row>
    <row r="10" spans="1:7" ht="15" customHeight="1">
      <c r="A10" s="153" t="s">
        <v>77</v>
      </c>
      <c r="B10" s="154">
        <v>33296.75009824302</v>
      </c>
      <c r="C10" s="154">
        <v>35339.724417670186</v>
      </c>
      <c r="D10" s="154">
        <v>-2042.974319427165</v>
      </c>
      <c r="E10" s="155">
        <v>-0.05780957132777354</v>
      </c>
      <c r="F10" s="156"/>
      <c r="G10" s="154">
        <v>69555.15886077797</v>
      </c>
    </row>
    <row r="11" spans="1:7" ht="15">
      <c r="A11" s="42" t="s">
        <v>303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425</v>
      </c>
      <c r="B13" s="101"/>
      <c r="C13" s="101"/>
      <c r="D13" s="101"/>
      <c r="E13" s="101"/>
      <c r="F13" s="101"/>
      <c r="G13" s="101"/>
    </row>
    <row r="14" spans="1:7" ht="15">
      <c r="A14" s="157" t="s">
        <v>11</v>
      </c>
      <c r="B14" s="158" t="s">
        <v>417</v>
      </c>
      <c r="C14" s="158" t="s">
        <v>418</v>
      </c>
      <c r="D14" s="159" t="s">
        <v>48</v>
      </c>
      <c r="E14" s="160" t="s">
        <v>99</v>
      </c>
      <c r="F14" s="161"/>
      <c r="G14" s="156"/>
    </row>
    <row r="15" spans="1:7" ht="15">
      <c r="A15" s="110" t="s">
        <v>268</v>
      </c>
      <c r="B15" s="136">
        <v>1230.255</v>
      </c>
      <c r="C15" s="136">
        <v>1170.1</v>
      </c>
      <c r="D15" s="112">
        <v>60.1550000000002</v>
      </c>
      <c r="E15" s="70">
        <v>0.0514101358858219</v>
      </c>
      <c r="F15" s="42"/>
      <c r="G15" s="42"/>
    </row>
    <row r="16" spans="1:7" ht="15">
      <c r="A16" s="110" t="s">
        <v>264</v>
      </c>
      <c r="B16" s="111">
        <v>3526</v>
      </c>
      <c r="C16" s="111">
        <v>3448</v>
      </c>
      <c r="D16" s="112">
        <v>78</v>
      </c>
      <c r="E16" s="70">
        <v>0.02262180974477958</v>
      </c>
      <c r="F16" s="42"/>
      <c r="G16" s="42"/>
    </row>
    <row r="17" spans="1:7" ht="15">
      <c r="A17" s="110" t="s">
        <v>269</v>
      </c>
      <c r="B17" s="112">
        <v>2030.1237623762377</v>
      </c>
      <c r="C17" s="112">
        <v>1979.8646362098139</v>
      </c>
      <c r="D17" s="112">
        <v>50.25912616642381</v>
      </c>
      <c r="E17" s="70">
        <v>0.025385132522311317</v>
      </c>
      <c r="F17" s="42"/>
      <c r="G17" s="42"/>
    </row>
    <row r="18" spans="1:7" ht="15">
      <c r="A18" s="41" t="s">
        <v>270</v>
      </c>
      <c r="B18" s="140">
        <v>0.081</v>
      </c>
      <c r="C18" s="140">
        <v>0.08199999999999999</v>
      </c>
      <c r="D18" s="114">
        <v>-0.0999999999999987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2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8.421875" style="0" bestFit="1" customWidth="1"/>
    <col min="4" max="4" width="1.421875" style="0" customWidth="1"/>
    <col min="5" max="5" width="6.42187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6.7109375" style="0" bestFit="1" customWidth="1"/>
    <col min="13" max="13" width="1.421875" style="0" customWidth="1"/>
    <col min="14" max="14" width="8.42187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2" t="s">
        <v>105</v>
      </c>
      <c r="B1" s="348">
        <v>4</v>
      </c>
      <c r="C1" s="348">
        <v>3</v>
      </c>
      <c r="D1" s="348"/>
      <c r="E1" s="348"/>
      <c r="F1" s="348"/>
      <c r="G1" s="348"/>
      <c r="H1" s="348"/>
      <c r="I1" s="348">
        <v>6</v>
      </c>
      <c r="J1" s="348">
        <v>5</v>
      </c>
      <c r="K1" s="348"/>
      <c r="L1" s="348"/>
      <c r="M1" s="348"/>
      <c r="N1" s="348"/>
      <c r="O1" s="348"/>
      <c r="P1" s="348">
        <v>8</v>
      </c>
      <c r="Q1" s="348">
        <v>7</v>
      </c>
      <c r="R1" s="349"/>
      <c r="S1" s="349"/>
      <c r="T1" s="350"/>
      <c r="U1" s="350"/>
    </row>
    <row r="2" spans="1:21" ht="15">
      <c r="A2" s="403" t="s">
        <v>106</v>
      </c>
      <c r="B2" s="406" t="s">
        <v>1</v>
      </c>
      <c r="C2" s="406"/>
      <c r="D2" s="406"/>
      <c r="E2" s="406"/>
      <c r="F2" s="406"/>
      <c r="G2" s="406"/>
      <c r="H2" s="6"/>
      <c r="I2" s="407" t="s">
        <v>2</v>
      </c>
      <c r="J2" s="407"/>
      <c r="K2" s="407"/>
      <c r="L2" s="407"/>
      <c r="M2" s="407"/>
      <c r="N2" s="407"/>
      <c r="O2" s="297"/>
      <c r="P2" s="407" t="s">
        <v>34</v>
      </c>
      <c r="Q2" s="407"/>
      <c r="R2" s="407"/>
      <c r="S2" s="407"/>
      <c r="T2" s="407"/>
      <c r="U2" s="407"/>
    </row>
    <row r="3" spans="1:21" ht="15">
      <c r="A3" s="404"/>
      <c r="B3" s="408" t="s">
        <v>98</v>
      </c>
      <c r="C3" s="408"/>
      <c r="D3" s="7"/>
      <c r="E3" s="8" t="s">
        <v>99</v>
      </c>
      <c r="F3" s="9"/>
      <c r="G3" s="8" t="s">
        <v>100</v>
      </c>
      <c r="H3" s="9"/>
      <c r="I3" s="408" t="s">
        <v>98</v>
      </c>
      <c r="J3" s="408"/>
      <c r="K3" s="7"/>
      <c r="L3" s="8" t="s">
        <v>99</v>
      </c>
      <c r="M3" s="9"/>
      <c r="N3" s="8" t="s">
        <v>100</v>
      </c>
      <c r="O3" s="300"/>
      <c r="P3" s="408" t="s">
        <v>98</v>
      </c>
      <c r="Q3" s="408"/>
      <c r="R3" s="7"/>
      <c r="S3" s="8" t="s">
        <v>99</v>
      </c>
      <c r="T3" s="9"/>
      <c r="U3" s="8" t="s">
        <v>100</v>
      </c>
    </row>
    <row r="4" spans="1:21" ht="15">
      <c r="A4" s="405"/>
      <c r="B4" s="298" t="s">
        <v>417</v>
      </c>
      <c r="C4" s="298" t="s">
        <v>418</v>
      </c>
      <c r="D4" s="298"/>
      <c r="E4" s="298"/>
      <c r="F4" s="298"/>
      <c r="G4" s="298" t="s">
        <v>417</v>
      </c>
      <c r="H4" s="298"/>
      <c r="I4" s="298" t="s">
        <v>417</v>
      </c>
      <c r="J4" s="298" t="s">
        <v>418</v>
      </c>
      <c r="K4" s="298"/>
      <c r="L4" s="298"/>
      <c r="M4" s="298"/>
      <c r="N4" s="298" t="s">
        <v>417</v>
      </c>
      <c r="O4" s="298"/>
      <c r="P4" s="298" t="s">
        <v>417</v>
      </c>
      <c r="Q4" s="298" t="s">
        <v>418</v>
      </c>
      <c r="R4" s="298"/>
      <c r="S4" s="298"/>
      <c r="T4" s="298"/>
      <c r="U4" s="298" t="s">
        <v>417</v>
      </c>
    </row>
    <row r="5" spans="1:21" ht="15">
      <c r="A5" s="14" t="s">
        <v>101</v>
      </c>
      <c r="B5" s="142">
        <v>419741.846</v>
      </c>
      <c r="C5" s="142">
        <v>526069.571</v>
      </c>
      <c r="D5" s="72"/>
      <c r="E5" s="47">
        <v>-0.2021172309926285</v>
      </c>
      <c r="F5" s="72"/>
      <c r="G5" s="143">
        <v>876818.6292327297</v>
      </c>
      <c r="H5" s="143"/>
      <c r="I5" s="142">
        <v>163658.738</v>
      </c>
      <c r="J5" s="142">
        <v>184280.673</v>
      </c>
      <c r="K5" s="72"/>
      <c r="L5" s="47">
        <v>-0.11190503412151093</v>
      </c>
      <c r="M5" s="72"/>
      <c r="N5" s="143">
        <v>341874.49186355</v>
      </c>
      <c r="O5" s="72"/>
      <c r="P5" s="142">
        <v>179104.462</v>
      </c>
      <c r="Q5" s="142">
        <v>172907.173</v>
      </c>
      <c r="R5" s="72"/>
      <c r="S5" s="47">
        <v>0.03584171143669088</v>
      </c>
      <c r="T5" s="72"/>
      <c r="U5" s="72">
        <v>374139.79653652525</v>
      </c>
    </row>
    <row r="6" spans="1:21" ht="15">
      <c r="A6" s="15" t="s">
        <v>107</v>
      </c>
      <c r="B6" s="16">
        <v>0.3464154293720928</v>
      </c>
      <c r="C6" s="16">
        <v>0.4056967609757127</v>
      </c>
      <c r="D6" s="16"/>
      <c r="E6" s="71"/>
      <c r="F6" s="16"/>
      <c r="G6" s="16">
        <v>0.3464154293720927</v>
      </c>
      <c r="H6" s="16"/>
      <c r="I6" s="16">
        <v>0.1350685249398861</v>
      </c>
      <c r="J6" s="16">
        <v>0.14211442035016406</v>
      </c>
      <c r="K6" s="16"/>
      <c r="L6" s="71"/>
      <c r="M6" s="16"/>
      <c r="N6" s="16">
        <v>0.13506852493988608</v>
      </c>
      <c r="O6" s="16"/>
      <c r="P6" s="16">
        <v>0.1478159723588476</v>
      </c>
      <c r="Q6" s="16">
        <v>0.13334335210117526</v>
      </c>
      <c r="R6" s="16"/>
      <c r="S6" s="71"/>
      <c r="T6" s="16"/>
      <c r="U6" s="16">
        <v>0.14781597235884758</v>
      </c>
    </row>
    <row r="7" spans="1:21" ht="15">
      <c r="A7" s="14" t="s">
        <v>102</v>
      </c>
      <c r="B7" s="142">
        <v>-369771.406</v>
      </c>
      <c r="C7" s="142">
        <v>-482154.655</v>
      </c>
      <c r="D7" s="72"/>
      <c r="E7" s="47">
        <v>-0.23308547959575338</v>
      </c>
      <c r="F7" s="72"/>
      <c r="G7" s="143">
        <v>-772433.0095464896</v>
      </c>
      <c r="H7" s="143"/>
      <c r="I7" s="142">
        <v>-156339.139</v>
      </c>
      <c r="J7" s="142">
        <v>-181446.382</v>
      </c>
      <c r="K7" s="72"/>
      <c r="L7" s="47">
        <v>-0.13837279488989765</v>
      </c>
      <c r="M7" s="72"/>
      <c r="N7" s="143">
        <v>-326584.23471412755</v>
      </c>
      <c r="O7" s="72"/>
      <c r="P7" s="142">
        <v>-101529.126</v>
      </c>
      <c r="Q7" s="142">
        <v>-85189.943</v>
      </c>
      <c r="R7" s="72"/>
      <c r="S7" s="47">
        <v>0.19179708806707388</v>
      </c>
      <c r="T7" s="72"/>
      <c r="U7" s="72">
        <v>-212089.0016920474</v>
      </c>
    </row>
    <row r="8" spans="1:21" ht="15">
      <c r="A8" s="15" t="s">
        <v>107</v>
      </c>
      <c r="B8" s="16">
        <v>0.43792214412934455</v>
      </c>
      <c r="C8" s="16">
        <v>0.5064286784429606</v>
      </c>
      <c r="D8" s="16"/>
      <c r="E8" s="71"/>
      <c r="F8" s="16"/>
      <c r="G8" s="16">
        <v>0.43792214412934455</v>
      </c>
      <c r="H8" s="16"/>
      <c r="I8" s="16">
        <v>0.18515323210853038</v>
      </c>
      <c r="J8" s="16">
        <v>0.1905812802834323</v>
      </c>
      <c r="K8" s="16"/>
      <c r="L8" s="71"/>
      <c r="M8" s="16"/>
      <c r="N8" s="16">
        <v>0.18515323210853038</v>
      </c>
      <c r="O8" s="16"/>
      <c r="P8" s="16">
        <v>0.12024145682453982</v>
      </c>
      <c r="Q8" s="16">
        <v>0.08947882137552139</v>
      </c>
      <c r="R8" s="16"/>
      <c r="S8" s="71"/>
      <c r="T8" s="16"/>
      <c r="U8" s="16">
        <v>0.12024145682453982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77</v>
      </c>
      <c r="B10" s="144">
        <v>49970.44</v>
      </c>
      <c r="C10" s="144">
        <v>43914.91599999997</v>
      </c>
      <c r="D10" s="20"/>
      <c r="E10" s="49">
        <v>0.13789219134564754</v>
      </c>
      <c r="F10" s="20"/>
      <c r="G10" s="144">
        <v>104385.6196862401</v>
      </c>
      <c r="H10" s="144"/>
      <c r="I10" s="144">
        <v>7319.5990000000165</v>
      </c>
      <c r="J10" s="144">
        <v>2834.2909999999974</v>
      </c>
      <c r="K10" s="20"/>
      <c r="L10" s="49">
        <v>1.5825149922855568</v>
      </c>
      <c r="M10" s="20"/>
      <c r="N10" s="144">
        <v>15290.257149422425</v>
      </c>
      <c r="O10" s="20"/>
      <c r="P10" s="144">
        <v>77575.336</v>
      </c>
      <c r="Q10" s="144">
        <v>87717.23000000001</v>
      </c>
      <c r="R10" s="20"/>
      <c r="S10" s="49">
        <v>-0.1156203176958508</v>
      </c>
      <c r="T10" s="20"/>
      <c r="U10" s="20">
        <v>162050.79484447784</v>
      </c>
    </row>
    <row r="11" spans="1:21" ht="15">
      <c r="A11" s="351"/>
      <c r="B11" s="348">
        <v>12</v>
      </c>
      <c r="C11" s="348">
        <v>11</v>
      </c>
      <c r="D11" s="348"/>
      <c r="E11" s="348"/>
      <c r="F11" s="348"/>
      <c r="G11" s="348"/>
      <c r="H11" s="348"/>
      <c r="I11" s="348">
        <v>10</v>
      </c>
      <c r="J11" s="348">
        <v>9</v>
      </c>
      <c r="K11" s="348"/>
      <c r="L11" s="348"/>
      <c r="M11" s="348"/>
      <c r="N11" s="348"/>
      <c r="O11" s="348"/>
      <c r="P11" s="348"/>
      <c r="Q11" s="348"/>
      <c r="R11" s="348"/>
      <c r="S11" s="351"/>
      <c r="T11" s="351"/>
      <c r="U11" s="351"/>
    </row>
    <row r="12" spans="1:21" ht="15">
      <c r="A12" s="403" t="s">
        <v>106</v>
      </c>
      <c r="B12" s="406" t="s">
        <v>35</v>
      </c>
      <c r="C12" s="406"/>
      <c r="D12" s="406"/>
      <c r="E12" s="406"/>
      <c r="F12" s="406"/>
      <c r="G12" s="406"/>
      <c r="H12" s="6"/>
      <c r="I12" s="407" t="s">
        <v>3</v>
      </c>
      <c r="J12" s="407"/>
      <c r="K12" s="407"/>
      <c r="L12" s="407"/>
      <c r="M12" s="407"/>
      <c r="N12" s="407"/>
      <c r="O12" s="297"/>
      <c r="P12" s="407" t="s">
        <v>104</v>
      </c>
      <c r="Q12" s="407"/>
      <c r="R12" s="407"/>
      <c r="S12" s="407"/>
      <c r="T12" s="407"/>
      <c r="U12" s="407"/>
    </row>
    <row r="13" spans="1:21" ht="15">
      <c r="A13" s="404"/>
      <c r="B13" s="408" t="s">
        <v>98</v>
      </c>
      <c r="C13" s="408"/>
      <c r="D13" s="7"/>
      <c r="E13" s="8" t="s">
        <v>99</v>
      </c>
      <c r="F13" s="9"/>
      <c r="G13" s="8" t="s">
        <v>100</v>
      </c>
      <c r="H13" s="9"/>
      <c r="I13" s="408" t="s">
        <v>98</v>
      </c>
      <c r="J13" s="408"/>
      <c r="K13" s="7"/>
      <c r="L13" s="8" t="s">
        <v>99</v>
      </c>
      <c r="M13" s="9"/>
      <c r="N13" s="8" t="s">
        <v>100</v>
      </c>
      <c r="O13" s="300"/>
      <c r="P13" s="408" t="s">
        <v>98</v>
      </c>
      <c r="Q13" s="408"/>
      <c r="R13" s="7"/>
      <c r="S13" s="8" t="s">
        <v>99</v>
      </c>
      <c r="T13" s="9"/>
      <c r="U13" s="8" t="s">
        <v>100</v>
      </c>
    </row>
    <row r="14" spans="1:21" ht="15">
      <c r="A14" s="405"/>
      <c r="B14" s="298" t="s">
        <v>417</v>
      </c>
      <c r="C14" s="298" t="s">
        <v>418</v>
      </c>
      <c r="D14" s="298"/>
      <c r="E14" s="298"/>
      <c r="F14" s="298"/>
      <c r="G14" s="298" t="s">
        <v>417</v>
      </c>
      <c r="H14" s="298"/>
      <c r="I14" s="298" t="s">
        <v>417</v>
      </c>
      <c r="J14" s="298" t="s">
        <v>418</v>
      </c>
      <c r="K14" s="298"/>
      <c r="L14" s="298"/>
      <c r="M14" s="298"/>
      <c r="N14" s="298" t="s">
        <v>417</v>
      </c>
      <c r="O14" s="298"/>
      <c r="P14" s="298" t="s">
        <v>417</v>
      </c>
      <c r="Q14" s="298" t="s">
        <v>418</v>
      </c>
      <c r="R14" s="298"/>
      <c r="S14" s="298"/>
      <c r="T14" s="298"/>
      <c r="U14" s="298" t="s">
        <v>417</v>
      </c>
    </row>
    <row r="15" spans="1:21" ht="15">
      <c r="A15" s="14" t="s">
        <v>101</v>
      </c>
      <c r="B15" s="142">
        <v>139070.731</v>
      </c>
      <c r="C15" s="142">
        <v>141753.593</v>
      </c>
      <c r="D15" s="72"/>
      <c r="E15" s="47">
        <v>-0.018926236317692448</v>
      </c>
      <c r="F15" s="72"/>
      <c r="G15" s="143">
        <v>290511.4390758497</v>
      </c>
      <c r="H15" s="143"/>
      <c r="I15" s="142">
        <v>310337.68</v>
      </c>
      <c r="J15" s="142">
        <v>272011.606</v>
      </c>
      <c r="K15" s="72"/>
      <c r="L15" s="47">
        <v>0.14089867180152585</v>
      </c>
      <c r="M15" s="72"/>
      <c r="N15" s="143">
        <v>648279.08336989</v>
      </c>
      <c r="O15" s="72"/>
      <c r="P15" s="142">
        <v>1211671.913</v>
      </c>
      <c r="Q15" s="142">
        <v>1296706.362</v>
      </c>
      <c r="R15" s="72"/>
      <c r="S15" s="47">
        <v>-0.06557725904023907</v>
      </c>
      <c r="T15" s="72"/>
      <c r="U15" s="72">
        <v>2531118.867372731</v>
      </c>
    </row>
    <row r="16" spans="1:21" ht="15">
      <c r="A16" s="15" t="s">
        <v>107</v>
      </c>
      <c r="B16" s="16">
        <v>0.1147758972605648</v>
      </c>
      <c r="C16" s="16">
        <v>0.10931819042004515</v>
      </c>
      <c r="D16" s="16"/>
      <c r="E16" s="71"/>
      <c r="F16" s="16"/>
      <c r="G16" s="16">
        <v>0.1147758972605648</v>
      </c>
      <c r="H16" s="16"/>
      <c r="I16" s="16">
        <v>0.2561235237611718</v>
      </c>
      <c r="J16" s="16">
        <v>0.20977116637297724</v>
      </c>
      <c r="K16" s="16"/>
      <c r="L16" s="71"/>
      <c r="M16" s="16"/>
      <c r="N16" s="16">
        <v>0.2561235237611718</v>
      </c>
      <c r="O16" s="16"/>
      <c r="P16" s="16">
        <v>1</v>
      </c>
      <c r="Q16" s="16">
        <v>1</v>
      </c>
      <c r="R16" s="16"/>
      <c r="S16" s="71"/>
      <c r="T16" s="16"/>
      <c r="U16" s="16"/>
    </row>
    <row r="17" spans="1:21" ht="15">
      <c r="A17" s="14" t="s">
        <v>102</v>
      </c>
      <c r="B17" s="142">
        <v>-85649.815</v>
      </c>
      <c r="C17" s="142">
        <v>-89238.867</v>
      </c>
      <c r="D17" s="72"/>
      <c r="E17" s="47">
        <v>-0.04021848462060815</v>
      </c>
      <c r="F17" s="72"/>
      <c r="G17" s="143">
        <v>-178917.95659167346</v>
      </c>
      <c r="H17" s="143"/>
      <c r="I17" s="142">
        <v>-131329.103</v>
      </c>
      <c r="J17" s="142">
        <v>-114354.636</v>
      </c>
      <c r="K17" s="72"/>
      <c r="L17" s="47">
        <v>0.14843706904895404</v>
      </c>
      <c r="M17" s="72"/>
      <c r="N17" s="143">
        <v>-274339.5855528399</v>
      </c>
      <c r="O17" s="72"/>
      <c r="P17" s="142">
        <v>-844377.0449999999</v>
      </c>
      <c r="Q17" s="142">
        <v>-952068.229</v>
      </c>
      <c r="R17" s="72"/>
      <c r="S17" s="47">
        <v>-0.11311288489598377</v>
      </c>
      <c r="T17" s="72"/>
      <c r="U17" s="72">
        <v>-1763859.2153913642</v>
      </c>
    </row>
    <row r="18" spans="1:21" ht="15">
      <c r="A18" s="15" t="s">
        <v>107</v>
      </c>
      <c r="B18" s="16">
        <v>0.10143550858846477</v>
      </c>
      <c r="C18" s="16">
        <v>0.09373158801206041</v>
      </c>
      <c r="D18" s="16"/>
      <c r="E18" s="71"/>
      <c r="F18" s="16"/>
      <c r="G18" s="16">
        <v>0.10143550858846477</v>
      </c>
      <c r="H18" s="16"/>
      <c r="I18" s="16">
        <v>0.15553372012854758</v>
      </c>
      <c r="J18" s="16">
        <v>0.12011180765911263</v>
      </c>
      <c r="K18" s="16"/>
      <c r="L18" s="71"/>
      <c r="M18" s="16"/>
      <c r="N18" s="16">
        <v>0.15553372012854755</v>
      </c>
      <c r="O18" s="16"/>
      <c r="P18" s="16">
        <v>1</v>
      </c>
      <c r="Q18" s="16">
        <v>1</v>
      </c>
      <c r="R18" s="16"/>
      <c r="S18" s="71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77</v>
      </c>
      <c r="B20" s="144">
        <v>53420.916</v>
      </c>
      <c r="C20" s="144">
        <v>52514.725999999995</v>
      </c>
      <c r="D20" s="20"/>
      <c r="E20" s="49">
        <v>0.017255921700895904</v>
      </c>
      <c r="F20" s="20"/>
      <c r="G20" s="144">
        <v>111593.48248417626</v>
      </c>
      <c r="H20" s="144"/>
      <c r="I20" s="144">
        <v>179008.577</v>
      </c>
      <c r="J20" s="144">
        <v>157656.97000000003</v>
      </c>
      <c r="K20" s="20"/>
      <c r="L20" s="49">
        <v>0.1354307836818122</v>
      </c>
      <c r="M20" s="20"/>
      <c r="N20" s="144">
        <v>373939.4978170501</v>
      </c>
      <c r="O20" s="20"/>
      <c r="P20" s="144">
        <v>367294.868</v>
      </c>
      <c r="Q20" s="144">
        <v>344638.1329999999</v>
      </c>
      <c r="R20" s="20"/>
      <c r="S20" s="49">
        <v>0.06574065035339577</v>
      </c>
      <c r="T20" s="20"/>
      <c r="U20" s="20">
        <v>767259.651981367</v>
      </c>
    </row>
  </sheetData>
  <sheetProtection/>
  <mergeCells count="14">
    <mergeCell ref="A2:A4"/>
    <mergeCell ref="B2:G2"/>
    <mergeCell ref="I2:N2"/>
    <mergeCell ref="P2:U2"/>
    <mergeCell ref="B3:C3"/>
    <mergeCell ref="I3:J3"/>
    <mergeCell ref="P3:Q3"/>
    <mergeCell ref="A12:A14"/>
    <mergeCell ref="B12:G12"/>
    <mergeCell ref="I12:N12"/>
    <mergeCell ref="P12:U12"/>
    <mergeCell ref="B13:C13"/>
    <mergeCell ref="I13:J13"/>
    <mergeCell ref="P13:Q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2.28125" style="0" bestFit="1" customWidth="1"/>
  </cols>
  <sheetData>
    <row r="1" spans="1:7" ht="15">
      <c r="A1" s="59" t="s">
        <v>426</v>
      </c>
      <c r="B1" s="5"/>
      <c r="C1" s="5"/>
      <c r="D1" s="276"/>
      <c r="E1" s="277"/>
      <c r="F1" s="276"/>
      <c r="G1" s="277"/>
    </row>
    <row r="2" spans="1:7" ht="15">
      <c r="A2" s="278"/>
      <c r="B2" s="420" t="s">
        <v>417</v>
      </c>
      <c r="C2" s="421"/>
      <c r="D2" s="422"/>
      <c r="E2" s="420" t="s">
        <v>418</v>
      </c>
      <c r="F2" s="421"/>
      <c r="G2" s="422"/>
    </row>
    <row r="3" spans="1:7" ht="25.5">
      <c r="A3" s="279" t="s">
        <v>98</v>
      </c>
      <c r="B3" s="280" t="s">
        <v>101</v>
      </c>
      <c r="C3" s="281" t="s">
        <v>102</v>
      </c>
      <c r="D3" s="282" t="s">
        <v>77</v>
      </c>
      <c r="E3" s="280" t="s">
        <v>101</v>
      </c>
      <c r="F3" s="281" t="s">
        <v>102</v>
      </c>
      <c r="G3" s="281" t="s">
        <v>77</v>
      </c>
    </row>
    <row r="4" spans="1:7" ht="15">
      <c r="A4" s="283" t="s">
        <v>40</v>
      </c>
      <c r="B4" s="370">
        <v>1015797</v>
      </c>
      <c r="C4" s="284">
        <v>-727218</v>
      </c>
      <c r="D4" s="371">
        <v>288579</v>
      </c>
      <c r="E4" s="370">
        <v>1127497</v>
      </c>
      <c r="F4" s="284">
        <v>-868626</v>
      </c>
      <c r="G4" s="371">
        <v>258871</v>
      </c>
    </row>
    <row r="5" spans="1:7" ht="15">
      <c r="A5" s="286" t="s">
        <v>41</v>
      </c>
      <c r="B5" s="370">
        <v>62070</v>
      </c>
      <c r="C5" s="285">
        <v>-21918</v>
      </c>
      <c r="D5" s="372">
        <v>40152</v>
      </c>
      <c r="E5" s="370">
        <v>72195</v>
      </c>
      <c r="F5" s="285">
        <v>-25345</v>
      </c>
      <c r="G5" s="372">
        <v>46850</v>
      </c>
    </row>
    <row r="6" spans="1:7" ht="15">
      <c r="A6" s="286" t="s">
        <v>42</v>
      </c>
      <c r="B6" s="370">
        <v>85188</v>
      </c>
      <c r="C6" s="285">
        <v>-62710</v>
      </c>
      <c r="D6" s="372">
        <v>22478</v>
      </c>
      <c r="E6" s="370">
        <v>65715</v>
      </c>
      <c r="F6" s="285">
        <v>-41789</v>
      </c>
      <c r="G6" s="372">
        <v>23926</v>
      </c>
    </row>
    <row r="7" spans="1:7" ht="15">
      <c r="A7" s="286" t="s">
        <v>43</v>
      </c>
      <c r="B7" s="370">
        <v>34131</v>
      </c>
      <c r="C7" s="285">
        <v>-17659</v>
      </c>
      <c r="D7" s="372">
        <v>16472</v>
      </c>
      <c r="E7" s="370">
        <v>37644</v>
      </c>
      <c r="F7" s="285">
        <v>-18975</v>
      </c>
      <c r="G7" s="372">
        <v>18669</v>
      </c>
    </row>
    <row r="8" spans="1:7" ht="15">
      <c r="A8" s="286" t="s">
        <v>7</v>
      </c>
      <c r="B8" s="370">
        <v>471267</v>
      </c>
      <c r="C8" s="285">
        <v>-401717</v>
      </c>
      <c r="D8" s="372">
        <v>69550</v>
      </c>
      <c r="E8" s="370">
        <v>494323</v>
      </c>
      <c r="F8" s="285">
        <v>-426607</v>
      </c>
      <c r="G8" s="372">
        <v>67716</v>
      </c>
    </row>
    <row r="9" spans="1:7" ht="15">
      <c r="A9" s="286" t="s">
        <v>44</v>
      </c>
      <c r="B9" s="370">
        <v>343753</v>
      </c>
      <c r="C9" s="285">
        <v>-202070</v>
      </c>
      <c r="D9" s="372">
        <v>141683</v>
      </c>
      <c r="E9" s="370">
        <v>165014</v>
      </c>
      <c r="F9" s="285">
        <v>-190068</v>
      </c>
      <c r="G9" s="372">
        <v>-25054</v>
      </c>
    </row>
    <row r="10" spans="1:7" ht="15">
      <c r="A10" s="286" t="s">
        <v>45</v>
      </c>
      <c r="B10" s="370">
        <v>192946</v>
      </c>
      <c r="C10" s="285">
        <v>-159650</v>
      </c>
      <c r="D10" s="372">
        <v>33296</v>
      </c>
      <c r="E10" s="370">
        <v>194265</v>
      </c>
      <c r="F10" s="285">
        <v>-158925</v>
      </c>
      <c r="G10" s="372">
        <v>35340</v>
      </c>
    </row>
    <row r="11" spans="1:7" ht="15">
      <c r="A11" s="286" t="s">
        <v>15</v>
      </c>
      <c r="B11" s="370">
        <v>473152</v>
      </c>
      <c r="C11" s="285">
        <v>-369111</v>
      </c>
      <c r="D11" s="372">
        <v>104041</v>
      </c>
      <c r="E11" s="370">
        <v>559722</v>
      </c>
      <c r="F11" s="285">
        <v>-473316</v>
      </c>
      <c r="G11" s="372">
        <v>86406</v>
      </c>
    </row>
    <row r="12" spans="1:7" ht="15">
      <c r="A12" s="286" t="s">
        <v>14</v>
      </c>
      <c r="B12" s="370">
        <v>338329</v>
      </c>
      <c r="C12" s="285">
        <v>-292004</v>
      </c>
      <c r="D12" s="372">
        <v>46325</v>
      </c>
      <c r="E12" s="370">
        <v>421170</v>
      </c>
      <c r="F12" s="285">
        <v>-337518</v>
      </c>
      <c r="G12" s="372">
        <v>83652</v>
      </c>
    </row>
    <row r="13" spans="1:7" ht="15">
      <c r="A13" s="286" t="s">
        <v>19</v>
      </c>
      <c r="B13" s="370">
        <v>412323</v>
      </c>
      <c r="C13" s="285">
        <v>-299418</v>
      </c>
      <c r="D13" s="372">
        <v>112905</v>
      </c>
      <c r="E13" s="370">
        <v>426242</v>
      </c>
      <c r="F13" s="285">
        <v>-308046</v>
      </c>
      <c r="G13" s="372">
        <v>118196</v>
      </c>
    </row>
    <row r="14" spans="1:7" ht="15" customHeight="1" hidden="1">
      <c r="A14" s="283" t="s">
        <v>28</v>
      </c>
      <c r="B14" s="370">
        <v>4555</v>
      </c>
      <c r="C14" s="285">
        <v>-2628</v>
      </c>
      <c r="D14" s="372">
        <v>1927</v>
      </c>
      <c r="E14" s="370">
        <v>3751</v>
      </c>
      <c r="F14" s="285">
        <v>-2534</v>
      </c>
      <c r="G14" s="372">
        <v>1217</v>
      </c>
    </row>
    <row r="15" spans="1:7" ht="15">
      <c r="A15" s="283" t="s">
        <v>46</v>
      </c>
      <c r="B15" s="370">
        <v>2980</v>
      </c>
      <c r="C15" s="285">
        <v>-3497</v>
      </c>
      <c r="D15" s="372">
        <v>-517</v>
      </c>
      <c r="E15" s="370">
        <v>2632</v>
      </c>
      <c r="F15" s="285">
        <v>-2808</v>
      </c>
      <c r="G15" s="372">
        <v>-176</v>
      </c>
    </row>
    <row r="16" spans="1:7" ht="15" customHeight="1" hidden="1">
      <c r="A16" s="283" t="s">
        <v>51</v>
      </c>
      <c r="B16" s="370">
        <v>567</v>
      </c>
      <c r="C16" s="285">
        <v>-820</v>
      </c>
      <c r="D16" s="372">
        <v>-253</v>
      </c>
      <c r="E16" s="370">
        <v>0</v>
      </c>
      <c r="F16" s="285">
        <v>0</v>
      </c>
      <c r="G16" s="372">
        <v>0</v>
      </c>
    </row>
    <row r="17" spans="1:7" ht="15">
      <c r="A17" s="283" t="s">
        <v>420</v>
      </c>
      <c r="B17" s="370">
        <v>13376</v>
      </c>
      <c r="C17" s="285">
        <v>-10766</v>
      </c>
      <c r="D17" s="372">
        <v>2610</v>
      </c>
      <c r="E17" s="370">
        <v>0</v>
      </c>
      <c r="F17" s="285">
        <v>0</v>
      </c>
      <c r="G17" s="372">
        <v>0</v>
      </c>
    </row>
    <row r="18" spans="1:7" ht="15">
      <c r="A18" s="283" t="s">
        <v>421</v>
      </c>
      <c r="B18" s="370">
        <v>8823</v>
      </c>
      <c r="C18" s="285">
        <v>-8358</v>
      </c>
      <c r="D18" s="372">
        <v>465</v>
      </c>
      <c r="E18" s="370">
        <v>0</v>
      </c>
      <c r="F18" s="285">
        <v>0</v>
      </c>
      <c r="G18" s="372">
        <v>0</v>
      </c>
    </row>
    <row r="19" spans="1:7" ht="15">
      <c r="A19" s="283" t="s">
        <v>307</v>
      </c>
      <c r="B19" s="370">
        <v>18073</v>
      </c>
      <c r="C19" s="285">
        <v>-28985</v>
      </c>
      <c r="D19" s="375">
        <v>-10912</v>
      </c>
      <c r="E19" s="373">
        <v>17478</v>
      </c>
      <c r="F19" s="374">
        <v>-26381</v>
      </c>
      <c r="G19" s="375">
        <v>-8903</v>
      </c>
    </row>
    <row r="20" spans="1:7" ht="15">
      <c r="A20" s="283" t="s">
        <v>308</v>
      </c>
      <c r="B20" s="390">
        <v>-319729</v>
      </c>
      <c r="C20" s="285">
        <v>316558</v>
      </c>
      <c r="D20" s="372">
        <v>-3171</v>
      </c>
      <c r="E20" s="370">
        <v>-336344</v>
      </c>
      <c r="F20" s="285">
        <v>334061</v>
      </c>
      <c r="G20" s="372">
        <v>-2283</v>
      </c>
    </row>
    <row r="21" spans="1:7" ht="15">
      <c r="A21" s="287" t="s">
        <v>309</v>
      </c>
      <c r="B21" s="288">
        <v>3157601</v>
      </c>
      <c r="C21" s="289">
        <v>-2291971</v>
      </c>
      <c r="D21" s="290">
        <v>865630</v>
      </c>
      <c r="E21" s="288">
        <v>3251304</v>
      </c>
      <c r="F21" s="289">
        <v>-2546877</v>
      </c>
      <c r="G21" s="290">
        <v>704427</v>
      </c>
    </row>
    <row r="22" spans="1:4" ht="15">
      <c r="A22" s="59" t="s">
        <v>427</v>
      </c>
      <c r="B22" s="5"/>
      <c r="C22" s="5"/>
      <c r="D22" s="5"/>
    </row>
    <row r="23" spans="1:4" ht="15">
      <c r="A23" s="278"/>
      <c r="B23" s="420" t="s">
        <v>417</v>
      </c>
      <c r="C23" s="421"/>
      <c r="D23" s="422"/>
    </row>
    <row r="24" spans="1:4" ht="25.5">
      <c r="A24" s="279" t="s">
        <v>173</v>
      </c>
      <c r="B24" s="280" t="s">
        <v>101</v>
      </c>
      <c r="C24" s="281" t="s">
        <v>102</v>
      </c>
      <c r="D24" s="282" t="s">
        <v>77</v>
      </c>
    </row>
    <row r="25" spans="1:4" ht="15">
      <c r="A25" s="283" t="s">
        <v>23</v>
      </c>
      <c r="B25" s="291">
        <v>2121946.4811681393</v>
      </c>
      <c r="C25" s="292">
        <v>-1519120.1353637902</v>
      </c>
      <c r="D25" s="293">
        <v>602826.3458043492</v>
      </c>
    </row>
    <row r="26" spans="1:4" ht="15">
      <c r="A26" s="283" t="s">
        <v>429</v>
      </c>
      <c r="B26" s="291">
        <v>129660.96384032087</v>
      </c>
      <c r="C26" s="292">
        <v>-45785.54866202921</v>
      </c>
      <c r="D26" s="293">
        <v>83875.41517829166</v>
      </c>
    </row>
    <row r="27" spans="1:4" ht="15">
      <c r="A27" s="283" t="s">
        <v>430</v>
      </c>
      <c r="B27" s="291">
        <v>177953.2493576487</v>
      </c>
      <c r="C27" s="292">
        <v>-130997.89016314679</v>
      </c>
      <c r="D27" s="293">
        <v>46955.35919450189</v>
      </c>
    </row>
    <row r="28" spans="1:4" ht="15">
      <c r="A28" s="283" t="s">
        <v>37</v>
      </c>
      <c r="B28" s="291">
        <v>71297.86300683086</v>
      </c>
      <c r="C28" s="292">
        <v>-36888.721773098536</v>
      </c>
      <c r="D28" s="293">
        <v>34409.14123373233</v>
      </c>
    </row>
    <row r="29" spans="1:4" ht="15">
      <c r="A29" s="283" t="s">
        <v>7</v>
      </c>
      <c r="B29" s="291">
        <v>984451.9646550104</v>
      </c>
      <c r="C29" s="292">
        <v>-839165.6744166615</v>
      </c>
      <c r="D29" s="293">
        <v>145286.2902383489</v>
      </c>
    </row>
    <row r="30" spans="1:4" ht="15">
      <c r="A30" s="283" t="s">
        <v>44</v>
      </c>
      <c r="B30" s="291">
        <v>718081.9285162207</v>
      </c>
      <c r="C30" s="292">
        <v>-422113.59695849265</v>
      </c>
      <c r="D30" s="293">
        <v>295968.33155772806</v>
      </c>
    </row>
    <row r="31" spans="1:4" ht="15">
      <c r="A31" s="283" t="s">
        <v>45</v>
      </c>
      <c r="B31" s="291">
        <v>403054.0410687055</v>
      </c>
      <c r="C31" s="292">
        <v>-333500.4491236866</v>
      </c>
      <c r="D31" s="293">
        <v>69553.59194501891</v>
      </c>
    </row>
    <row r="32" spans="1:4" ht="15">
      <c r="A32" s="283" t="s">
        <v>15</v>
      </c>
      <c r="B32" s="291">
        <v>988389.6304652087</v>
      </c>
      <c r="C32" s="292">
        <v>-771053.4561634393</v>
      </c>
      <c r="D32" s="293">
        <v>217336.17430176935</v>
      </c>
    </row>
    <row r="33" spans="1:4" ht="15">
      <c r="A33" s="283" t="s">
        <v>47</v>
      </c>
      <c r="B33" s="291">
        <v>706751.477930271</v>
      </c>
      <c r="C33" s="292">
        <v>-609980.9905788474</v>
      </c>
      <c r="D33" s="293">
        <v>96770.48735142362</v>
      </c>
    </row>
    <row r="34" spans="1:4" ht="15">
      <c r="A34" s="283" t="s">
        <v>19</v>
      </c>
      <c r="B34" s="291">
        <v>861321.0503227424</v>
      </c>
      <c r="C34" s="292">
        <v>-625468.4464498339</v>
      </c>
      <c r="D34" s="293">
        <v>235852.60387290845</v>
      </c>
    </row>
    <row r="35" spans="1:4" ht="15" hidden="1">
      <c r="A35" s="283" t="s">
        <v>28</v>
      </c>
      <c r="B35" s="291">
        <v>9515.15531323766</v>
      </c>
      <c r="C35" s="292">
        <v>-5489.753713103967</v>
      </c>
      <c r="D35" s="293">
        <v>4025.4016001336927</v>
      </c>
    </row>
    <row r="36" spans="1:4" ht="15">
      <c r="A36" s="283" t="s">
        <v>46</v>
      </c>
      <c r="B36" s="291">
        <v>6225.0631906582275</v>
      </c>
      <c r="C36" s="292">
        <v>-7305.048985816047</v>
      </c>
      <c r="D36" s="293">
        <v>-1079.9857951578201</v>
      </c>
    </row>
    <row r="37" spans="1:4" ht="15" hidden="1">
      <c r="A37" s="283" t="s">
        <v>51</v>
      </c>
      <c r="B37" s="291">
        <v>1184.4331641285958</v>
      </c>
      <c r="C37" s="292">
        <v>-1712.9368511207203</v>
      </c>
      <c r="D37" s="293">
        <v>-528.5036869921247</v>
      </c>
    </row>
    <row r="38" spans="1:4" ht="15">
      <c r="A38" s="283" t="s">
        <v>420</v>
      </c>
      <c r="B38" s="291">
        <v>27941.760147061897</v>
      </c>
      <c r="C38" s="292">
        <v>-22489.60748678741</v>
      </c>
      <c r="D38" s="293">
        <v>5452.152660274488</v>
      </c>
    </row>
    <row r="39" spans="1:4" ht="15">
      <c r="A39" s="283" t="s">
        <v>52</v>
      </c>
      <c r="B39" s="291">
        <v>18430.782728583068</v>
      </c>
      <c r="C39" s="292">
        <v>-17459.422197154854</v>
      </c>
      <c r="D39" s="293">
        <v>971.3605314282133</v>
      </c>
    </row>
    <row r="40" spans="1:4" ht="15">
      <c r="A40" s="283" t="s">
        <v>307</v>
      </c>
      <c r="B40" s="291">
        <v>37753.54598817656</v>
      </c>
      <c r="C40" s="292">
        <v>-60548.139792358634</v>
      </c>
      <c r="D40" s="293">
        <v>-22794.593804182074</v>
      </c>
    </row>
    <row r="41" spans="1:4" ht="15">
      <c r="A41" s="283" t="s">
        <v>308</v>
      </c>
      <c r="B41" s="291">
        <v>-667897.0566731425</v>
      </c>
      <c r="C41" s="292">
        <v>661273.0045330159</v>
      </c>
      <c r="D41" s="293">
        <v>-6624.0521401265905</v>
      </c>
    </row>
    <row r="42" spans="1:4" ht="15">
      <c r="A42" s="287" t="s">
        <v>309</v>
      </c>
      <c r="B42" s="288">
        <v>6596062.334189802</v>
      </c>
      <c r="C42" s="289">
        <v>-4787806.81414635</v>
      </c>
      <c r="D42" s="290">
        <v>1808255.5200434497</v>
      </c>
    </row>
  </sheetData>
  <sheetProtection/>
  <mergeCells count="3">
    <mergeCell ref="B2:D2"/>
    <mergeCell ref="E2:G2"/>
    <mergeCell ref="B23:D2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/>
  <dimension ref="A1:O8"/>
  <sheetViews>
    <sheetView showGridLines="0" zoomScalePageLayoutView="0" workbookViewId="0" topLeftCell="A1">
      <selection activeCell="H35" sqref="H35"/>
    </sheetView>
  </sheetViews>
  <sheetFormatPr defaultColWidth="11.421875" defaultRowHeight="15"/>
  <cols>
    <col min="1" max="1" width="13.57421875" style="0" bestFit="1" customWidth="1"/>
    <col min="2" max="15" width="8.57421875" style="0" customWidth="1"/>
  </cols>
  <sheetData>
    <row r="1" spans="1:15" ht="15">
      <c r="A1" s="270" t="s">
        <v>310</v>
      </c>
      <c r="B1" s="146" t="s">
        <v>1</v>
      </c>
      <c r="C1" s="146"/>
      <c r="D1" s="146" t="s">
        <v>2</v>
      </c>
      <c r="E1" s="146"/>
      <c r="F1" s="146" t="s">
        <v>35</v>
      </c>
      <c r="G1" s="146"/>
      <c r="H1" s="146" t="s">
        <v>34</v>
      </c>
      <c r="I1" s="146"/>
      <c r="J1" s="146"/>
      <c r="K1" s="146"/>
      <c r="L1" s="146" t="s">
        <v>3</v>
      </c>
      <c r="M1" s="146"/>
      <c r="N1" s="146" t="s">
        <v>4</v>
      </c>
      <c r="O1" s="146"/>
    </row>
    <row r="2" spans="1:15" ht="15">
      <c r="A2" s="271" t="s">
        <v>417</v>
      </c>
      <c r="B2" s="423" t="s">
        <v>7</v>
      </c>
      <c r="C2" s="423"/>
      <c r="D2" s="423" t="s">
        <v>8</v>
      </c>
      <c r="E2" s="423"/>
      <c r="F2" s="423" t="s">
        <v>11</v>
      </c>
      <c r="G2" s="423"/>
      <c r="H2" s="423" t="s">
        <v>15</v>
      </c>
      <c r="I2" s="423"/>
      <c r="J2" s="423" t="s">
        <v>14</v>
      </c>
      <c r="K2" s="423"/>
      <c r="L2" s="423" t="s">
        <v>19</v>
      </c>
      <c r="M2" s="423"/>
      <c r="N2" s="423"/>
      <c r="O2" s="423"/>
    </row>
    <row r="3" spans="1:15" ht="15">
      <c r="A3" s="150"/>
      <c r="B3" s="150" t="s">
        <v>417</v>
      </c>
      <c r="C3" s="150" t="s">
        <v>418</v>
      </c>
      <c r="D3" s="150" t="s">
        <v>417</v>
      </c>
      <c r="E3" s="150" t="s">
        <v>418</v>
      </c>
      <c r="F3" s="150" t="s">
        <v>417</v>
      </c>
      <c r="G3" s="150" t="s">
        <v>418</v>
      </c>
      <c r="H3" s="150" t="s">
        <v>417</v>
      </c>
      <c r="I3" s="150" t="s">
        <v>418</v>
      </c>
      <c r="J3" s="150" t="s">
        <v>417</v>
      </c>
      <c r="K3" s="150" t="s">
        <v>418</v>
      </c>
      <c r="L3" s="150" t="s">
        <v>417</v>
      </c>
      <c r="M3" s="150" t="s">
        <v>418</v>
      </c>
      <c r="N3" s="150" t="s">
        <v>417</v>
      </c>
      <c r="O3" s="150" t="s">
        <v>418</v>
      </c>
    </row>
    <row r="4" spans="1:15" ht="15">
      <c r="A4" s="102" t="s">
        <v>311</v>
      </c>
      <c r="B4" s="272">
        <v>0.2525456611609818</v>
      </c>
      <c r="C4" s="272">
        <v>0.24715629827271451</v>
      </c>
      <c r="D4" s="272">
        <v>0.41146672806815565</v>
      </c>
      <c r="E4" s="272">
        <v>0.41051660516605165</v>
      </c>
      <c r="F4" s="272">
        <v>0.37748156551332956</v>
      </c>
      <c r="G4" s="272">
        <v>0.3703596287703016</v>
      </c>
      <c r="H4" s="272">
        <v>0.41892379920548933</v>
      </c>
      <c r="I4" s="273">
        <v>0.40883772744151503</v>
      </c>
      <c r="J4" s="272">
        <v>0.3507419541337445</v>
      </c>
      <c r="K4" s="272">
        <v>0.34294130023143277</v>
      </c>
      <c r="L4" s="272">
        <v>0.33683569361961324</v>
      </c>
      <c r="M4" s="272">
        <v>0.34550031466331027</v>
      </c>
      <c r="N4" s="272">
        <v>0.35551052937334954</v>
      </c>
      <c r="O4" s="272">
        <v>0.3532852025968211</v>
      </c>
    </row>
    <row r="5" spans="1:15" ht="15">
      <c r="A5" s="102" t="s">
        <v>39</v>
      </c>
      <c r="B5" s="272">
        <v>0.19858111708396636</v>
      </c>
      <c r="C5" s="272">
        <v>0.22328324673500913</v>
      </c>
      <c r="D5" s="272">
        <v>0.08139534883720931</v>
      </c>
      <c r="E5" s="272">
        <v>0.07587638376383764</v>
      </c>
      <c r="F5" s="272">
        <v>0.18009075439591604</v>
      </c>
      <c r="G5" s="272">
        <v>0.19054524361948955</v>
      </c>
      <c r="H5" s="272">
        <v>0.07981220657276995</v>
      </c>
      <c r="I5" s="272">
        <v>0.09116227255848496</v>
      </c>
      <c r="J5" s="272">
        <v>0.10618616303719407</v>
      </c>
      <c r="K5" s="272">
        <v>0.1249737008205344</v>
      </c>
      <c r="L5" s="272">
        <v>0.063194761687224</v>
      </c>
      <c r="M5" s="272">
        <v>0.06796727501573317</v>
      </c>
      <c r="N5" s="272">
        <v>0.11444981843073851</v>
      </c>
      <c r="O5" s="272">
        <v>0.12374076561450638</v>
      </c>
    </row>
    <row r="6" spans="1:15" ht="15">
      <c r="A6" s="102" t="s">
        <v>312</v>
      </c>
      <c r="B6" s="272">
        <v>0.31407341217694895</v>
      </c>
      <c r="C6" s="272">
        <v>0.2934981041988485</v>
      </c>
      <c r="D6" s="272">
        <v>0.2542021644024868</v>
      </c>
      <c r="E6" s="272">
        <v>0.26579797047970477</v>
      </c>
      <c r="F6" s="272">
        <v>0.2234826999432785</v>
      </c>
      <c r="G6" s="272">
        <v>0.22099767981438515</v>
      </c>
      <c r="H6" s="272">
        <v>0.19664138678223186</v>
      </c>
      <c r="I6" s="272">
        <v>0.19847753434831045</v>
      </c>
      <c r="J6" s="272">
        <v>0.1838504528810946</v>
      </c>
      <c r="K6" s="272">
        <v>0.18872291184515044</v>
      </c>
      <c r="L6" s="272">
        <v>0.1609562966346886</v>
      </c>
      <c r="M6" s="272">
        <v>0.16299559471365638</v>
      </c>
      <c r="N6" s="272">
        <v>0.22827223251249268</v>
      </c>
      <c r="O6" s="272">
        <v>0.22831318558316543</v>
      </c>
    </row>
    <row r="7" spans="1:15" ht="15">
      <c r="A7" s="102" t="s">
        <v>33</v>
      </c>
      <c r="B7" s="272">
        <v>0.23479980957810287</v>
      </c>
      <c r="C7" s="272">
        <v>0.23606235079342788</v>
      </c>
      <c r="D7" s="272">
        <v>0.2529357586921483</v>
      </c>
      <c r="E7" s="274">
        <v>0.2478090405904059</v>
      </c>
      <c r="F7" s="272">
        <v>0.2189449801474759</v>
      </c>
      <c r="G7" s="272">
        <v>0.21809744779582366</v>
      </c>
      <c r="H7" s="272">
        <v>0.30462260743950886</v>
      </c>
      <c r="I7" s="272">
        <v>0.30152246565168955</v>
      </c>
      <c r="J7" s="272">
        <v>0.35922142994796685</v>
      </c>
      <c r="K7" s="272">
        <v>0.3433620871028824</v>
      </c>
      <c r="L7" s="272">
        <v>0.4390132480584742</v>
      </c>
      <c r="M7" s="272">
        <v>0.42353681560730017</v>
      </c>
      <c r="N7" s="272">
        <v>0.3017674196834193</v>
      </c>
      <c r="O7" s="272">
        <v>0.29466084620550703</v>
      </c>
    </row>
    <row r="8" spans="1:15" ht="15">
      <c r="A8" s="153" t="s">
        <v>4</v>
      </c>
      <c r="B8" s="275">
        <v>1</v>
      </c>
      <c r="C8" s="275">
        <v>1</v>
      </c>
      <c r="D8" s="275">
        <v>1</v>
      </c>
      <c r="E8" s="275">
        <v>1</v>
      </c>
      <c r="F8" s="275">
        <v>1</v>
      </c>
      <c r="G8" s="275">
        <v>0.9999999999999999</v>
      </c>
      <c r="H8" s="275">
        <v>1</v>
      </c>
      <c r="I8" s="275">
        <v>1</v>
      </c>
      <c r="J8" s="275">
        <v>1</v>
      </c>
      <c r="K8" s="275">
        <v>1</v>
      </c>
      <c r="L8" s="275">
        <v>1</v>
      </c>
      <c r="M8" s="275">
        <v>1</v>
      </c>
      <c r="N8" s="275">
        <v>1</v>
      </c>
      <c r="O8" s="275">
        <v>0.9999999999999999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A133"/>
  <sheetViews>
    <sheetView zoomScalePageLayoutView="0" workbookViewId="0" topLeftCell="A2">
      <selection activeCell="D34" sqref="D34"/>
    </sheetView>
  </sheetViews>
  <sheetFormatPr defaultColWidth="11.421875" defaultRowHeight="15"/>
  <cols>
    <col min="1" max="1" width="3.57421875" style="310" customWidth="1"/>
    <col min="2" max="2" width="2.8515625" style="310" customWidth="1"/>
    <col min="3" max="3" width="53.8515625" style="310" customWidth="1"/>
    <col min="4" max="4" width="16.7109375" style="310" bestFit="1" customWidth="1"/>
    <col min="5" max="6" width="16.421875" style="310" bestFit="1" customWidth="1"/>
    <col min="7" max="7" width="16.421875" style="310" customWidth="1"/>
    <col min="8" max="9" width="16.421875" style="310" bestFit="1" customWidth="1"/>
    <col min="10" max="10" width="17.28125" style="310" bestFit="1" customWidth="1"/>
    <col min="11" max="12" width="16.421875" style="310" bestFit="1" customWidth="1"/>
    <col min="13" max="13" width="16.28125" style="310" bestFit="1" customWidth="1"/>
    <col min="14" max="15" width="16.421875" style="310" bestFit="1" customWidth="1"/>
    <col min="16" max="16" width="16.28125" style="310" customWidth="1"/>
    <col min="17" max="17" width="16.7109375" style="310" bestFit="1" customWidth="1"/>
    <col min="18" max="18" width="16.421875" style="310" bestFit="1" customWidth="1"/>
    <col min="19" max="19" width="16.421875" style="310" customWidth="1"/>
    <col min="20" max="20" width="13.8515625" style="310" bestFit="1" customWidth="1"/>
    <col min="21" max="21" width="14.421875" style="310" bestFit="1" customWidth="1"/>
    <col min="22" max="22" width="13.57421875" style="310" customWidth="1"/>
    <col min="23" max="23" width="8.28125" style="310" customWidth="1"/>
    <col min="24" max="24" width="12.00390625" style="310" bestFit="1" customWidth="1"/>
    <col min="25" max="25" width="13.421875" style="310" bestFit="1" customWidth="1"/>
    <col min="26" max="26" width="11.421875" style="310" customWidth="1"/>
    <col min="27" max="27" width="13.8515625" style="310" bestFit="1" customWidth="1"/>
    <col min="28" max="16384" width="11.421875" style="310" customWidth="1"/>
  </cols>
  <sheetData>
    <row r="2" ht="21" customHeight="1">
      <c r="P2" s="391"/>
    </row>
    <row r="3" spans="2:16" ht="25.5" customHeight="1">
      <c r="B3" s="433" t="s">
        <v>314</v>
      </c>
      <c r="C3" s="434"/>
      <c r="D3" s="424" t="s">
        <v>315</v>
      </c>
      <c r="E3" s="425"/>
      <c r="F3" s="426"/>
      <c r="G3" s="424" t="s">
        <v>316</v>
      </c>
      <c r="H3" s="425"/>
      <c r="I3" s="426"/>
      <c r="J3" s="424" t="s">
        <v>317</v>
      </c>
      <c r="K3" s="425"/>
      <c r="L3" s="426"/>
      <c r="M3" s="424" t="s">
        <v>318</v>
      </c>
      <c r="N3" s="425"/>
      <c r="O3" s="426"/>
      <c r="P3" s="391"/>
    </row>
    <row r="4" spans="2:16" ht="12" customHeight="1">
      <c r="B4" s="435" t="s">
        <v>319</v>
      </c>
      <c r="C4" s="436"/>
      <c r="D4" s="311">
        <v>41455</v>
      </c>
      <c r="E4" s="312">
        <v>41274</v>
      </c>
      <c r="F4" s="312">
        <v>40908</v>
      </c>
      <c r="G4" s="311">
        <f aca="true" t="shared" si="0" ref="G4:M4">+D4</f>
        <v>41455</v>
      </c>
      <c r="H4" s="312">
        <f t="shared" si="0"/>
        <v>41274</v>
      </c>
      <c r="I4" s="312">
        <f t="shared" si="0"/>
        <v>40908</v>
      </c>
      <c r="J4" s="311">
        <f t="shared" si="0"/>
        <v>41455</v>
      </c>
      <c r="K4" s="312">
        <f t="shared" si="0"/>
        <v>41274</v>
      </c>
      <c r="L4" s="312">
        <f t="shared" si="0"/>
        <v>40908</v>
      </c>
      <c r="M4" s="311">
        <f t="shared" si="0"/>
        <v>41455</v>
      </c>
      <c r="N4" s="312">
        <f>+K4</f>
        <v>41274</v>
      </c>
      <c r="O4" s="312">
        <f>+L4</f>
        <v>40908</v>
      </c>
      <c r="P4" s="391"/>
    </row>
    <row r="5" spans="2:16" ht="12">
      <c r="B5" s="437"/>
      <c r="C5" s="438"/>
      <c r="D5" s="313" t="s">
        <v>320</v>
      </c>
      <c r="E5" s="314" t="s">
        <v>320</v>
      </c>
      <c r="F5" s="314" t="s">
        <v>320</v>
      </c>
      <c r="G5" s="313" t="s">
        <v>320</v>
      </c>
      <c r="H5" s="314" t="str">
        <f>+E5</f>
        <v>M$</v>
      </c>
      <c r="I5" s="314" t="s">
        <v>320</v>
      </c>
      <c r="J5" s="313" t="s">
        <v>320</v>
      </c>
      <c r="K5" s="314" t="str">
        <f>+H5</f>
        <v>M$</v>
      </c>
      <c r="L5" s="314" t="s">
        <v>320</v>
      </c>
      <c r="M5" s="313" t="s">
        <v>320</v>
      </c>
      <c r="N5" s="314" t="str">
        <f>+K5</f>
        <v>M$</v>
      </c>
      <c r="O5" s="314" t="s">
        <v>320</v>
      </c>
      <c r="P5" s="391"/>
    </row>
    <row r="6" spans="2:19" ht="12">
      <c r="B6" s="315" t="s">
        <v>321</v>
      </c>
      <c r="D6" s="316">
        <f>SUM(D8:D14)</f>
        <v>997433125</v>
      </c>
      <c r="E6" s="317">
        <f>SUM(E8:E14)</f>
        <v>959618767</v>
      </c>
      <c r="F6" s="317">
        <f>SUM(F8:F14)</f>
        <v>1171298010</v>
      </c>
      <c r="G6" s="316">
        <f aca="true" t="shared" si="1" ref="G6:O6">SUM(G8:G14)</f>
        <v>1055315477</v>
      </c>
      <c r="H6" s="317">
        <f t="shared" si="1"/>
        <v>961835357</v>
      </c>
      <c r="I6" s="317">
        <f t="shared" si="1"/>
        <v>1001053127</v>
      </c>
      <c r="J6" s="316">
        <f t="shared" si="1"/>
        <v>1185867278</v>
      </c>
      <c r="K6" s="317">
        <f t="shared" si="1"/>
        <v>368734806</v>
      </c>
      <c r="L6" s="317">
        <f t="shared" si="1"/>
        <v>306372623</v>
      </c>
      <c r="M6" s="316">
        <f t="shared" si="1"/>
        <v>3238615880</v>
      </c>
      <c r="N6" s="317">
        <f t="shared" si="1"/>
        <v>2290188930</v>
      </c>
      <c r="O6" s="317">
        <f t="shared" si="1"/>
        <v>2478723760</v>
      </c>
      <c r="P6" s="391"/>
      <c r="R6" s="316">
        <f>+R7</f>
        <v>3238615880</v>
      </c>
      <c r="S6" s="322">
        <f aca="true" t="shared" si="2" ref="S6:S14">+M6-R6</f>
        <v>0</v>
      </c>
    </row>
    <row r="7" spans="2:19" ht="12" customHeight="1" hidden="1">
      <c r="B7" s="318" t="s">
        <v>322</v>
      </c>
      <c r="D7" s="316">
        <v>1136619260.1620839</v>
      </c>
      <c r="E7" s="317">
        <v>1136619260.1620839</v>
      </c>
      <c r="F7" s="317">
        <v>1212585323</v>
      </c>
      <c r="G7" s="316">
        <v>1005127566.8642446</v>
      </c>
      <c r="H7" s="317">
        <v>1005127566.8642446</v>
      </c>
      <c r="I7" s="317">
        <v>1007409597</v>
      </c>
      <c r="J7" s="316">
        <v>263096379.04687396</v>
      </c>
      <c r="K7" s="317">
        <v>263096379.04687396</v>
      </c>
      <c r="L7" s="317">
        <v>305970088</v>
      </c>
      <c r="M7" s="316">
        <f aca="true" t="shared" si="3" ref="M7:N14">+D7+G7+J7</f>
        <v>2404843206.0732026</v>
      </c>
      <c r="N7" s="317"/>
      <c r="O7" s="317">
        <f aca="true" t="shared" si="4" ref="O7:O14">+F7+I7+L7</f>
        <v>2525965008</v>
      </c>
      <c r="P7" s="391"/>
      <c r="R7" s="316">
        <f>SUM(R8:R14)</f>
        <v>3238615880</v>
      </c>
      <c r="S7" s="322">
        <f t="shared" si="2"/>
        <v>-833772673.9267974</v>
      </c>
    </row>
    <row r="8" spans="2:27" ht="12">
      <c r="B8" s="319"/>
      <c r="C8" s="320" t="s">
        <v>323</v>
      </c>
      <c r="D8" s="316">
        <v>270147856</v>
      </c>
      <c r="E8" s="321">
        <v>310058657</v>
      </c>
      <c r="F8" s="321">
        <v>521224071</v>
      </c>
      <c r="G8" s="316">
        <v>164124185</v>
      </c>
      <c r="H8" s="321">
        <v>226918092</v>
      </c>
      <c r="I8" s="321">
        <v>298222775</v>
      </c>
      <c r="J8" s="316">
        <v>733831198</v>
      </c>
      <c r="K8" s="321">
        <v>278855312</v>
      </c>
      <c r="L8" s="321">
        <v>368237363</v>
      </c>
      <c r="M8" s="316">
        <f t="shared" si="3"/>
        <v>1168103239</v>
      </c>
      <c r="N8" s="321">
        <f t="shared" si="3"/>
        <v>815832061</v>
      </c>
      <c r="O8" s="321">
        <f t="shared" si="4"/>
        <v>1187684209</v>
      </c>
      <c r="P8" s="391"/>
      <c r="R8" s="316">
        <v>1168103239</v>
      </c>
      <c r="S8" s="322">
        <f t="shared" si="2"/>
        <v>0</v>
      </c>
      <c r="T8" s="322"/>
      <c r="U8" s="322"/>
      <c r="V8" s="322"/>
      <c r="W8" s="322"/>
      <c r="Y8" s="322"/>
      <c r="Z8" s="322"/>
      <c r="AA8" s="322"/>
    </row>
    <row r="9" spans="2:22" ht="12">
      <c r="B9" s="319"/>
      <c r="C9" s="320" t="s">
        <v>324</v>
      </c>
      <c r="D9" s="316">
        <v>78264396</v>
      </c>
      <c r="E9" s="321">
        <v>58019211</v>
      </c>
      <c r="F9" s="321">
        <v>914209</v>
      </c>
      <c r="G9" s="316">
        <v>48496309</v>
      </c>
      <c r="H9" s="321">
        <v>47888142</v>
      </c>
      <c r="I9" s="321">
        <v>25011</v>
      </c>
      <c r="J9" s="316">
        <v>622986563</v>
      </c>
      <c r="K9" s="321">
        <v>88593445</v>
      </c>
      <c r="L9" s="321">
        <v>0</v>
      </c>
      <c r="M9" s="316">
        <f t="shared" si="3"/>
        <v>749747268</v>
      </c>
      <c r="N9" s="321">
        <f t="shared" si="3"/>
        <v>194500798</v>
      </c>
      <c r="O9" s="321">
        <f t="shared" si="4"/>
        <v>939220</v>
      </c>
      <c r="P9" s="391"/>
      <c r="R9" s="316">
        <v>749747268</v>
      </c>
      <c r="S9" s="322">
        <f t="shared" si="2"/>
        <v>0</v>
      </c>
      <c r="T9" s="322"/>
      <c r="U9" s="322"/>
      <c r="V9" s="322"/>
    </row>
    <row r="10" spans="2:22" ht="12">
      <c r="B10" s="319"/>
      <c r="C10" s="320" t="s">
        <v>325</v>
      </c>
      <c r="D10" s="316">
        <v>39225300</v>
      </c>
      <c r="E10" s="321">
        <v>29818737</v>
      </c>
      <c r="F10" s="321">
        <v>28408948</v>
      </c>
      <c r="G10" s="316">
        <v>76717106</v>
      </c>
      <c r="H10" s="321">
        <v>71242062</v>
      </c>
      <c r="I10" s="321">
        <v>38689916</v>
      </c>
      <c r="J10" s="316">
        <v>2638945</v>
      </c>
      <c r="K10" s="321">
        <v>2315912</v>
      </c>
      <c r="L10" s="321">
        <v>2380809</v>
      </c>
      <c r="M10" s="316">
        <f t="shared" si="3"/>
        <v>118581351</v>
      </c>
      <c r="N10" s="321">
        <f t="shared" si="3"/>
        <v>103376711</v>
      </c>
      <c r="O10" s="321">
        <f t="shared" si="4"/>
        <v>69479673</v>
      </c>
      <c r="P10" s="391"/>
      <c r="R10" s="316">
        <v>118581351</v>
      </c>
      <c r="S10" s="322">
        <f t="shared" si="2"/>
        <v>0</v>
      </c>
      <c r="T10" s="322"/>
      <c r="U10" s="322"/>
      <c r="V10" s="322"/>
    </row>
    <row r="11" spans="2:22" ht="12">
      <c r="B11" s="319"/>
      <c r="C11" s="320" t="s">
        <v>326</v>
      </c>
      <c r="D11" s="316">
        <v>200539372</v>
      </c>
      <c r="E11" s="321">
        <v>251736921</v>
      </c>
      <c r="F11" s="321">
        <v>338333153</v>
      </c>
      <c r="G11" s="316">
        <v>672550399</v>
      </c>
      <c r="H11" s="321">
        <v>580986390</v>
      </c>
      <c r="I11" s="321">
        <v>600242857</v>
      </c>
      <c r="J11" s="316">
        <v>6083946</v>
      </c>
      <c r="K11" s="321">
        <v>14067800</v>
      </c>
      <c r="L11" s="321">
        <v>11431703</v>
      </c>
      <c r="M11" s="316">
        <f t="shared" si="3"/>
        <v>879173717</v>
      </c>
      <c r="N11" s="321">
        <f t="shared" si="3"/>
        <v>846791111</v>
      </c>
      <c r="O11" s="321">
        <f t="shared" si="4"/>
        <v>950007713</v>
      </c>
      <c r="P11" s="391"/>
      <c r="R11" s="316">
        <v>879173717</v>
      </c>
      <c r="S11" s="322">
        <f t="shared" si="2"/>
        <v>0</v>
      </c>
      <c r="T11" s="322"/>
      <c r="U11" s="322"/>
      <c r="V11" s="322"/>
    </row>
    <row r="12" spans="2:22" ht="12">
      <c r="B12" s="319"/>
      <c r="C12" s="320" t="s">
        <v>327</v>
      </c>
      <c r="D12" s="316">
        <v>196845101</v>
      </c>
      <c r="E12" s="321">
        <v>94261112</v>
      </c>
      <c r="F12" s="321">
        <v>151150317</v>
      </c>
      <c r="G12" s="316">
        <v>56772904</v>
      </c>
      <c r="H12" s="321">
        <v>4182943</v>
      </c>
      <c r="I12" s="321">
        <v>12729209</v>
      </c>
      <c r="J12" s="316">
        <v>-211961435</v>
      </c>
      <c r="K12" s="321">
        <v>-50873773</v>
      </c>
      <c r="L12" s="321">
        <v>-101967040</v>
      </c>
      <c r="M12" s="316">
        <f t="shared" si="3"/>
        <v>41656570</v>
      </c>
      <c r="N12" s="321">
        <f t="shared" si="3"/>
        <v>47570282</v>
      </c>
      <c r="O12" s="321">
        <f t="shared" si="4"/>
        <v>61912486</v>
      </c>
      <c r="P12" s="391"/>
      <c r="R12" s="316">
        <v>41656570</v>
      </c>
      <c r="S12" s="322">
        <f t="shared" si="2"/>
        <v>0</v>
      </c>
      <c r="T12" s="322"/>
      <c r="U12" s="322"/>
      <c r="V12" s="322"/>
    </row>
    <row r="13" spans="2:22" ht="12">
      <c r="B13" s="319"/>
      <c r="C13" s="320" t="s">
        <v>328</v>
      </c>
      <c r="D13" s="316">
        <v>49300197</v>
      </c>
      <c r="E13" s="321">
        <v>59387769</v>
      </c>
      <c r="F13" s="321">
        <v>49278530</v>
      </c>
      <c r="G13" s="316">
        <v>15611644</v>
      </c>
      <c r="H13" s="321">
        <v>12859884</v>
      </c>
      <c r="I13" s="321">
        <v>15392449</v>
      </c>
      <c r="J13" s="316">
        <v>4407403</v>
      </c>
      <c r="K13" s="321">
        <v>4315432</v>
      </c>
      <c r="L13" s="321">
        <v>5663862</v>
      </c>
      <c r="M13" s="316">
        <f t="shared" si="3"/>
        <v>69319244</v>
      </c>
      <c r="N13" s="321">
        <f t="shared" si="3"/>
        <v>76563085</v>
      </c>
      <c r="O13" s="321">
        <f t="shared" si="4"/>
        <v>70334841</v>
      </c>
      <c r="P13" s="391"/>
      <c r="R13" s="316">
        <v>69319244</v>
      </c>
      <c r="S13" s="322">
        <f t="shared" si="2"/>
        <v>0</v>
      </c>
      <c r="T13" s="322"/>
      <c r="U13" s="322"/>
      <c r="V13" s="322"/>
    </row>
    <row r="14" spans="2:22" ht="12">
      <c r="B14" s="319"/>
      <c r="C14" s="320" t="s">
        <v>329</v>
      </c>
      <c r="D14" s="316">
        <v>163110903</v>
      </c>
      <c r="E14" s="321">
        <v>156336360</v>
      </c>
      <c r="F14" s="321">
        <v>81988782</v>
      </c>
      <c r="G14" s="316">
        <v>21042930</v>
      </c>
      <c r="H14" s="321">
        <v>17757844</v>
      </c>
      <c r="I14" s="321">
        <v>35750910</v>
      </c>
      <c r="J14" s="316">
        <v>27880658</v>
      </c>
      <c r="K14" s="321">
        <v>31460678</v>
      </c>
      <c r="L14" s="321">
        <v>20625926</v>
      </c>
      <c r="M14" s="316">
        <f t="shared" si="3"/>
        <v>212034491</v>
      </c>
      <c r="N14" s="321">
        <f t="shared" si="3"/>
        <v>205554882</v>
      </c>
      <c r="O14" s="321">
        <f t="shared" si="4"/>
        <v>138365618</v>
      </c>
      <c r="P14" s="391"/>
      <c r="R14" s="316">
        <v>212034491</v>
      </c>
      <c r="S14" s="322">
        <f t="shared" si="2"/>
        <v>0</v>
      </c>
      <c r="T14" s="322"/>
      <c r="U14" s="322"/>
      <c r="V14" s="322"/>
    </row>
    <row r="15" ht="7.5" customHeight="1"/>
    <row r="16" spans="2:18" ht="24">
      <c r="B16" s="319"/>
      <c r="C16" s="323" t="s">
        <v>330</v>
      </c>
      <c r="D16" s="316">
        <v>0</v>
      </c>
      <c r="E16" s="321">
        <v>0</v>
      </c>
      <c r="F16" s="321">
        <v>0</v>
      </c>
      <c r="G16" s="316">
        <v>0</v>
      </c>
      <c r="H16" s="321">
        <v>0</v>
      </c>
      <c r="I16" s="321">
        <v>0</v>
      </c>
      <c r="J16" s="316">
        <v>0</v>
      </c>
      <c r="K16" s="321">
        <v>0</v>
      </c>
      <c r="L16" s="321">
        <v>0</v>
      </c>
      <c r="M16" s="316">
        <f>+D16+G16+J16</f>
        <v>0</v>
      </c>
      <c r="N16" s="321"/>
      <c r="O16" s="321">
        <f>+F16+I16+L16</f>
        <v>0</v>
      </c>
      <c r="P16" s="391"/>
      <c r="R16" s="316"/>
    </row>
    <row r="18" spans="2:19" ht="12">
      <c r="B18" s="318" t="s">
        <v>331</v>
      </c>
      <c r="D18" s="316">
        <f>SUM(D19:D28)</f>
        <v>6223723229</v>
      </c>
      <c r="E18" s="317">
        <f>SUM(E19:E28)</f>
        <v>6150028975</v>
      </c>
      <c r="F18" s="317">
        <f>SUM(F19:F28)</f>
        <v>6140104554</v>
      </c>
      <c r="G18" s="316">
        <f aca="true" t="shared" si="5" ref="G18:O18">SUM(G19:G28)</f>
        <v>4586799166</v>
      </c>
      <c r="H18" s="317">
        <f t="shared" si="5"/>
        <v>4610641392</v>
      </c>
      <c r="I18" s="317">
        <f t="shared" si="5"/>
        <v>4754777673</v>
      </c>
      <c r="J18" s="316">
        <f t="shared" si="5"/>
        <v>223083464</v>
      </c>
      <c r="K18" s="317">
        <f t="shared" si="5"/>
        <v>195633005</v>
      </c>
      <c r="L18" s="317">
        <f t="shared" si="5"/>
        <v>275481095</v>
      </c>
      <c r="M18" s="316">
        <f t="shared" si="5"/>
        <v>11033605859</v>
      </c>
      <c r="N18" s="317">
        <f t="shared" si="5"/>
        <v>10956303372</v>
      </c>
      <c r="O18" s="317">
        <f t="shared" si="5"/>
        <v>11170363322</v>
      </c>
      <c r="P18" s="391"/>
      <c r="R18" s="316">
        <f>SUM(R19:R28)</f>
        <v>11033605859</v>
      </c>
      <c r="S18" s="322">
        <f aca="true" t="shared" si="6" ref="S18:S28">+M18-R18</f>
        <v>0</v>
      </c>
    </row>
    <row r="19" spans="2:22" ht="12">
      <c r="B19" s="319"/>
      <c r="C19" s="320" t="s">
        <v>332</v>
      </c>
      <c r="D19" s="316">
        <v>25128817</v>
      </c>
      <c r="E19" s="321">
        <v>33304991</v>
      </c>
      <c r="F19" s="321">
        <v>13492121</v>
      </c>
      <c r="G19" s="316">
        <v>409030573</v>
      </c>
      <c r="H19" s="321">
        <v>378529773</v>
      </c>
      <c r="I19" s="321">
        <v>2824648</v>
      </c>
      <c r="J19" s="316">
        <v>37172456</v>
      </c>
      <c r="K19" s="321">
        <v>27183342</v>
      </c>
      <c r="L19" s="321">
        <v>20930001</v>
      </c>
      <c r="M19" s="316">
        <f aca="true" t="shared" si="7" ref="M19:O28">+D19+G19+J19</f>
        <v>471331846</v>
      </c>
      <c r="N19" s="321">
        <f t="shared" si="7"/>
        <v>439018106</v>
      </c>
      <c r="O19" s="321">
        <f t="shared" si="7"/>
        <v>37246770</v>
      </c>
      <c r="P19" s="391"/>
      <c r="R19" s="316">
        <v>471331846</v>
      </c>
      <c r="S19" s="322">
        <f t="shared" si="6"/>
        <v>0</v>
      </c>
      <c r="T19" s="322"/>
      <c r="U19" s="322"/>
      <c r="V19" s="322"/>
    </row>
    <row r="20" spans="2:22" ht="12">
      <c r="B20" s="319"/>
      <c r="C20" s="320" t="s">
        <v>333</v>
      </c>
      <c r="D20" s="316">
        <v>27571221</v>
      </c>
      <c r="E20" s="321">
        <v>26350199</v>
      </c>
      <c r="F20" s="321">
        <v>28443338</v>
      </c>
      <c r="G20" s="316">
        <v>64349201</v>
      </c>
      <c r="H20" s="321">
        <v>61314310</v>
      </c>
      <c r="I20" s="321">
        <v>80741831</v>
      </c>
      <c r="J20" s="316">
        <v>194120</v>
      </c>
      <c r="K20" s="321">
        <v>123850</v>
      </c>
      <c r="L20" s="321">
        <v>27843</v>
      </c>
      <c r="M20" s="316">
        <f t="shared" si="7"/>
        <v>92114542</v>
      </c>
      <c r="N20" s="321">
        <f t="shared" si="7"/>
        <v>87788359</v>
      </c>
      <c r="O20" s="321">
        <f t="shared" si="7"/>
        <v>109213012</v>
      </c>
      <c r="P20" s="391"/>
      <c r="R20" s="316">
        <v>92114542</v>
      </c>
      <c r="S20" s="322">
        <f t="shared" si="6"/>
        <v>0</v>
      </c>
      <c r="T20" s="322"/>
      <c r="U20" s="322"/>
      <c r="V20" s="322"/>
    </row>
    <row r="21" spans="2:22" ht="12">
      <c r="B21" s="319"/>
      <c r="C21" s="320" t="s">
        <v>334</v>
      </c>
      <c r="D21" s="316">
        <v>185846615</v>
      </c>
      <c r="E21" s="321">
        <v>150483725</v>
      </c>
      <c r="F21" s="321">
        <v>175400312</v>
      </c>
      <c r="G21" s="316">
        <v>55997379</v>
      </c>
      <c r="H21" s="321">
        <v>51731291</v>
      </c>
      <c r="I21" s="321">
        <v>267056978</v>
      </c>
      <c r="J21" s="316">
        <v>840156</v>
      </c>
      <c r="K21" s="321">
        <v>685326</v>
      </c>
      <c r="L21" s="321">
        <v>671202</v>
      </c>
      <c r="M21" s="316">
        <f t="shared" si="7"/>
        <v>242684150</v>
      </c>
      <c r="N21" s="321">
        <f t="shared" si="7"/>
        <v>202900342</v>
      </c>
      <c r="O21" s="321">
        <f t="shared" si="7"/>
        <v>443128492</v>
      </c>
      <c r="P21" s="391"/>
      <c r="R21" s="316">
        <v>242684150</v>
      </c>
      <c r="S21" s="322">
        <f t="shared" si="6"/>
        <v>0</v>
      </c>
      <c r="T21" s="322"/>
      <c r="U21" s="322"/>
      <c r="V21" s="322"/>
    </row>
    <row r="22" spans="2:22" ht="12">
      <c r="B22" s="319"/>
      <c r="C22" s="320" t="s">
        <v>335</v>
      </c>
      <c r="D22" s="316">
        <v>0</v>
      </c>
      <c r="E22" s="321">
        <v>0</v>
      </c>
      <c r="F22" s="321">
        <v>-1863216</v>
      </c>
      <c r="G22" s="316">
        <v>0</v>
      </c>
      <c r="H22" s="321">
        <v>99044</v>
      </c>
      <c r="I22" s="321">
        <v>117946</v>
      </c>
      <c r="J22" s="316">
        <v>0</v>
      </c>
      <c r="K22" s="321">
        <v>-99044</v>
      </c>
      <c r="L22" s="321">
        <v>1745270</v>
      </c>
      <c r="M22" s="316">
        <f t="shared" si="7"/>
        <v>0</v>
      </c>
      <c r="N22" s="321">
        <f t="shared" si="7"/>
        <v>0</v>
      </c>
      <c r="O22" s="321">
        <f t="shared" si="7"/>
        <v>0</v>
      </c>
      <c r="P22" s="391"/>
      <c r="R22" s="316">
        <v>0</v>
      </c>
      <c r="S22" s="322">
        <f t="shared" si="6"/>
        <v>0</v>
      </c>
      <c r="T22" s="322"/>
      <c r="U22" s="322"/>
      <c r="V22" s="322"/>
    </row>
    <row r="23" spans="2:22" ht="12">
      <c r="B23" s="319"/>
      <c r="C23" s="320" t="s">
        <v>336</v>
      </c>
      <c r="D23" s="316">
        <v>722197218</v>
      </c>
      <c r="E23" s="321">
        <v>764206038</v>
      </c>
      <c r="F23" s="321">
        <v>741895521</v>
      </c>
      <c r="G23" s="316">
        <v>557732424</v>
      </c>
      <c r="H23" s="321">
        <v>544289536</v>
      </c>
      <c r="I23" s="321">
        <v>534976070</v>
      </c>
      <c r="J23" s="316">
        <v>-1056603586</v>
      </c>
      <c r="K23" s="321">
        <v>-1093978229</v>
      </c>
      <c r="L23" s="321">
        <v>-1082085874</v>
      </c>
      <c r="M23" s="316">
        <f t="shared" si="7"/>
        <v>223326056</v>
      </c>
      <c r="N23" s="321">
        <f t="shared" si="7"/>
        <v>214517345</v>
      </c>
      <c r="O23" s="321">
        <f t="shared" si="7"/>
        <v>194785717</v>
      </c>
      <c r="P23" s="391"/>
      <c r="R23" s="316">
        <v>223326056</v>
      </c>
      <c r="S23" s="322">
        <f t="shared" si="6"/>
        <v>0</v>
      </c>
      <c r="T23" s="322"/>
      <c r="U23" s="322"/>
      <c r="V23" s="322"/>
    </row>
    <row r="24" spans="2:22" ht="12">
      <c r="B24" s="319"/>
      <c r="C24" s="320" t="s">
        <v>337</v>
      </c>
      <c r="D24" s="316">
        <v>48100885</v>
      </c>
      <c r="E24" s="321">
        <v>49048386</v>
      </c>
      <c r="F24" s="321">
        <v>35181256</v>
      </c>
      <c r="G24" s="316">
        <v>1150893707</v>
      </c>
      <c r="H24" s="321">
        <v>1138047176</v>
      </c>
      <c r="I24" s="321">
        <v>1417280397</v>
      </c>
      <c r="J24" s="316">
        <v>18362481</v>
      </c>
      <c r="K24" s="321">
        <v>14906949</v>
      </c>
      <c r="L24" s="321">
        <v>14219326</v>
      </c>
      <c r="M24" s="316">
        <f t="shared" si="7"/>
        <v>1217357073</v>
      </c>
      <c r="N24" s="321">
        <f t="shared" si="7"/>
        <v>1202002511</v>
      </c>
      <c r="O24" s="321">
        <f t="shared" si="7"/>
        <v>1466680979</v>
      </c>
      <c r="P24" s="391"/>
      <c r="R24" s="316">
        <v>1217357073</v>
      </c>
      <c r="S24" s="322">
        <f t="shared" si="6"/>
        <v>0</v>
      </c>
      <c r="T24" s="322"/>
      <c r="U24" s="322"/>
      <c r="V24" s="322"/>
    </row>
    <row r="25" spans="2:22" ht="12">
      <c r="B25" s="319"/>
      <c r="C25" s="320" t="s">
        <v>338</v>
      </c>
      <c r="D25" s="316">
        <v>99112533</v>
      </c>
      <c r="E25" s="321">
        <v>101747086</v>
      </c>
      <c r="F25" s="321">
        <v>106385017</v>
      </c>
      <c r="G25" s="316">
        <v>100618605</v>
      </c>
      <c r="H25" s="321">
        <v>102245125</v>
      </c>
      <c r="I25" s="321">
        <v>121299383</v>
      </c>
      <c r="J25" s="316">
        <v>1181766495</v>
      </c>
      <c r="K25" s="321">
        <v>1187681741</v>
      </c>
      <c r="L25" s="321">
        <v>1240622708</v>
      </c>
      <c r="M25" s="316">
        <f t="shared" si="7"/>
        <v>1381497633</v>
      </c>
      <c r="N25" s="321">
        <f t="shared" si="7"/>
        <v>1391673952</v>
      </c>
      <c r="O25" s="321">
        <f t="shared" si="7"/>
        <v>1468307108</v>
      </c>
      <c r="P25" s="391"/>
      <c r="R25" s="316">
        <v>1381497633</v>
      </c>
      <c r="S25" s="322">
        <f t="shared" si="6"/>
        <v>0</v>
      </c>
      <c r="T25" s="322"/>
      <c r="U25" s="322"/>
      <c r="V25" s="322"/>
    </row>
    <row r="26" spans="2:22" ht="12">
      <c r="B26" s="319"/>
      <c r="C26" s="320" t="s">
        <v>339</v>
      </c>
      <c r="D26" s="316">
        <v>4967297807</v>
      </c>
      <c r="E26" s="321">
        <v>4886974757</v>
      </c>
      <c r="F26" s="321">
        <v>4915411644</v>
      </c>
      <c r="G26" s="316">
        <v>2169949598</v>
      </c>
      <c r="H26" s="321">
        <v>2167955233</v>
      </c>
      <c r="I26" s="321">
        <v>2136756691</v>
      </c>
      <c r="J26" s="316">
        <v>-8087910</v>
      </c>
      <c r="K26" s="321">
        <v>-5006419</v>
      </c>
      <c r="L26" s="321">
        <v>-6259488</v>
      </c>
      <c r="M26" s="316">
        <f t="shared" si="7"/>
        <v>7129159495</v>
      </c>
      <c r="N26" s="321">
        <f t="shared" si="7"/>
        <v>7049923571</v>
      </c>
      <c r="O26" s="321">
        <f t="shared" si="7"/>
        <v>7045908847</v>
      </c>
      <c r="P26" s="391"/>
      <c r="R26" s="316">
        <v>7129159495</v>
      </c>
      <c r="S26" s="322">
        <f t="shared" si="6"/>
        <v>0</v>
      </c>
      <c r="T26" s="322"/>
      <c r="U26" s="322"/>
      <c r="V26" s="322"/>
    </row>
    <row r="27" spans="2:22" ht="12">
      <c r="B27" s="319"/>
      <c r="C27" s="320" t="s">
        <v>340</v>
      </c>
      <c r="D27" s="316">
        <v>0</v>
      </c>
      <c r="E27" s="321">
        <v>0</v>
      </c>
      <c r="F27" s="321">
        <v>0</v>
      </c>
      <c r="G27" s="316">
        <v>0</v>
      </c>
      <c r="H27" s="321">
        <v>0</v>
      </c>
      <c r="I27" s="321">
        <v>0</v>
      </c>
      <c r="J27" s="316">
        <v>46697533</v>
      </c>
      <c r="K27" s="321">
        <v>46922970</v>
      </c>
      <c r="L27" s="321">
        <v>38055889</v>
      </c>
      <c r="M27" s="316">
        <f t="shared" si="7"/>
        <v>46697533</v>
      </c>
      <c r="N27" s="321">
        <f t="shared" si="7"/>
        <v>46922970</v>
      </c>
      <c r="O27" s="321">
        <f t="shared" si="7"/>
        <v>38055889</v>
      </c>
      <c r="P27" s="391"/>
      <c r="R27" s="316">
        <v>46697533</v>
      </c>
      <c r="S27" s="322">
        <f t="shared" si="6"/>
        <v>0</v>
      </c>
      <c r="T27" s="322"/>
      <c r="U27" s="322"/>
      <c r="V27" s="322"/>
    </row>
    <row r="28" spans="2:22" ht="12">
      <c r="B28" s="319"/>
      <c r="C28" s="320" t="s">
        <v>341</v>
      </c>
      <c r="D28" s="316">
        <v>148468133</v>
      </c>
      <c r="E28" s="321">
        <v>137913793</v>
      </c>
      <c r="F28" s="321">
        <v>125758561</v>
      </c>
      <c r="G28" s="316">
        <v>78227679</v>
      </c>
      <c r="H28" s="321">
        <v>166429904</v>
      </c>
      <c r="I28" s="321">
        <v>193723729</v>
      </c>
      <c r="J28" s="316">
        <v>2741719</v>
      </c>
      <c r="K28" s="321">
        <v>17212519</v>
      </c>
      <c r="L28" s="321">
        <v>47554218</v>
      </c>
      <c r="M28" s="316">
        <f t="shared" si="7"/>
        <v>229437531</v>
      </c>
      <c r="N28" s="321">
        <f t="shared" si="7"/>
        <v>321556216</v>
      </c>
      <c r="O28" s="321">
        <f t="shared" si="7"/>
        <v>367036508</v>
      </c>
      <c r="P28" s="391"/>
      <c r="R28" s="316">
        <v>229437531</v>
      </c>
      <c r="S28" s="322">
        <f t="shared" si="6"/>
        <v>0</v>
      </c>
      <c r="T28" s="322"/>
      <c r="U28" s="322"/>
      <c r="V28" s="322"/>
    </row>
    <row r="30" spans="2:19" ht="12">
      <c r="B30" s="324" t="s">
        <v>342</v>
      </c>
      <c r="C30" s="325"/>
      <c r="D30" s="326">
        <f aca="true" t="shared" si="8" ref="D30:N30">+D18+D6</f>
        <v>7221156354</v>
      </c>
      <c r="E30" s="327">
        <f>+E18+E6</f>
        <v>7109647742</v>
      </c>
      <c r="F30" s="327">
        <f t="shared" si="8"/>
        <v>7311402564</v>
      </c>
      <c r="G30" s="326">
        <f>+G18+G6</f>
        <v>5642114643</v>
      </c>
      <c r="H30" s="327">
        <f>+H18+H6</f>
        <v>5572476749</v>
      </c>
      <c r="I30" s="327">
        <f t="shared" si="8"/>
        <v>5755830800</v>
      </c>
      <c r="J30" s="326">
        <f t="shared" si="8"/>
        <v>1408950742</v>
      </c>
      <c r="K30" s="327">
        <f>+K18+K6</f>
        <v>564367811</v>
      </c>
      <c r="L30" s="327">
        <f t="shared" si="8"/>
        <v>581853718</v>
      </c>
      <c r="M30" s="326">
        <f>+M18+M6</f>
        <v>14272221739</v>
      </c>
      <c r="N30" s="327">
        <f t="shared" si="8"/>
        <v>13246492302</v>
      </c>
      <c r="O30" s="327">
        <f>+O18+O6</f>
        <v>13649087082</v>
      </c>
      <c r="P30" s="392"/>
      <c r="R30" s="326">
        <f>+R6+R18</f>
        <v>14272221739</v>
      </c>
      <c r="S30" s="322">
        <f>+M30-R30</f>
        <v>0</v>
      </c>
    </row>
    <row r="31" ht="12">
      <c r="R31" s="354"/>
    </row>
    <row r="32" ht="12">
      <c r="R32" s="354"/>
    </row>
    <row r="33" spans="4:18" ht="12"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R33" s="354"/>
    </row>
    <row r="34" ht="24.75" customHeight="1">
      <c r="R34" s="354"/>
    </row>
    <row r="35" spans="2:18" ht="30" customHeight="1">
      <c r="B35" s="378"/>
      <c r="C35" s="340"/>
      <c r="D35" s="424" t="s">
        <v>315</v>
      </c>
      <c r="E35" s="425"/>
      <c r="F35" s="426"/>
      <c r="G35" s="424" t="s">
        <v>316</v>
      </c>
      <c r="H35" s="425"/>
      <c r="I35" s="426"/>
      <c r="J35" s="424" t="s">
        <v>317</v>
      </c>
      <c r="K35" s="425"/>
      <c r="L35" s="426"/>
      <c r="M35" s="424" t="s">
        <v>318</v>
      </c>
      <c r="N35" s="425"/>
      <c r="O35" s="426"/>
      <c r="R35" s="354"/>
    </row>
    <row r="36" spans="2:19" ht="12">
      <c r="B36" s="427" t="s">
        <v>343</v>
      </c>
      <c r="C36" s="428"/>
      <c r="D36" s="311">
        <f>+D4</f>
        <v>41455</v>
      </c>
      <c r="E36" s="312">
        <f>+E4</f>
        <v>41274</v>
      </c>
      <c r="F36" s="312">
        <f>+F4</f>
        <v>40908</v>
      </c>
      <c r="G36" s="311">
        <f>+G4</f>
        <v>41455</v>
      </c>
      <c r="H36" s="312">
        <f>+E36</f>
        <v>41274</v>
      </c>
      <c r="I36" s="312">
        <f>+I4</f>
        <v>40908</v>
      </c>
      <c r="J36" s="311">
        <f>+J4</f>
        <v>41455</v>
      </c>
      <c r="K36" s="312">
        <f>+H36</f>
        <v>41274</v>
      </c>
      <c r="L36" s="312">
        <f>+L4</f>
        <v>40908</v>
      </c>
      <c r="M36" s="311">
        <f>+M4</f>
        <v>41455</v>
      </c>
      <c r="N36" s="312">
        <f>+K36</f>
        <v>41274</v>
      </c>
      <c r="O36" s="312">
        <f>+O4</f>
        <v>40908</v>
      </c>
      <c r="S36" s="322"/>
    </row>
    <row r="37" spans="2:19" ht="12">
      <c r="B37" s="429"/>
      <c r="C37" s="430"/>
      <c r="D37" s="313" t="s">
        <v>320</v>
      </c>
      <c r="E37" s="314" t="str">
        <f>+E5</f>
        <v>M$</v>
      </c>
      <c r="F37" s="314" t="s">
        <v>320</v>
      </c>
      <c r="G37" s="313" t="s">
        <v>320</v>
      </c>
      <c r="H37" s="314" t="str">
        <f>+E37</f>
        <v>M$</v>
      </c>
      <c r="I37" s="314" t="s">
        <v>320</v>
      </c>
      <c r="J37" s="313" t="s">
        <v>320</v>
      </c>
      <c r="K37" s="314" t="str">
        <f>+H37</f>
        <v>M$</v>
      </c>
      <c r="L37" s="314" t="s">
        <v>320</v>
      </c>
      <c r="M37" s="313" t="s">
        <v>320</v>
      </c>
      <c r="N37" s="314" t="str">
        <f>+K37</f>
        <v>M$</v>
      </c>
      <c r="O37" s="314" t="s">
        <v>320</v>
      </c>
      <c r="S37" s="322"/>
    </row>
    <row r="38" spans="2:22" ht="12">
      <c r="B38" s="328" t="s">
        <v>344</v>
      </c>
      <c r="D38" s="316">
        <f aca="true" t="shared" si="9" ref="D38:O38">SUM(D40:D46)</f>
        <v>1480935521</v>
      </c>
      <c r="E38" s="317">
        <f>SUM(E40:E46)</f>
        <v>1204997966</v>
      </c>
      <c r="F38" s="317">
        <f>SUM(F40:F46)</f>
        <v>1118850205</v>
      </c>
      <c r="G38" s="316">
        <f t="shared" si="9"/>
        <v>1435223394</v>
      </c>
      <c r="H38" s="317">
        <f>SUM(H40:H46)</f>
        <v>1336687289</v>
      </c>
      <c r="I38" s="317">
        <f>SUM(I40:I46)</f>
        <v>1386550681</v>
      </c>
      <c r="J38" s="316">
        <f t="shared" si="9"/>
        <v>-245380617</v>
      </c>
      <c r="K38" s="317">
        <f>SUM(K40:K46)</f>
        <v>-194954530</v>
      </c>
      <c r="L38" s="317">
        <f>SUM(L40:L46)</f>
        <v>-83366862</v>
      </c>
      <c r="M38" s="316">
        <f t="shared" si="9"/>
        <v>2670778298</v>
      </c>
      <c r="N38" s="317">
        <f t="shared" si="9"/>
        <v>2346730725</v>
      </c>
      <c r="O38" s="317">
        <f t="shared" si="9"/>
        <v>2422034024</v>
      </c>
      <c r="R38" s="316">
        <f>+R39</f>
        <v>2670778298</v>
      </c>
      <c r="S38" s="322">
        <f aca="true" t="shared" si="10" ref="S38:S46">+M38-R38</f>
        <v>0</v>
      </c>
      <c r="V38" s="322"/>
    </row>
    <row r="39" spans="2:22" ht="12" customHeight="1" hidden="1">
      <c r="B39" s="328" t="s">
        <v>345</v>
      </c>
      <c r="D39" s="316">
        <v>1263501044.5835888</v>
      </c>
      <c r="E39" s="317">
        <v>1263501044.5835888</v>
      </c>
      <c r="F39" s="317">
        <v>1263501044.5835888</v>
      </c>
      <c r="G39" s="316">
        <v>1358145296.79919</v>
      </c>
      <c r="H39" s="317">
        <v>1358145296.79919</v>
      </c>
      <c r="I39" s="317">
        <v>1358145296.79919</v>
      </c>
      <c r="J39" s="316">
        <v>-141687639.14542735</v>
      </c>
      <c r="K39" s="317">
        <v>-141687639.14542735</v>
      </c>
      <c r="L39" s="317">
        <v>-141687639.14542735</v>
      </c>
      <c r="M39" s="316">
        <v>2479958702.2373524</v>
      </c>
      <c r="N39" s="317"/>
      <c r="O39" s="317">
        <v>2460533634</v>
      </c>
      <c r="R39" s="316">
        <f>SUM(R40:R46)</f>
        <v>2670778298</v>
      </c>
      <c r="S39" s="322">
        <f t="shared" si="10"/>
        <v>-190819595.76264763</v>
      </c>
      <c r="V39" s="322"/>
    </row>
    <row r="40" spans="2:22" ht="12">
      <c r="B40" s="319"/>
      <c r="C40" s="320" t="s">
        <v>346</v>
      </c>
      <c r="D40" s="316">
        <v>570799582</v>
      </c>
      <c r="E40" s="321">
        <v>410237181</v>
      </c>
      <c r="F40" s="321">
        <v>354117329</v>
      </c>
      <c r="G40" s="316">
        <v>273471821</v>
      </c>
      <c r="H40" s="321">
        <v>232971384</v>
      </c>
      <c r="I40" s="321">
        <v>291898009</v>
      </c>
      <c r="J40" s="316">
        <v>318428137</v>
      </c>
      <c r="K40" s="321">
        <v>15214737</v>
      </c>
      <c r="L40" s="321">
        <v>14547220</v>
      </c>
      <c r="M40" s="316">
        <f aca="true" t="shared" si="11" ref="M40:O46">+D40+G40+J40</f>
        <v>1162699540</v>
      </c>
      <c r="N40" s="321">
        <f t="shared" si="11"/>
        <v>658423302</v>
      </c>
      <c r="O40" s="321">
        <f t="shared" si="11"/>
        <v>660562558</v>
      </c>
      <c r="R40" s="316">
        <v>1162699540</v>
      </c>
      <c r="S40" s="322">
        <f t="shared" si="10"/>
        <v>0</v>
      </c>
      <c r="T40" s="322"/>
      <c r="U40" s="322"/>
      <c r="V40" s="322"/>
    </row>
    <row r="41" spans="2:22" ht="12">
      <c r="B41" s="319"/>
      <c r="C41" s="320" t="s">
        <v>347</v>
      </c>
      <c r="D41" s="316">
        <v>359242484</v>
      </c>
      <c r="E41" s="321">
        <v>354778875</v>
      </c>
      <c r="F41" s="321">
        <v>364735796</v>
      </c>
      <c r="G41" s="316">
        <v>727378647</v>
      </c>
      <c r="H41" s="321">
        <v>771682773</v>
      </c>
      <c r="I41" s="321">
        <v>768546333</v>
      </c>
      <c r="J41" s="316">
        <v>33713543</v>
      </c>
      <c r="K41" s="321">
        <v>68390102</v>
      </c>
      <c r="L41" s="321">
        <v>80106184</v>
      </c>
      <c r="M41" s="316">
        <f t="shared" si="11"/>
        <v>1120334674</v>
      </c>
      <c r="N41" s="321">
        <f t="shared" si="11"/>
        <v>1194851750</v>
      </c>
      <c r="O41" s="321">
        <f t="shared" si="11"/>
        <v>1213388313</v>
      </c>
      <c r="R41" s="316">
        <v>1120334674</v>
      </c>
      <c r="S41" s="322">
        <f t="shared" si="10"/>
        <v>0</v>
      </c>
      <c r="T41" s="322"/>
      <c r="U41" s="322"/>
      <c r="V41" s="322"/>
    </row>
    <row r="42" spans="2:22" ht="12">
      <c r="B42" s="319"/>
      <c r="C42" s="320" t="s">
        <v>348</v>
      </c>
      <c r="D42" s="316">
        <v>451476668</v>
      </c>
      <c r="E42" s="321">
        <v>303548537</v>
      </c>
      <c r="F42" s="321">
        <v>235981411</v>
      </c>
      <c r="G42" s="316">
        <v>261395414</v>
      </c>
      <c r="H42" s="321">
        <v>140077447</v>
      </c>
      <c r="I42" s="321">
        <v>126920185</v>
      </c>
      <c r="J42" s="316">
        <v>-631904428</v>
      </c>
      <c r="K42" s="321">
        <v>-293366477</v>
      </c>
      <c r="L42" s="321">
        <v>-202542912</v>
      </c>
      <c r="M42" s="316">
        <f t="shared" si="11"/>
        <v>80967654</v>
      </c>
      <c r="N42" s="321">
        <f t="shared" si="11"/>
        <v>150259507</v>
      </c>
      <c r="O42" s="321">
        <f t="shared" si="11"/>
        <v>160358684</v>
      </c>
      <c r="R42" s="316">
        <v>80967654</v>
      </c>
      <c r="S42" s="322">
        <f t="shared" si="10"/>
        <v>0</v>
      </c>
      <c r="T42" s="322"/>
      <c r="U42" s="322"/>
      <c r="V42" s="322"/>
    </row>
    <row r="43" spans="2:22" ht="12">
      <c r="B43" s="319"/>
      <c r="C43" s="320" t="s">
        <v>349</v>
      </c>
      <c r="D43" s="316">
        <v>38627409</v>
      </c>
      <c r="E43" s="321">
        <v>38320326</v>
      </c>
      <c r="F43" s="321">
        <v>35516956</v>
      </c>
      <c r="G43" s="316">
        <v>43552205</v>
      </c>
      <c r="H43" s="321">
        <v>44316361</v>
      </c>
      <c r="I43" s="321">
        <v>43227192</v>
      </c>
      <c r="J43" s="316">
        <v>5718096</v>
      </c>
      <c r="K43" s="321">
        <v>7094015</v>
      </c>
      <c r="L43" s="321">
        <v>20445238</v>
      </c>
      <c r="M43" s="316">
        <f t="shared" si="11"/>
        <v>87897710</v>
      </c>
      <c r="N43" s="321">
        <f t="shared" si="11"/>
        <v>89730702</v>
      </c>
      <c r="O43" s="321">
        <f t="shared" si="11"/>
        <v>99189386</v>
      </c>
      <c r="P43" s="391"/>
      <c r="R43" s="316">
        <v>87897710</v>
      </c>
      <c r="S43" s="322">
        <f t="shared" si="10"/>
        <v>0</v>
      </c>
      <c r="T43" s="322"/>
      <c r="U43" s="322"/>
      <c r="V43" s="322"/>
    </row>
    <row r="44" spans="2:22" ht="12">
      <c r="B44" s="319"/>
      <c r="C44" s="320" t="s">
        <v>350</v>
      </c>
      <c r="D44" s="316">
        <v>47453249</v>
      </c>
      <c r="E44" s="321">
        <v>89759550</v>
      </c>
      <c r="F44" s="321">
        <v>120891602</v>
      </c>
      <c r="G44" s="316">
        <v>69799211</v>
      </c>
      <c r="H44" s="321">
        <v>74218109</v>
      </c>
      <c r="I44" s="321">
        <v>109039232</v>
      </c>
      <c r="J44" s="316">
        <v>26340962</v>
      </c>
      <c r="K44" s="321">
        <v>5567879</v>
      </c>
      <c r="L44" s="321">
        <v>2315339</v>
      </c>
      <c r="M44" s="316">
        <f t="shared" si="11"/>
        <v>143593422</v>
      </c>
      <c r="N44" s="321">
        <f t="shared" si="11"/>
        <v>169545538</v>
      </c>
      <c r="O44" s="321">
        <f t="shared" si="11"/>
        <v>232246173</v>
      </c>
      <c r="P44" s="391"/>
      <c r="R44" s="316">
        <v>143593422</v>
      </c>
      <c r="S44" s="322">
        <f t="shared" si="10"/>
        <v>0</v>
      </c>
      <c r="T44" s="322"/>
      <c r="U44" s="322"/>
      <c r="V44" s="322"/>
    </row>
    <row r="45" spans="2:22" ht="12">
      <c r="B45" s="319"/>
      <c r="C45" s="320" t="s">
        <v>351</v>
      </c>
      <c r="D45" s="316">
        <v>0</v>
      </c>
      <c r="E45" s="321">
        <v>0</v>
      </c>
      <c r="F45" s="321">
        <v>0</v>
      </c>
      <c r="G45" s="316">
        <v>0</v>
      </c>
      <c r="H45" s="321">
        <v>0</v>
      </c>
      <c r="I45" s="321">
        <v>0</v>
      </c>
      <c r="J45" s="316">
        <v>0</v>
      </c>
      <c r="K45" s="321">
        <v>0</v>
      </c>
      <c r="L45" s="321">
        <v>0</v>
      </c>
      <c r="M45" s="316">
        <f t="shared" si="11"/>
        <v>0</v>
      </c>
      <c r="N45" s="321">
        <f t="shared" si="11"/>
        <v>0</v>
      </c>
      <c r="O45" s="321">
        <f t="shared" si="11"/>
        <v>0</v>
      </c>
      <c r="P45" s="391"/>
      <c r="R45" s="316">
        <v>0</v>
      </c>
      <c r="S45" s="322">
        <f t="shared" si="10"/>
        <v>0</v>
      </c>
      <c r="T45" s="322"/>
      <c r="U45" s="322"/>
      <c r="V45" s="322"/>
    </row>
    <row r="46" spans="2:22" ht="12">
      <c r="B46" s="319"/>
      <c r="C46" s="320" t="s">
        <v>352</v>
      </c>
      <c r="D46" s="316">
        <v>13336129</v>
      </c>
      <c r="E46" s="321">
        <v>8353497</v>
      </c>
      <c r="F46" s="321">
        <v>7607111</v>
      </c>
      <c r="G46" s="316">
        <v>59626096</v>
      </c>
      <c r="H46" s="321">
        <v>73421215</v>
      </c>
      <c r="I46" s="321">
        <v>46919730</v>
      </c>
      <c r="J46" s="316">
        <v>2323073</v>
      </c>
      <c r="K46" s="321">
        <v>2145214</v>
      </c>
      <c r="L46" s="321">
        <v>1762069</v>
      </c>
      <c r="M46" s="316">
        <f t="shared" si="11"/>
        <v>75285298</v>
      </c>
      <c r="N46" s="321">
        <f t="shared" si="11"/>
        <v>83919926</v>
      </c>
      <c r="O46" s="321">
        <f t="shared" si="11"/>
        <v>56288910</v>
      </c>
      <c r="P46" s="391"/>
      <c r="R46" s="316">
        <v>75285298</v>
      </c>
      <c r="S46" s="322">
        <f t="shared" si="10"/>
        <v>0</v>
      </c>
      <c r="T46" s="322"/>
      <c r="U46" s="322"/>
      <c r="V46" s="322"/>
    </row>
    <row r="47" ht="12">
      <c r="V47" s="322"/>
    </row>
    <row r="48" spans="2:22" ht="36">
      <c r="B48" s="319"/>
      <c r="C48" s="323" t="s">
        <v>353</v>
      </c>
      <c r="D48" s="316">
        <v>0</v>
      </c>
      <c r="E48" s="317">
        <v>0</v>
      </c>
      <c r="F48" s="317">
        <v>0</v>
      </c>
      <c r="G48" s="316">
        <v>0</v>
      </c>
      <c r="H48" s="317">
        <v>0</v>
      </c>
      <c r="I48" s="317">
        <v>0</v>
      </c>
      <c r="J48" s="316">
        <v>0</v>
      </c>
      <c r="K48" s="317">
        <v>0</v>
      </c>
      <c r="L48" s="317">
        <v>0</v>
      </c>
      <c r="M48" s="316">
        <v>0</v>
      </c>
      <c r="N48" s="317"/>
      <c r="O48" s="317">
        <v>0</v>
      </c>
      <c r="P48" s="391"/>
      <c r="R48" s="316"/>
      <c r="V48" s="322"/>
    </row>
    <row r="49" ht="12">
      <c r="V49" s="322"/>
    </row>
    <row r="50" spans="2:22" ht="12">
      <c r="B50" s="318" t="s">
        <v>354</v>
      </c>
      <c r="D50" s="316">
        <f aca="true" t="shared" si="12" ref="D50:O50">SUM(D51:D57)</f>
        <v>1919398774</v>
      </c>
      <c r="E50" s="317">
        <f>SUM(E51:E57)</f>
        <v>2018046883</v>
      </c>
      <c r="F50" s="317">
        <f>SUM(F51:F57)</f>
        <v>2207411419</v>
      </c>
      <c r="G50" s="316">
        <f t="shared" si="12"/>
        <v>1232467898</v>
      </c>
      <c r="H50" s="317">
        <f>SUM(H51:H57)</f>
        <v>1418333328</v>
      </c>
      <c r="I50" s="317">
        <f>SUM(I51:I57)</f>
        <v>1554803677</v>
      </c>
      <c r="J50" s="316">
        <f t="shared" si="12"/>
        <v>221615702</v>
      </c>
      <c r="K50" s="317">
        <f>SUM(K51:K57)</f>
        <v>505174320</v>
      </c>
      <c r="L50" s="317">
        <f>SUM(L51:L57)</f>
        <v>573796771</v>
      </c>
      <c r="M50" s="316">
        <f t="shared" si="12"/>
        <v>3373482374</v>
      </c>
      <c r="N50" s="317">
        <f t="shared" si="12"/>
        <v>3941554531</v>
      </c>
      <c r="O50" s="317">
        <f t="shared" si="12"/>
        <v>4336011867</v>
      </c>
      <c r="P50" s="391"/>
      <c r="R50" s="316">
        <f>SUM(R51:R57)</f>
        <v>3373482374</v>
      </c>
      <c r="S50" s="322">
        <f aca="true" t="shared" si="13" ref="S50:S57">+M50-R50</f>
        <v>0</v>
      </c>
      <c r="V50" s="322"/>
    </row>
    <row r="51" spans="2:22" ht="12">
      <c r="B51" s="319"/>
      <c r="C51" s="320" t="s">
        <v>355</v>
      </c>
      <c r="D51" s="316">
        <v>1456404479</v>
      </c>
      <c r="E51" s="321">
        <v>1545210455</v>
      </c>
      <c r="F51" s="321">
        <v>1755575529</v>
      </c>
      <c r="G51" s="316">
        <v>723202973</v>
      </c>
      <c r="H51" s="321">
        <v>824212315</v>
      </c>
      <c r="I51" s="321">
        <v>952894143</v>
      </c>
      <c r="J51" s="316">
        <v>258235337</v>
      </c>
      <c r="K51" s="321">
        <v>558697099</v>
      </c>
      <c r="L51" s="321">
        <v>562885621</v>
      </c>
      <c r="M51" s="316">
        <f aca="true" t="shared" si="14" ref="M51:O57">+D51+G51+J51</f>
        <v>2437842789</v>
      </c>
      <c r="N51" s="321">
        <f t="shared" si="14"/>
        <v>2928119869</v>
      </c>
      <c r="O51" s="321">
        <f t="shared" si="14"/>
        <v>3271355293</v>
      </c>
      <c r="P51" s="391"/>
      <c r="R51" s="316">
        <v>2437842789</v>
      </c>
      <c r="S51" s="322">
        <f t="shared" si="13"/>
        <v>0</v>
      </c>
      <c r="T51" s="322"/>
      <c r="U51" s="322"/>
      <c r="V51" s="322"/>
    </row>
    <row r="52" spans="2:22" ht="12">
      <c r="B52" s="319"/>
      <c r="C52" s="320" t="s">
        <v>356</v>
      </c>
      <c r="D52" s="316">
        <v>159539</v>
      </c>
      <c r="E52" s="321">
        <v>175898</v>
      </c>
      <c r="F52" s="321">
        <v>243234</v>
      </c>
      <c r="G52" s="316">
        <v>18488368</v>
      </c>
      <c r="H52" s="321">
        <v>14081540</v>
      </c>
      <c r="I52" s="321">
        <v>14060817</v>
      </c>
      <c r="J52" s="316">
        <v>76</v>
      </c>
      <c r="K52" s="321">
        <v>0</v>
      </c>
      <c r="L52" s="321">
        <v>556</v>
      </c>
      <c r="M52" s="316">
        <f t="shared" si="14"/>
        <v>18647983</v>
      </c>
      <c r="N52" s="321">
        <f t="shared" si="14"/>
        <v>14257438</v>
      </c>
      <c r="O52" s="321">
        <f t="shared" si="14"/>
        <v>14304607</v>
      </c>
      <c r="P52" s="391"/>
      <c r="R52" s="316">
        <v>18647983</v>
      </c>
      <c r="S52" s="322">
        <f t="shared" si="13"/>
        <v>0</v>
      </c>
      <c r="T52" s="322"/>
      <c r="U52" s="322"/>
      <c r="V52" s="322"/>
    </row>
    <row r="53" spans="2:22" ht="12">
      <c r="B53" s="319"/>
      <c r="C53" s="320" t="s">
        <v>357</v>
      </c>
      <c r="D53" s="316">
        <v>3304367</v>
      </c>
      <c r="E53" s="321">
        <v>7114225</v>
      </c>
      <c r="F53" s="321">
        <v>81953</v>
      </c>
      <c r="G53" s="316">
        <v>0</v>
      </c>
      <c r="H53" s="321">
        <v>0</v>
      </c>
      <c r="I53" s="321">
        <v>0</v>
      </c>
      <c r="J53" s="316">
        <v>-3304367</v>
      </c>
      <c r="K53" s="321">
        <v>-7114225</v>
      </c>
      <c r="L53" s="321">
        <v>-81953</v>
      </c>
      <c r="M53" s="316">
        <f t="shared" si="14"/>
        <v>0</v>
      </c>
      <c r="N53" s="321">
        <f t="shared" si="14"/>
        <v>0</v>
      </c>
      <c r="O53" s="321">
        <f t="shared" si="14"/>
        <v>0</v>
      </c>
      <c r="P53" s="391"/>
      <c r="R53" s="316">
        <v>0</v>
      </c>
      <c r="S53" s="322">
        <f t="shared" si="13"/>
        <v>0</v>
      </c>
      <c r="T53" s="322"/>
      <c r="U53" s="322"/>
      <c r="V53" s="322"/>
    </row>
    <row r="54" spans="2:22" ht="12">
      <c r="B54" s="319"/>
      <c r="C54" s="320" t="s">
        <v>358</v>
      </c>
      <c r="D54" s="316">
        <v>32130535</v>
      </c>
      <c r="E54" s="321">
        <v>26347451</v>
      </c>
      <c r="F54" s="321">
        <v>20833139</v>
      </c>
      <c r="G54" s="316">
        <v>154754821</v>
      </c>
      <c r="H54" s="321">
        <v>143882430</v>
      </c>
      <c r="I54" s="321">
        <v>181079091</v>
      </c>
      <c r="J54" s="316">
        <v>6231012</v>
      </c>
      <c r="K54" s="321">
        <v>6345154</v>
      </c>
      <c r="L54" s="321">
        <v>103609</v>
      </c>
      <c r="M54" s="316">
        <f t="shared" si="14"/>
        <v>193116368</v>
      </c>
      <c r="N54" s="321">
        <f t="shared" si="14"/>
        <v>176575035</v>
      </c>
      <c r="O54" s="321">
        <f t="shared" si="14"/>
        <v>202015839</v>
      </c>
      <c r="P54" s="391"/>
      <c r="R54" s="316">
        <v>193116368</v>
      </c>
      <c r="S54" s="322">
        <f t="shared" si="13"/>
        <v>0</v>
      </c>
      <c r="T54" s="322"/>
      <c r="U54" s="322"/>
      <c r="V54" s="322"/>
    </row>
    <row r="55" spans="2:22" ht="12">
      <c r="B55" s="319"/>
      <c r="C55" s="320" t="s">
        <v>359</v>
      </c>
      <c r="D55" s="316">
        <v>345770218</v>
      </c>
      <c r="E55" s="321">
        <v>350892546</v>
      </c>
      <c r="F55" s="321">
        <v>324190255</v>
      </c>
      <c r="G55" s="316">
        <v>107892539</v>
      </c>
      <c r="H55" s="321">
        <v>187420880</v>
      </c>
      <c r="I55" s="321">
        <v>153728501</v>
      </c>
      <c r="J55" s="316">
        <v>-47696995</v>
      </c>
      <c r="K55" s="321">
        <v>-37185729</v>
      </c>
      <c r="L55" s="321">
        <v>4341506</v>
      </c>
      <c r="M55" s="316">
        <f t="shared" si="14"/>
        <v>405965762</v>
      </c>
      <c r="N55" s="321">
        <f t="shared" si="14"/>
        <v>501127697</v>
      </c>
      <c r="O55" s="321">
        <f t="shared" si="14"/>
        <v>482260262</v>
      </c>
      <c r="P55" s="391"/>
      <c r="R55" s="316">
        <v>405965762</v>
      </c>
      <c r="S55" s="322">
        <f t="shared" si="13"/>
        <v>0</v>
      </c>
      <c r="T55" s="322"/>
      <c r="U55" s="322"/>
      <c r="V55" s="322"/>
    </row>
    <row r="56" spans="2:22" ht="12">
      <c r="B56" s="319"/>
      <c r="C56" s="320" t="s">
        <v>360</v>
      </c>
      <c r="D56" s="316">
        <v>38193687</v>
      </c>
      <c r="E56" s="321">
        <v>39594199</v>
      </c>
      <c r="F56" s="321">
        <v>35976928</v>
      </c>
      <c r="G56" s="316">
        <v>202519778</v>
      </c>
      <c r="H56" s="321">
        <v>209739455</v>
      </c>
      <c r="I56" s="321">
        <v>227181705</v>
      </c>
      <c r="J56" s="316">
        <v>6964742</v>
      </c>
      <c r="K56" s="321">
        <v>6827714</v>
      </c>
      <c r="L56" s="321">
        <v>6194442</v>
      </c>
      <c r="M56" s="316">
        <f t="shared" si="14"/>
        <v>247678207</v>
      </c>
      <c r="N56" s="321">
        <f t="shared" si="14"/>
        <v>256161368</v>
      </c>
      <c r="O56" s="321">
        <f t="shared" si="14"/>
        <v>269353075</v>
      </c>
      <c r="P56" s="391"/>
      <c r="R56" s="316">
        <v>247678207</v>
      </c>
      <c r="S56" s="322">
        <f t="shared" si="13"/>
        <v>0</v>
      </c>
      <c r="T56" s="322"/>
      <c r="U56" s="322"/>
      <c r="V56" s="322"/>
    </row>
    <row r="57" spans="2:22" ht="12">
      <c r="B57" s="319"/>
      <c r="C57" s="320" t="s">
        <v>361</v>
      </c>
      <c r="D57" s="316">
        <v>43435949</v>
      </c>
      <c r="E57" s="321">
        <v>48712109</v>
      </c>
      <c r="F57" s="321">
        <v>70510381</v>
      </c>
      <c r="G57" s="316">
        <v>25609419</v>
      </c>
      <c r="H57" s="321">
        <v>38996708</v>
      </c>
      <c r="I57" s="321">
        <v>25859420</v>
      </c>
      <c r="J57" s="316">
        <v>1185897</v>
      </c>
      <c r="K57" s="321">
        <v>-22395693</v>
      </c>
      <c r="L57" s="321">
        <v>352990</v>
      </c>
      <c r="M57" s="316">
        <f t="shared" si="14"/>
        <v>70231265</v>
      </c>
      <c r="N57" s="321">
        <f t="shared" si="14"/>
        <v>65313124</v>
      </c>
      <c r="O57" s="321">
        <f t="shared" si="14"/>
        <v>96722791</v>
      </c>
      <c r="P57" s="391"/>
      <c r="R57" s="316">
        <v>70231265</v>
      </c>
      <c r="S57" s="322">
        <f t="shared" si="13"/>
        <v>0</v>
      </c>
      <c r="T57" s="322"/>
      <c r="U57" s="322"/>
      <c r="V57" s="322"/>
    </row>
    <row r="58" ht="12">
      <c r="V58" s="322"/>
    </row>
    <row r="59" spans="2:22" ht="12">
      <c r="B59" s="318" t="s">
        <v>362</v>
      </c>
      <c r="D59" s="316">
        <f>+D60+D68</f>
        <v>3820822059</v>
      </c>
      <c r="E59" s="317">
        <f>+E60</f>
        <v>3886602893</v>
      </c>
      <c r="F59" s="317">
        <f>+F60</f>
        <v>3985140940</v>
      </c>
      <c r="G59" s="316">
        <f>+G60+G68</f>
        <v>2974423351</v>
      </c>
      <c r="H59" s="317">
        <f>+H60</f>
        <v>2817456132</v>
      </c>
      <c r="I59" s="317">
        <f>+I60</f>
        <v>2814476442</v>
      </c>
      <c r="J59" s="316">
        <f>+J60+J68</f>
        <v>1432715657</v>
      </c>
      <c r="K59" s="317">
        <f>+K60</f>
        <v>254148021</v>
      </c>
      <c r="L59" s="317">
        <f>+L60</f>
        <v>91423809</v>
      </c>
      <c r="M59" s="316">
        <f>+M60+M68</f>
        <v>8227961067</v>
      </c>
      <c r="N59" s="317">
        <f>+N60+N68</f>
        <v>6958207046</v>
      </c>
      <c r="O59" s="317">
        <f>+O60+O68</f>
        <v>6891041191</v>
      </c>
      <c r="P59" s="391"/>
      <c r="R59" s="316">
        <f>+R60+R68</f>
        <v>8227961067</v>
      </c>
      <c r="S59" s="322">
        <f aca="true" t="shared" si="15" ref="S59:S66">+M59-R59</f>
        <v>0</v>
      </c>
      <c r="V59" s="322"/>
    </row>
    <row r="60" spans="2:22" ht="12" customHeight="1">
      <c r="B60" s="431" t="s">
        <v>363</v>
      </c>
      <c r="C60" s="432"/>
      <c r="D60" s="316">
        <f aca="true" t="shared" si="16" ref="D60:O60">SUM(D61:D66)</f>
        <v>3820822059</v>
      </c>
      <c r="E60" s="317">
        <f>SUM(E61:E66)</f>
        <v>3886602893</v>
      </c>
      <c r="F60" s="317">
        <f>SUM(F61:F66)</f>
        <v>3985140940</v>
      </c>
      <c r="G60" s="316">
        <f t="shared" si="16"/>
        <v>2974423351</v>
      </c>
      <c r="H60" s="317">
        <f>SUM(H61:H66)</f>
        <v>2817456132</v>
      </c>
      <c r="I60" s="317">
        <f>SUM(I61:I66)</f>
        <v>2814476442</v>
      </c>
      <c r="J60" s="316">
        <f t="shared" si="16"/>
        <v>1432715657</v>
      </c>
      <c r="K60" s="317">
        <f>SUM(K61:K66)</f>
        <v>254148021</v>
      </c>
      <c r="L60" s="317">
        <f>SUM(L61:L66)</f>
        <v>91423809</v>
      </c>
      <c r="M60" s="316">
        <f t="shared" si="16"/>
        <v>6057978857</v>
      </c>
      <c r="N60" s="317">
        <f t="shared" si="16"/>
        <v>3893798572</v>
      </c>
      <c r="O60" s="317">
        <f t="shared" si="16"/>
        <v>3895728606</v>
      </c>
      <c r="P60" s="391"/>
      <c r="R60" s="316">
        <f>+R61+R62+R63+R66</f>
        <v>6057978857</v>
      </c>
      <c r="S60" s="322">
        <f t="shared" si="15"/>
        <v>0</v>
      </c>
      <c r="V60" s="322"/>
    </row>
    <row r="61" spans="2:22" ht="12">
      <c r="B61" s="319"/>
      <c r="C61" s="320" t="s">
        <v>364</v>
      </c>
      <c r="D61" s="316">
        <v>1521421774</v>
      </c>
      <c r="E61" s="321">
        <v>1488171918</v>
      </c>
      <c r="F61" s="321">
        <v>1752890037</v>
      </c>
      <c r="G61" s="316">
        <v>820321997</v>
      </c>
      <c r="H61" s="321">
        <v>829508479</v>
      </c>
      <c r="I61" s="321">
        <v>1010886630</v>
      </c>
      <c r="J61" s="316">
        <v>3327536954</v>
      </c>
      <c r="K61" s="321">
        <v>507202438</v>
      </c>
      <c r="L61" s="321">
        <v>61106168</v>
      </c>
      <c r="M61" s="316">
        <f aca="true" t="shared" si="17" ref="M61:O63">+D61+G61+J61</f>
        <v>5669280725</v>
      </c>
      <c r="N61" s="321">
        <f t="shared" si="17"/>
        <v>2824882835</v>
      </c>
      <c r="O61" s="321">
        <f t="shared" si="17"/>
        <v>2824882835</v>
      </c>
      <c r="P61" s="391"/>
      <c r="R61" s="316">
        <v>5669280725</v>
      </c>
      <c r="S61" s="322">
        <f t="shared" si="15"/>
        <v>0</v>
      </c>
      <c r="T61" s="322"/>
      <c r="U61" s="322"/>
      <c r="V61" s="322"/>
    </row>
    <row r="62" spans="2:22" ht="12">
      <c r="B62" s="319"/>
      <c r="C62" s="320" t="s">
        <v>365</v>
      </c>
      <c r="D62" s="316">
        <v>1860432694</v>
      </c>
      <c r="E62" s="321">
        <v>1890441860</v>
      </c>
      <c r="F62" s="321">
        <v>1838419172</v>
      </c>
      <c r="G62" s="316">
        <v>1344903421</v>
      </c>
      <c r="H62" s="321">
        <v>1283404466</v>
      </c>
      <c r="I62" s="321">
        <v>957047345</v>
      </c>
      <c r="J62" s="316">
        <v>-537054969</v>
      </c>
      <c r="K62" s="321">
        <v>-752567485</v>
      </c>
      <c r="L62" s="321">
        <v>-562497637</v>
      </c>
      <c r="M62" s="316">
        <f t="shared" si="17"/>
        <v>2668281146</v>
      </c>
      <c r="N62" s="321">
        <f t="shared" si="17"/>
        <v>2421278841</v>
      </c>
      <c r="O62" s="321">
        <f t="shared" si="17"/>
        <v>2232968880</v>
      </c>
      <c r="P62" s="391"/>
      <c r="R62" s="316">
        <v>2668281146</v>
      </c>
      <c r="S62" s="322">
        <f t="shared" si="15"/>
        <v>0</v>
      </c>
      <c r="T62" s="322"/>
      <c r="U62" s="322"/>
      <c r="V62" s="322"/>
    </row>
    <row r="63" spans="2:22" ht="12">
      <c r="B63" s="319"/>
      <c r="C63" s="320" t="s">
        <v>366</v>
      </c>
      <c r="D63" s="316">
        <v>206496308</v>
      </c>
      <c r="E63" s="321">
        <v>206008557</v>
      </c>
      <c r="F63" s="321">
        <v>0</v>
      </c>
      <c r="G63" s="316">
        <v>4077665</v>
      </c>
      <c r="H63" s="321">
        <v>4180489</v>
      </c>
      <c r="I63" s="321">
        <v>0</v>
      </c>
      <c r="J63" s="316">
        <v>-51814325</v>
      </c>
      <c r="K63" s="321">
        <v>-51429398</v>
      </c>
      <c r="L63" s="321">
        <v>158759648</v>
      </c>
      <c r="M63" s="316">
        <f t="shared" si="17"/>
        <v>158759648</v>
      </c>
      <c r="N63" s="321">
        <f t="shared" si="17"/>
        <v>158759648</v>
      </c>
      <c r="O63" s="321">
        <f t="shared" si="17"/>
        <v>158759648</v>
      </c>
      <c r="P63" s="391"/>
      <c r="R63" s="316">
        <v>158759648</v>
      </c>
      <c r="S63" s="322">
        <f t="shared" si="15"/>
        <v>0</v>
      </c>
      <c r="T63" s="322"/>
      <c r="U63" s="322"/>
      <c r="V63" s="322"/>
    </row>
    <row r="64" spans="2:22" ht="12" customHeight="1" hidden="1">
      <c r="B64" s="319"/>
      <c r="C64" s="320" t="s">
        <v>367</v>
      </c>
      <c r="D64" s="316">
        <v>0</v>
      </c>
      <c r="E64" s="321">
        <v>0</v>
      </c>
      <c r="F64" s="321">
        <v>0</v>
      </c>
      <c r="G64" s="316">
        <v>0</v>
      </c>
      <c r="H64" s="321">
        <v>0</v>
      </c>
      <c r="I64" s="321">
        <v>0</v>
      </c>
      <c r="J64" s="316">
        <v>0</v>
      </c>
      <c r="K64" s="321">
        <v>0</v>
      </c>
      <c r="L64" s="321">
        <v>0</v>
      </c>
      <c r="M64" s="316">
        <v>0</v>
      </c>
      <c r="N64" s="321">
        <v>0</v>
      </c>
      <c r="O64" s="321">
        <v>0</v>
      </c>
      <c r="P64" s="391"/>
      <c r="R64" s="316">
        <v>0</v>
      </c>
      <c r="S64" s="322">
        <f t="shared" si="15"/>
        <v>0</v>
      </c>
      <c r="T64" s="322"/>
      <c r="U64" s="322"/>
      <c r="V64" s="322"/>
    </row>
    <row r="65" spans="2:22" ht="12" customHeight="1" hidden="1">
      <c r="B65" s="319"/>
      <c r="C65" s="320" t="s">
        <v>368</v>
      </c>
      <c r="D65" s="316">
        <v>0</v>
      </c>
      <c r="E65" s="321">
        <v>0</v>
      </c>
      <c r="F65" s="321">
        <v>0</v>
      </c>
      <c r="G65" s="316">
        <v>0</v>
      </c>
      <c r="H65" s="321">
        <v>0</v>
      </c>
      <c r="I65" s="321">
        <v>0</v>
      </c>
      <c r="J65" s="316">
        <v>0</v>
      </c>
      <c r="K65" s="321">
        <v>0</v>
      </c>
      <c r="L65" s="321">
        <v>0</v>
      </c>
      <c r="M65" s="316">
        <v>0</v>
      </c>
      <c r="N65" s="321">
        <v>0</v>
      </c>
      <c r="O65" s="321">
        <v>0</v>
      </c>
      <c r="P65" s="391"/>
      <c r="R65" s="316">
        <v>0</v>
      </c>
      <c r="S65" s="322">
        <f t="shared" si="15"/>
        <v>0</v>
      </c>
      <c r="T65" s="322"/>
      <c r="U65" s="322"/>
      <c r="V65" s="322"/>
    </row>
    <row r="66" spans="2:22" ht="12">
      <c r="B66" s="319"/>
      <c r="C66" s="320" t="s">
        <v>369</v>
      </c>
      <c r="D66" s="316">
        <v>232471283</v>
      </c>
      <c r="E66" s="321">
        <v>301980558</v>
      </c>
      <c r="F66" s="321">
        <v>393831731</v>
      </c>
      <c r="G66" s="316">
        <v>805120268</v>
      </c>
      <c r="H66" s="321">
        <v>700362698</v>
      </c>
      <c r="I66" s="321">
        <v>846542467</v>
      </c>
      <c r="J66" s="316">
        <v>-1305952003</v>
      </c>
      <c r="K66" s="321">
        <v>550942466</v>
      </c>
      <c r="L66" s="321">
        <v>434055630</v>
      </c>
      <c r="M66" s="316">
        <f>+D66+G66+J66-M68</f>
        <v>-2438342662</v>
      </c>
      <c r="N66" s="321">
        <f>+E66+H66+K66-N68</f>
        <v>-1511122752</v>
      </c>
      <c r="O66" s="321">
        <f>+F66+I66+L66-O68</f>
        <v>-1320882757</v>
      </c>
      <c r="P66" s="391"/>
      <c r="R66" s="316">
        <v>-2438342662</v>
      </c>
      <c r="S66" s="322">
        <f t="shared" si="15"/>
        <v>0</v>
      </c>
      <c r="T66" s="322"/>
      <c r="U66" s="322"/>
      <c r="V66" s="322"/>
    </row>
    <row r="67" ht="12">
      <c r="V67" s="322"/>
    </row>
    <row r="68" spans="2:22" ht="12">
      <c r="B68" s="324" t="s">
        <v>370</v>
      </c>
      <c r="C68" s="320"/>
      <c r="D68" s="316">
        <v>0</v>
      </c>
      <c r="E68" s="321">
        <v>0</v>
      </c>
      <c r="F68" s="321">
        <v>0</v>
      </c>
      <c r="G68" s="316">
        <v>0</v>
      </c>
      <c r="H68" s="321">
        <v>0</v>
      </c>
      <c r="I68" s="321">
        <v>0</v>
      </c>
      <c r="J68" s="316">
        <v>0</v>
      </c>
      <c r="K68" s="321">
        <v>0</v>
      </c>
      <c r="L68" s="321">
        <v>0</v>
      </c>
      <c r="M68" s="316">
        <v>2169982210</v>
      </c>
      <c r="N68" s="321">
        <v>3064408474</v>
      </c>
      <c r="O68" s="321">
        <v>2995312585</v>
      </c>
      <c r="P68" s="391"/>
      <c r="R68" s="316">
        <v>2169982210</v>
      </c>
      <c r="S68" s="322">
        <f>+M68-R68</f>
        <v>0</v>
      </c>
      <c r="V68" s="322"/>
    </row>
    <row r="69" ht="12">
      <c r="V69" s="322"/>
    </row>
    <row r="70" spans="2:22" ht="12">
      <c r="B70" s="329" t="s">
        <v>371</v>
      </c>
      <c r="C70" s="325"/>
      <c r="D70" s="326">
        <f aca="true" t="shared" si="18" ref="D70:N70">+D50+D59+D38</f>
        <v>7221156354</v>
      </c>
      <c r="E70" s="330">
        <f t="shared" si="18"/>
        <v>7109647742</v>
      </c>
      <c r="F70" s="330">
        <f>+F50+F59+F38</f>
        <v>7311402564</v>
      </c>
      <c r="G70" s="326">
        <f t="shared" si="18"/>
        <v>5642114643</v>
      </c>
      <c r="H70" s="330">
        <f t="shared" si="18"/>
        <v>5572476749</v>
      </c>
      <c r="I70" s="330">
        <f>+I50+I59+I38</f>
        <v>5755830800</v>
      </c>
      <c r="J70" s="326">
        <f t="shared" si="18"/>
        <v>1408950742</v>
      </c>
      <c r="K70" s="330">
        <f t="shared" si="18"/>
        <v>564367811</v>
      </c>
      <c r="L70" s="330">
        <f>+L50+L59+L38</f>
        <v>581853718</v>
      </c>
      <c r="M70" s="326">
        <f>+M50+M59+M38</f>
        <v>14272221739</v>
      </c>
      <c r="N70" s="330">
        <f t="shared" si="18"/>
        <v>13246492302</v>
      </c>
      <c r="O70" s="330">
        <f>+O50+O59+O38</f>
        <v>13649087082</v>
      </c>
      <c r="R70" s="326">
        <f>+R59+R50+R38</f>
        <v>14272221739</v>
      </c>
      <c r="S70" s="322">
        <f>+M70-R70</f>
        <v>0</v>
      </c>
      <c r="V70" s="322"/>
    </row>
    <row r="71" spans="4:23" ht="12">
      <c r="D71" s="322">
        <f>+D30-D70</f>
        <v>0</v>
      </c>
      <c r="E71" s="322">
        <f aca="true" t="shared" si="19" ref="E71:O71">+E30-E70</f>
        <v>0</v>
      </c>
      <c r="F71" s="322">
        <f t="shared" si="19"/>
        <v>0</v>
      </c>
      <c r="G71" s="322">
        <f t="shared" si="19"/>
        <v>0</v>
      </c>
      <c r="H71" s="322">
        <f t="shared" si="19"/>
        <v>0</v>
      </c>
      <c r="I71" s="322">
        <f t="shared" si="19"/>
        <v>0</v>
      </c>
      <c r="J71" s="322">
        <f t="shared" si="19"/>
        <v>0</v>
      </c>
      <c r="K71" s="322">
        <f t="shared" si="19"/>
        <v>0</v>
      </c>
      <c r="L71" s="322">
        <f t="shared" si="19"/>
        <v>0</v>
      </c>
      <c r="M71" s="322">
        <f t="shared" si="19"/>
        <v>0</v>
      </c>
      <c r="N71" s="322">
        <f t="shared" si="19"/>
        <v>0</v>
      </c>
      <c r="O71" s="322">
        <f t="shared" si="19"/>
        <v>0</v>
      </c>
      <c r="P71" s="322"/>
      <c r="Q71" s="322"/>
      <c r="R71" s="322">
        <f>+R30-R70</f>
        <v>0</v>
      </c>
      <c r="W71" s="322"/>
    </row>
    <row r="72" ht="22.5" customHeight="1">
      <c r="Y72" s="322"/>
    </row>
    <row r="73" spans="2:18" ht="30.75" customHeight="1">
      <c r="B73" s="378"/>
      <c r="C73" s="340"/>
      <c r="D73" s="424" t="s">
        <v>315</v>
      </c>
      <c r="E73" s="439"/>
      <c r="F73" s="424" t="s">
        <v>316</v>
      </c>
      <c r="G73" s="439"/>
      <c r="H73" s="424" t="s">
        <v>317</v>
      </c>
      <c r="I73" s="439"/>
      <c r="J73" s="424" t="s">
        <v>318</v>
      </c>
      <c r="K73" s="439"/>
      <c r="R73" s="393"/>
    </row>
    <row r="74" spans="2:16" ht="12">
      <c r="B74" s="427" t="s">
        <v>372</v>
      </c>
      <c r="C74" s="428"/>
      <c r="D74" s="311">
        <f>+D36</f>
        <v>41455</v>
      </c>
      <c r="E74" s="312">
        <v>41090</v>
      </c>
      <c r="F74" s="311">
        <f>+G36</f>
        <v>41455</v>
      </c>
      <c r="G74" s="312">
        <f>+E74</f>
        <v>41090</v>
      </c>
      <c r="H74" s="311">
        <f>+J36</f>
        <v>41455</v>
      </c>
      <c r="I74" s="312">
        <f>+G74</f>
        <v>41090</v>
      </c>
      <c r="J74" s="311">
        <f>+M36</f>
        <v>41455</v>
      </c>
      <c r="K74" s="312">
        <f>+I74</f>
        <v>41090</v>
      </c>
      <c r="P74" s="322"/>
    </row>
    <row r="75" spans="2:16" ht="12">
      <c r="B75" s="429"/>
      <c r="C75" s="430"/>
      <c r="D75" s="331" t="s">
        <v>320</v>
      </c>
      <c r="E75" s="332" t="s">
        <v>320</v>
      </c>
      <c r="F75" s="331" t="s">
        <v>320</v>
      </c>
      <c r="G75" s="332" t="s">
        <v>320</v>
      </c>
      <c r="H75" s="331" t="s">
        <v>320</v>
      </c>
      <c r="I75" s="332" t="s">
        <v>320</v>
      </c>
      <c r="J75" s="331" t="s">
        <v>320</v>
      </c>
      <c r="K75" s="332" t="s">
        <v>320</v>
      </c>
      <c r="P75" s="322"/>
    </row>
    <row r="76" spans="2:18" ht="12">
      <c r="B76" s="329" t="s">
        <v>373</v>
      </c>
      <c r="C76" s="333"/>
      <c r="D76" s="326">
        <f>+D77+D81</f>
        <v>1211671913</v>
      </c>
      <c r="E76" s="334">
        <v>1296706362</v>
      </c>
      <c r="F76" s="326">
        <f>+F77+F81</f>
        <v>2231770948</v>
      </c>
      <c r="G76" s="334">
        <v>2260736862</v>
      </c>
      <c r="H76" s="326">
        <f>+H77+H81</f>
        <v>-285842307</v>
      </c>
      <c r="I76" s="334">
        <v>-306139487</v>
      </c>
      <c r="J76" s="341">
        <f>+J77+J81</f>
        <v>3157600554</v>
      </c>
      <c r="K76" s="334">
        <f>+K77+K81</f>
        <v>3251303737</v>
      </c>
      <c r="P76" s="322"/>
      <c r="R76" s="326">
        <f>+R77+R81</f>
        <v>3157600554</v>
      </c>
    </row>
    <row r="77" spans="2:18" ht="12">
      <c r="B77" s="336"/>
      <c r="C77" s="337" t="s">
        <v>374</v>
      </c>
      <c r="D77" s="326">
        <f aca="true" t="shared" si="20" ref="D77:J77">SUM(D78:D80)</f>
        <v>1198774980</v>
      </c>
      <c r="E77" s="334">
        <v>1295526969</v>
      </c>
      <c r="F77" s="326">
        <f t="shared" si="20"/>
        <v>1932785296</v>
      </c>
      <c r="G77" s="334">
        <v>2146053737</v>
      </c>
      <c r="H77" s="326">
        <f t="shared" si="20"/>
        <v>-285913382</v>
      </c>
      <c r="I77" s="334">
        <v>-306478217</v>
      </c>
      <c r="J77" s="341">
        <f t="shared" si="20"/>
        <v>2845646894</v>
      </c>
      <c r="K77" s="334">
        <f>SUM(K78:K80)</f>
        <v>3135102489</v>
      </c>
      <c r="P77" s="322"/>
      <c r="R77" s="326">
        <f>SUM(R78:R80)</f>
        <v>2845646894</v>
      </c>
    </row>
    <row r="78" spans="2:19" ht="12">
      <c r="B78" s="336"/>
      <c r="C78" s="338" t="s">
        <v>375</v>
      </c>
      <c r="D78" s="339">
        <v>1149187865</v>
      </c>
      <c r="E78" s="343">
        <v>1240922019</v>
      </c>
      <c r="F78" s="339">
        <v>1768929982</v>
      </c>
      <c r="G78" s="343">
        <v>1966193353</v>
      </c>
      <c r="H78" s="339">
        <v>-270528224</v>
      </c>
      <c r="I78" s="343">
        <v>-290796588</v>
      </c>
      <c r="J78" s="339">
        <f>+D78+F78+H78</f>
        <v>2647589623</v>
      </c>
      <c r="K78" s="343">
        <f>+I78+G78+E78</f>
        <v>2916318784</v>
      </c>
      <c r="N78" s="322"/>
      <c r="O78" s="322"/>
      <c r="P78" s="322"/>
      <c r="R78" s="339">
        <v>2647589623</v>
      </c>
      <c r="S78" s="322">
        <f>+J78-R78</f>
        <v>0</v>
      </c>
    </row>
    <row r="79" spans="2:19" ht="12">
      <c r="B79" s="336"/>
      <c r="C79" s="338" t="s">
        <v>376</v>
      </c>
      <c r="D79" s="339">
        <v>2794323</v>
      </c>
      <c r="E79" s="343">
        <v>28158</v>
      </c>
      <c r="F79" s="339">
        <v>4673777</v>
      </c>
      <c r="G79" s="343">
        <v>4179994</v>
      </c>
      <c r="H79" s="339">
        <v>4813561</v>
      </c>
      <c r="I79" s="343">
        <v>4821537</v>
      </c>
      <c r="J79" s="339">
        <f>+D79+F79+H79</f>
        <v>12281661</v>
      </c>
      <c r="K79" s="343">
        <f>+I79+G79+E79</f>
        <v>9029689</v>
      </c>
      <c r="N79" s="322"/>
      <c r="O79" s="322"/>
      <c r="P79" s="322"/>
      <c r="R79" s="339">
        <v>12281661</v>
      </c>
      <c r="S79" s="322">
        <f>+J79-R79</f>
        <v>0</v>
      </c>
    </row>
    <row r="80" spans="2:19" ht="12">
      <c r="B80" s="336"/>
      <c r="C80" s="338" t="s">
        <v>377</v>
      </c>
      <c r="D80" s="339">
        <v>46792792</v>
      </c>
      <c r="E80" s="343">
        <v>54576792</v>
      </c>
      <c r="F80" s="339">
        <v>159181537</v>
      </c>
      <c r="G80" s="343">
        <v>175680390</v>
      </c>
      <c r="H80" s="339">
        <v>-20198719</v>
      </c>
      <c r="I80" s="343">
        <v>-20503166</v>
      </c>
      <c r="J80" s="339">
        <f>+D80+F80+H80</f>
        <v>185775610</v>
      </c>
      <c r="K80" s="343">
        <f>+I80+G80+E80</f>
        <v>209754016</v>
      </c>
      <c r="N80" s="322"/>
      <c r="O80" s="322"/>
      <c r="P80" s="322"/>
      <c r="R80" s="339">
        <v>185775610</v>
      </c>
      <c r="S80" s="322">
        <f>+J80-R80</f>
        <v>0</v>
      </c>
    </row>
    <row r="81" spans="2:19" ht="12">
      <c r="B81" s="336"/>
      <c r="C81" s="337" t="s">
        <v>378</v>
      </c>
      <c r="D81" s="339">
        <v>12896933</v>
      </c>
      <c r="E81" s="343">
        <v>1179393</v>
      </c>
      <c r="F81" s="339">
        <v>298985652</v>
      </c>
      <c r="G81" s="343">
        <v>114683125</v>
      </c>
      <c r="H81" s="339">
        <v>71075</v>
      </c>
      <c r="I81" s="343">
        <v>338730</v>
      </c>
      <c r="J81" s="339">
        <f>+D81+F81+H81</f>
        <v>311953660</v>
      </c>
      <c r="K81" s="343">
        <f>+I81+G81+E81</f>
        <v>116201248</v>
      </c>
      <c r="N81" s="322"/>
      <c r="O81" s="322"/>
      <c r="P81" s="322"/>
      <c r="R81" s="339">
        <v>311953660</v>
      </c>
      <c r="S81" s="322">
        <f>+J81-R81</f>
        <v>0</v>
      </c>
    </row>
    <row r="82" spans="5:16" ht="12">
      <c r="E82" s="322"/>
      <c r="G82" s="322"/>
      <c r="I82" s="322"/>
      <c r="N82" s="322"/>
      <c r="P82" s="322"/>
    </row>
    <row r="83" spans="2:18" ht="12">
      <c r="B83" s="329" t="s">
        <v>379</v>
      </c>
      <c r="C83" s="340"/>
      <c r="D83" s="341">
        <f aca="true" t="shared" si="21" ref="D83:K83">SUM(D84:D87)</f>
        <v>-621596842</v>
      </c>
      <c r="E83" s="334">
        <v>-739518108</v>
      </c>
      <c r="F83" s="341">
        <f t="shared" si="21"/>
        <v>-1291391677</v>
      </c>
      <c r="G83" s="334">
        <v>-1461088653</v>
      </c>
      <c r="H83" s="341">
        <f t="shared" si="21"/>
        <v>292058529</v>
      </c>
      <c r="I83" s="334">
        <v>313601201</v>
      </c>
      <c r="J83" s="341">
        <f t="shared" si="21"/>
        <v>-1620929990</v>
      </c>
      <c r="K83" s="334">
        <f t="shared" si="21"/>
        <v>-1887005560</v>
      </c>
      <c r="N83" s="322"/>
      <c r="P83" s="322"/>
      <c r="R83" s="341">
        <f>SUM(R84:R87)</f>
        <v>-1620929990</v>
      </c>
    </row>
    <row r="84" spans="2:19" ht="12">
      <c r="B84" s="336"/>
      <c r="C84" s="337" t="s">
        <v>380</v>
      </c>
      <c r="D84" s="339">
        <v>-169757320</v>
      </c>
      <c r="E84" s="343">
        <v>-192799051</v>
      </c>
      <c r="F84" s="339">
        <v>-1008403519</v>
      </c>
      <c r="G84" s="343">
        <v>-1075496542</v>
      </c>
      <c r="H84" s="339">
        <v>268671971</v>
      </c>
      <c r="I84" s="343">
        <v>293617099</v>
      </c>
      <c r="J84" s="339">
        <f>+D84+F84+H84</f>
        <v>-909488868</v>
      </c>
      <c r="K84" s="343">
        <f>+I84+G84+E84</f>
        <v>-974678494</v>
      </c>
      <c r="N84" s="322"/>
      <c r="O84" s="322"/>
      <c r="P84" s="322"/>
      <c r="R84" s="339">
        <v>-909488868</v>
      </c>
      <c r="S84" s="322">
        <f>+J84-R84</f>
        <v>0</v>
      </c>
    </row>
    <row r="85" spans="2:19" ht="12">
      <c r="B85" s="336"/>
      <c r="C85" s="337" t="s">
        <v>381</v>
      </c>
      <c r="D85" s="339">
        <v>-300973365</v>
      </c>
      <c r="E85" s="343">
        <v>-378435041</v>
      </c>
      <c r="F85" s="339">
        <v>0</v>
      </c>
      <c r="G85" s="343">
        <v>0</v>
      </c>
      <c r="H85" s="339">
        <v>-1457</v>
      </c>
      <c r="I85" s="343">
        <v>-5887</v>
      </c>
      <c r="J85" s="339">
        <f>+D85+F85+H85</f>
        <v>-300974822</v>
      </c>
      <c r="K85" s="343">
        <f>+I85+G85+E85</f>
        <v>-378440928</v>
      </c>
      <c r="N85" s="322"/>
      <c r="O85" s="322"/>
      <c r="P85" s="322"/>
      <c r="R85" s="339">
        <v>-300974822</v>
      </c>
      <c r="S85" s="322">
        <f>+J85-R85</f>
        <v>0</v>
      </c>
    </row>
    <row r="86" spans="2:19" ht="12">
      <c r="B86" s="336"/>
      <c r="C86" s="337" t="s">
        <v>382</v>
      </c>
      <c r="D86" s="339">
        <v>-115806686</v>
      </c>
      <c r="E86" s="343">
        <v>-135493174</v>
      </c>
      <c r="F86" s="339">
        <v>-98884539</v>
      </c>
      <c r="G86" s="343">
        <v>-115934479</v>
      </c>
      <c r="H86" s="339">
        <v>24579722</v>
      </c>
      <c r="I86" s="343">
        <v>21330620</v>
      </c>
      <c r="J86" s="339">
        <f>+D86+F86+H86</f>
        <v>-190111503</v>
      </c>
      <c r="K86" s="343">
        <f>+I86+G86+E86</f>
        <v>-230097033</v>
      </c>
      <c r="N86" s="322"/>
      <c r="O86" s="322"/>
      <c r="P86" s="322"/>
      <c r="R86" s="339">
        <v>-190111503</v>
      </c>
      <c r="S86" s="322">
        <f>+J86-R86</f>
        <v>0</v>
      </c>
    </row>
    <row r="87" spans="2:19" ht="12">
      <c r="B87" s="336"/>
      <c r="C87" s="337" t="s">
        <v>383</v>
      </c>
      <c r="D87" s="339">
        <v>-35059471</v>
      </c>
      <c r="E87" s="343">
        <v>-32790842</v>
      </c>
      <c r="F87" s="339">
        <v>-184103619</v>
      </c>
      <c r="G87" s="343">
        <v>-269657632</v>
      </c>
      <c r="H87" s="339">
        <v>-1191707</v>
      </c>
      <c r="I87" s="343">
        <v>-1340631</v>
      </c>
      <c r="J87" s="339">
        <f>+D87+F87+H87</f>
        <v>-220354797</v>
      </c>
      <c r="K87" s="343">
        <f>+I87+G87+E87</f>
        <v>-303789105</v>
      </c>
      <c r="N87" s="322"/>
      <c r="O87" s="322"/>
      <c r="P87" s="322"/>
      <c r="R87" s="339">
        <v>-220354797</v>
      </c>
      <c r="S87" s="322">
        <f>+J87-R87</f>
        <v>0</v>
      </c>
    </row>
    <row r="88" spans="5:16" ht="12">
      <c r="E88" s="322"/>
      <c r="G88" s="322"/>
      <c r="I88" s="322"/>
      <c r="N88" s="322"/>
      <c r="P88" s="322"/>
    </row>
    <row r="89" spans="2:19" ht="12">
      <c r="B89" s="329" t="s">
        <v>384</v>
      </c>
      <c r="C89" s="340"/>
      <c r="D89" s="326">
        <f>+D83+D76</f>
        <v>590075071</v>
      </c>
      <c r="E89" s="334">
        <v>557188254</v>
      </c>
      <c r="F89" s="326">
        <f>+F83+F76</f>
        <v>940379271</v>
      </c>
      <c r="G89" s="334">
        <v>799648209</v>
      </c>
      <c r="H89" s="326">
        <f>+H83+H76</f>
        <v>6216222</v>
      </c>
      <c r="I89" s="334">
        <v>7461714</v>
      </c>
      <c r="J89" s="341">
        <f>+J83+J76</f>
        <v>1536670564</v>
      </c>
      <c r="K89" s="334">
        <f>+K83+K76</f>
        <v>1364298177</v>
      </c>
      <c r="N89" s="322"/>
      <c r="P89" s="322"/>
      <c r="R89" s="326">
        <f>+R83+R76</f>
        <v>1536670564</v>
      </c>
      <c r="S89" s="322">
        <f>+J89-R89</f>
        <v>0</v>
      </c>
    </row>
    <row r="90" spans="5:16" ht="12">
      <c r="E90" s="322"/>
      <c r="G90" s="322"/>
      <c r="I90" s="322"/>
      <c r="N90" s="322"/>
      <c r="P90" s="322"/>
    </row>
    <row r="91" spans="2:19" ht="12">
      <c r="B91" s="329" t="s">
        <v>385</v>
      </c>
      <c r="C91" s="323"/>
      <c r="D91" s="339">
        <v>9411850</v>
      </c>
      <c r="E91" s="343">
        <v>5865272</v>
      </c>
      <c r="F91" s="339">
        <v>18490861</v>
      </c>
      <c r="G91" s="343">
        <v>17470184</v>
      </c>
      <c r="H91" s="339">
        <v>0</v>
      </c>
      <c r="I91" s="343">
        <v>0</v>
      </c>
      <c r="J91" s="339">
        <f>+D91+F91+H91</f>
        <v>27902711</v>
      </c>
      <c r="K91" s="343">
        <f>+I91+G91+E91</f>
        <v>23335456</v>
      </c>
      <c r="N91" s="322"/>
      <c r="O91" s="322"/>
      <c r="P91" s="322"/>
      <c r="R91" s="339">
        <v>27902711</v>
      </c>
      <c r="S91" s="322">
        <f>+J91-R91</f>
        <v>0</v>
      </c>
    </row>
    <row r="92" spans="2:19" ht="12">
      <c r="B92" s="329" t="s">
        <v>386</v>
      </c>
      <c r="C92" s="323"/>
      <c r="D92" s="339">
        <v>-69680374</v>
      </c>
      <c r="E92" s="343">
        <v>-57531833</v>
      </c>
      <c r="F92" s="339">
        <v>-142103930</v>
      </c>
      <c r="G92" s="343">
        <v>-130496092</v>
      </c>
      <c r="H92" s="339">
        <v>-18215073</v>
      </c>
      <c r="I92" s="343">
        <v>-15591350</v>
      </c>
      <c r="J92" s="339">
        <f>+D92+F92+H92</f>
        <v>-229999377</v>
      </c>
      <c r="K92" s="343">
        <f>+I92+G92+E92</f>
        <v>-203619275</v>
      </c>
      <c r="N92" s="322"/>
      <c r="O92" s="322"/>
      <c r="P92" s="322"/>
      <c r="R92" s="339">
        <v>-229999377</v>
      </c>
      <c r="S92" s="322">
        <f>+J92-R92</f>
        <v>0</v>
      </c>
    </row>
    <row r="93" spans="2:19" ht="12">
      <c r="B93" s="329" t="s">
        <v>387</v>
      </c>
      <c r="C93" s="323"/>
      <c r="D93" s="339">
        <v>-54540243</v>
      </c>
      <c r="E93" s="343">
        <v>-57983882</v>
      </c>
      <c r="F93" s="339">
        <v>-196519817</v>
      </c>
      <c r="G93" s="343">
        <v>-193448831</v>
      </c>
      <c r="H93" s="339">
        <v>3661638</v>
      </c>
      <c r="I93" s="343">
        <v>3116530</v>
      </c>
      <c r="J93" s="339">
        <f>+D93+F93+H93</f>
        <v>-247398422</v>
      </c>
      <c r="K93" s="343">
        <f>+I93+G93+E93</f>
        <v>-248316183</v>
      </c>
      <c r="N93" s="322"/>
      <c r="O93" s="322"/>
      <c r="P93" s="322"/>
      <c r="R93" s="339">
        <v>-247398422</v>
      </c>
      <c r="S93" s="322">
        <f>+J93-R93</f>
        <v>0</v>
      </c>
    </row>
    <row r="94" spans="5:16" ht="12">
      <c r="E94" s="322"/>
      <c r="G94" s="322"/>
      <c r="I94" s="322"/>
      <c r="N94" s="322"/>
      <c r="P94" s="322"/>
    </row>
    <row r="95" spans="2:19" ht="12">
      <c r="B95" s="329" t="s">
        <v>388</v>
      </c>
      <c r="C95" s="340"/>
      <c r="D95" s="326">
        <f aca="true" t="shared" si="22" ref="D95:K95">+D89+D91+D92+D93</f>
        <v>475266304</v>
      </c>
      <c r="E95" s="343">
        <v>447537811</v>
      </c>
      <c r="F95" s="326">
        <f t="shared" si="22"/>
        <v>620246385</v>
      </c>
      <c r="G95" s="343">
        <v>493173470</v>
      </c>
      <c r="H95" s="326">
        <f t="shared" si="22"/>
        <v>-8337213</v>
      </c>
      <c r="I95" s="343">
        <v>-5013106</v>
      </c>
      <c r="J95" s="341">
        <f t="shared" si="22"/>
        <v>1087175476</v>
      </c>
      <c r="K95" s="334">
        <f t="shared" si="22"/>
        <v>935698175</v>
      </c>
      <c r="N95" s="322"/>
      <c r="P95" s="322"/>
      <c r="R95" s="326">
        <f>+R89+R91+R92+R93</f>
        <v>1087175476</v>
      </c>
      <c r="S95" s="322">
        <f>+J95-R95</f>
        <v>0</v>
      </c>
    </row>
    <row r="96" spans="5:16" ht="12">
      <c r="E96" s="322"/>
      <c r="G96" s="322"/>
      <c r="I96" s="322"/>
      <c r="N96" s="322"/>
      <c r="P96" s="322"/>
    </row>
    <row r="97" spans="2:19" ht="12">
      <c r="B97" s="336"/>
      <c r="C97" s="323" t="s">
        <v>389</v>
      </c>
      <c r="D97" s="339">
        <v>-107971436</v>
      </c>
      <c r="E97" s="343">
        <v>-102899678</v>
      </c>
      <c r="F97" s="339">
        <v>-112444864</v>
      </c>
      <c r="G97" s="343">
        <v>-126915916</v>
      </c>
      <c r="H97" s="339">
        <v>-1129304</v>
      </c>
      <c r="I97" s="343">
        <v>-1455497</v>
      </c>
      <c r="J97" s="339">
        <f>+D97+F97+H97</f>
        <v>-221545604</v>
      </c>
      <c r="K97" s="343">
        <f>+I97+G97+E97</f>
        <v>-231271091</v>
      </c>
      <c r="N97" s="322"/>
      <c r="O97" s="322"/>
      <c r="P97" s="322"/>
      <c r="R97" s="339">
        <v>-221545604</v>
      </c>
      <c r="S97" s="322">
        <f>+J97-R97</f>
        <v>0</v>
      </c>
    </row>
    <row r="98" spans="5:16" ht="12">
      <c r="E98" s="322"/>
      <c r="G98" s="322"/>
      <c r="I98" s="322"/>
      <c r="N98" s="322"/>
      <c r="P98" s="322"/>
    </row>
    <row r="99" spans="2:19" ht="12">
      <c r="B99" s="329" t="s">
        <v>390</v>
      </c>
      <c r="C99" s="340"/>
      <c r="D99" s="326">
        <f aca="true" t="shared" si="23" ref="D99:K99">+D95+D97</f>
        <v>367294868</v>
      </c>
      <c r="E99" s="334">
        <v>344638133</v>
      </c>
      <c r="F99" s="326">
        <f t="shared" si="23"/>
        <v>507801521</v>
      </c>
      <c r="G99" s="334">
        <v>366257554</v>
      </c>
      <c r="H99" s="326">
        <f t="shared" si="23"/>
        <v>-9466517</v>
      </c>
      <c r="I99" s="334">
        <v>-6468603</v>
      </c>
      <c r="J99" s="341">
        <f t="shared" si="23"/>
        <v>865629872</v>
      </c>
      <c r="K99" s="334">
        <f t="shared" si="23"/>
        <v>704427084</v>
      </c>
      <c r="N99" s="322"/>
      <c r="P99" s="322"/>
      <c r="R99" s="326">
        <f>+R95+R97</f>
        <v>865629872</v>
      </c>
      <c r="S99" s="322">
        <f>+J99-R99</f>
        <v>0</v>
      </c>
    </row>
    <row r="100" spans="5:16" ht="6" customHeight="1">
      <c r="E100" s="322"/>
      <c r="G100" s="322"/>
      <c r="I100" s="322"/>
      <c r="N100" s="322"/>
      <c r="P100" s="322"/>
    </row>
    <row r="101" spans="5:16" ht="5.25" customHeight="1">
      <c r="E101" s="322"/>
      <c r="G101" s="322"/>
      <c r="I101" s="322"/>
      <c r="N101" s="322"/>
      <c r="P101" s="322"/>
    </row>
    <row r="102" spans="2:19" ht="12">
      <c r="B102" s="329" t="s">
        <v>391</v>
      </c>
      <c r="C102" s="340"/>
      <c r="D102" s="326">
        <f aca="true" t="shared" si="24" ref="D102:K102">SUM(D103:D106)</f>
        <v>-79462598</v>
      </c>
      <c r="E102" s="334">
        <v>-71755953</v>
      </c>
      <c r="F102" s="326">
        <f t="shared" si="24"/>
        <v>-8040785</v>
      </c>
      <c r="G102" s="334">
        <v>-72612790</v>
      </c>
      <c r="H102" s="326">
        <f t="shared" si="24"/>
        <v>22624854</v>
      </c>
      <c r="I102" s="334">
        <v>-17720214</v>
      </c>
      <c r="J102" s="341">
        <f t="shared" si="24"/>
        <v>-64878529</v>
      </c>
      <c r="K102" s="334">
        <f t="shared" si="24"/>
        <v>-162088957</v>
      </c>
      <c r="N102" s="322"/>
      <c r="P102" s="322"/>
      <c r="R102" s="326">
        <f>SUM(R103:R106)</f>
        <v>-64878529</v>
      </c>
      <c r="S102" s="322">
        <f aca="true" t="shared" si="25" ref="S102:S108">+J102-R102</f>
        <v>0</v>
      </c>
    </row>
    <row r="103" spans="2:19" ht="12.75" customHeight="1">
      <c r="B103" s="336"/>
      <c r="C103" s="337" t="s">
        <v>392</v>
      </c>
      <c r="D103" s="339">
        <v>11823566</v>
      </c>
      <c r="E103" s="343">
        <v>25331068</v>
      </c>
      <c r="F103" s="339">
        <v>106340514</v>
      </c>
      <c r="G103" s="343">
        <v>59358456</v>
      </c>
      <c r="H103" s="339">
        <v>23946164</v>
      </c>
      <c r="I103" s="343">
        <v>4632950</v>
      </c>
      <c r="J103" s="339">
        <f>+D103+F103+H103</f>
        <v>142110244</v>
      </c>
      <c r="K103" s="343">
        <f>+I103+G103+E103</f>
        <v>89322474</v>
      </c>
      <c r="N103" s="322"/>
      <c r="O103" s="322"/>
      <c r="P103" s="322"/>
      <c r="R103" s="339">
        <v>142110244</v>
      </c>
      <c r="S103" s="322">
        <f t="shared" si="25"/>
        <v>0</v>
      </c>
    </row>
    <row r="104" spans="2:19" ht="12">
      <c r="B104" s="336"/>
      <c r="C104" s="337" t="s">
        <v>393</v>
      </c>
      <c r="D104" s="339">
        <v>-82588874</v>
      </c>
      <c r="E104" s="343">
        <v>-89420640</v>
      </c>
      <c r="F104" s="339">
        <v>-115083686</v>
      </c>
      <c r="G104" s="343">
        <v>-133722741</v>
      </c>
      <c r="H104" s="339">
        <v>-7737874</v>
      </c>
      <c r="I104" s="343">
        <v>-10351069</v>
      </c>
      <c r="J104" s="339">
        <f>+D104+F104+H104</f>
        <v>-205410434</v>
      </c>
      <c r="K104" s="343">
        <f>+I104+G104+E104</f>
        <v>-233494450</v>
      </c>
      <c r="N104" s="322"/>
      <c r="O104" s="322"/>
      <c r="P104" s="322"/>
      <c r="R104" s="339">
        <v>-205410434</v>
      </c>
      <c r="S104" s="322">
        <f t="shared" si="25"/>
        <v>0</v>
      </c>
    </row>
    <row r="105" spans="2:19" ht="12">
      <c r="B105" s="336"/>
      <c r="C105" s="337" t="s">
        <v>394</v>
      </c>
      <c r="D105" s="339">
        <v>-135279</v>
      </c>
      <c r="E105" s="343">
        <v>-861186</v>
      </c>
      <c r="F105" s="339">
        <v>254027</v>
      </c>
      <c r="G105" s="343">
        <v>938812</v>
      </c>
      <c r="H105" s="339">
        <v>-282601</v>
      </c>
      <c r="I105" s="343">
        <v>-7989631</v>
      </c>
      <c r="J105" s="339">
        <f>+D105+F105+H105</f>
        <v>-163853</v>
      </c>
      <c r="K105" s="343">
        <f>+I105+G105+E105</f>
        <v>-7912005</v>
      </c>
      <c r="N105" s="322"/>
      <c r="O105" s="322"/>
      <c r="P105" s="322"/>
      <c r="R105" s="339">
        <v>-163853</v>
      </c>
      <c r="S105" s="322">
        <f t="shared" si="25"/>
        <v>0</v>
      </c>
    </row>
    <row r="106" spans="2:19" ht="12">
      <c r="B106" s="336"/>
      <c r="C106" s="337" t="s">
        <v>395</v>
      </c>
      <c r="D106" s="326">
        <f aca="true" t="shared" si="26" ref="D106:K106">+D107+D108</f>
        <v>-8562011</v>
      </c>
      <c r="E106" s="334">
        <v>-6805195</v>
      </c>
      <c r="F106" s="326">
        <f t="shared" si="26"/>
        <v>448360</v>
      </c>
      <c r="G106" s="334">
        <v>812683</v>
      </c>
      <c r="H106" s="326">
        <f t="shared" si="26"/>
        <v>6699165</v>
      </c>
      <c r="I106" s="334">
        <v>-4012464</v>
      </c>
      <c r="J106" s="341">
        <f t="shared" si="26"/>
        <v>-1414486</v>
      </c>
      <c r="K106" s="334">
        <f t="shared" si="26"/>
        <v>-10004976</v>
      </c>
      <c r="N106" s="322"/>
      <c r="O106" s="322"/>
      <c r="P106" s="322"/>
      <c r="R106" s="326">
        <f>+R107+R108</f>
        <v>-1414486</v>
      </c>
      <c r="S106" s="322">
        <f t="shared" si="25"/>
        <v>0</v>
      </c>
    </row>
    <row r="107" spans="2:19" ht="12">
      <c r="B107" s="336"/>
      <c r="C107" s="338" t="s">
        <v>396</v>
      </c>
      <c r="D107" s="339">
        <v>24015664</v>
      </c>
      <c r="E107" s="343">
        <v>11965925</v>
      </c>
      <c r="F107" s="339">
        <v>2194947</v>
      </c>
      <c r="G107" s="343">
        <v>1756342</v>
      </c>
      <c r="H107" s="339">
        <v>19870180</v>
      </c>
      <c r="I107" s="343">
        <v>10740561</v>
      </c>
      <c r="J107" s="339">
        <f>+D107+F107+H107</f>
        <v>46080791</v>
      </c>
      <c r="K107" s="343">
        <f>+I107+G107+E107</f>
        <v>24462828</v>
      </c>
      <c r="N107" s="322"/>
      <c r="O107" s="322"/>
      <c r="P107" s="322"/>
      <c r="R107" s="339">
        <v>46080791</v>
      </c>
      <c r="S107" s="322">
        <f t="shared" si="25"/>
        <v>0</v>
      </c>
    </row>
    <row r="108" spans="2:19" ht="12">
      <c r="B108" s="336"/>
      <c r="C108" s="338" t="s">
        <v>397</v>
      </c>
      <c r="D108" s="339">
        <v>-32577675</v>
      </c>
      <c r="E108" s="343">
        <v>-18771120</v>
      </c>
      <c r="F108" s="339">
        <v>-1746587</v>
      </c>
      <c r="G108" s="343">
        <v>-943659</v>
      </c>
      <c r="H108" s="339">
        <v>-13171015</v>
      </c>
      <c r="I108" s="343">
        <v>-14753025</v>
      </c>
      <c r="J108" s="339">
        <f>+D108+F108+H108</f>
        <v>-47495277</v>
      </c>
      <c r="K108" s="343">
        <f>+I108+G108+E108</f>
        <v>-34467804</v>
      </c>
      <c r="N108" s="322"/>
      <c r="O108" s="322"/>
      <c r="P108" s="322"/>
      <c r="R108" s="339">
        <v>-47495277</v>
      </c>
      <c r="S108" s="322">
        <f t="shared" si="25"/>
        <v>0</v>
      </c>
    </row>
    <row r="109" spans="5:16" ht="6.75" customHeight="1">
      <c r="E109" s="322"/>
      <c r="G109" s="322"/>
      <c r="I109" s="322"/>
      <c r="N109" s="322"/>
      <c r="O109" s="322"/>
      <c r="P109" s="322"/>
    </row>
    <row r="110" spans="2:19" ht="16.5" customHeight="1">
      <c r="B110" s="342" t="s">
        <v>398</v>
      </c>
      <c r="C110" s="323"/>
      <c r="D110" s="339">
        <v>10321285</v>
      </c>
      <c r="E110" s="343">
        <v>15066313</v>
      </c>
      <c r="F110" s="339">
        <v>74681</v>
      </c>
      <c r="G110" s="343">
        <v>1182370</v>
      </c>
      <c r="H110" s="339">
        <v>0</v>
      </c>
      <c r="I110" s="343">
        <v>0</v>
      </c>
      <c r="J110" s="339">
        <f>+D110+F110+H110</f>
        <v>10395966</v>
      </c>
      <c r="K110" s="343">
        <f>+I110+G110+E110</f>
        <v>16248683</v>
      </c>
      <c r="N110" s="322"/>
      <c r="O110" s="322"/>
      <c r="P110" s="322"/>
      <c r="R110" s="339">
        <v>10395966</v>
      </c>
      <c r="S110" s="322">
        <f>+J110-R110</f>
        <v>0</v>
      </c>
    </row>
    <row r="111" spans="2:19" ht="12" customHeight="1" hidden="1">
      <c r="B111" s="329" t="s">
        <v>399</v>
      </c>
      <c r="C111" s="323"/>
      <c r="D111" s="339">
        <v>0</v>
      </c>
      <c r="E111" s="343">
        <v>0</v>
      </c>
      <c r="F111" s="339">
        <v>0</v>
      </c>
      <c r="G111" s="343">
        <v>0</v>
      </c>
      <c r="H111" s="339">
        <v>0</v>
      </c>
      <c r="I111" s="343">
        <v>0</v>
      </c>
      <c r="J111" s="339">
        <f>+D111+F111+H111</f>
        <v>0</v>
      </c>
      <c r="K111" s="343">
        <v>0</v>
      </c>
      <c r="N111" s="322"/>
      <c r="O111" s="322"/>
      <c r="P111" s="322"/>
      <c r="R111" s="339">
        <v>0</v>
      </c>
      <c r="S111" s="322">
        <f>+J111-R111</f>
        <v>0</v>
      </c>
    </row>
    <row r="112" spans="2:19" ht="12">
      <c r="B112" s="329" t="s">
        <v>400</v>
      </c>
      <c r="C112" s="323"/>
      <c r="D112" s="339">
        <v>860406</v>
      </c>
      <c r="E112" s="343">
        <v>300182</v>
      </c>
      <c r="F112" s="339">
        <v>0</v>
      </c>
      <c r="G112" s="343">
        <v>0</v>
      </c>
      <c r="H112" s="339">
        <v>0</v>
      </c>
      <c r="I112" s="343">
        <v>-2205</v>
      </c>
      <c r="J112" s="339">
        <f>+D112+F112+H112</f>
        <v>860406</v>
      </c>
      <c r="K112" s="343">
        <f>+I112+G112+E112</f>
        <v>297977</v>
      </c>
      <c r="N112" s="322"/>
      <c r="O112" s="322"/>
      <c r="P112" s="322"/>
      <c r="R112" s="339">
        <v>860406</v>
      </c>
      <c r="S112" s="322">
        <f>+J112-R112</f>
        <v>0</v>
      </c>
    </row>
    <row r="113" spans="2:19" ht="12">
      <c r="B113" s="329" t="s">
        <v>401</v>
      </c>
      <c r="C113" s="323"/>
      <c r="D113" s="339">
        <v>2524459</v>
      </c>
      <c r="E113" s="343">
        <v>16670</v>
      </c>
      <c r="F113" s="339">
        <v>156026</v>
      </c>
      <c r="G113" s="343">
        <v>-177422</v>
      </c>
      <c r="H113" s="339">
        <v>3897879</v>
      </c>
      <c r="I113" s="343">
        <v>1651287</v>
      </c>
      <c r="J113" s="339">
        <f>+D113+F113+H113</f>
        <v>6578364</v>
      </c>
      <c r="K113" s="343">
        <f>+I113+G113+E113</f>
        <v>1490535</v>
      </c>
      <c r="N113" s="322"/>
      <c r="O113" s="322"/>
      <c r="P113" s="322"/>
      <c r="R113" s="339">
        <v>6578364</v>
      </c>
      <c r="S113" s="322">
        <f>+J113-R113</f>
        <v>0</v>
      </c>
    </row>
    <row r="114" spans="2:18" ht="12" customHeight="1" hidden="1">
      <c r="B114" s="329" t="s">
        <v>402</v>
      </c>
      <c r="C114" s="323"/>
      <c r="D114" s="339">
        <v>0</v>
      </c>
      <c r="E114" s="343">
        <v>0</v>
      </c>
      <c r="F114" s="339">
        <v>0</v>
      </c>
      <c r="G114" s="343">
        <v>0</v>
      </c>
      <c r="H114" s="339">
        <v>0</v>
      </c>
      <c r="I114" s="343">
        <v>0</v>
      </c>
      <c r="J114" s="339">
        <v>0</v>
      </c>
      <c r="K114" s="343">
        <v>0</v>
      </c>
      <c r="N114" s="322"/>
      <c r="P114" s="322"/>
      <c r="R114" s="339">
        <v>0</v>
      </c>
    </row>
    <row r="115" spans="5:16" ht="6" customHeight="1">
      <c r="E115" s="322"/>
      <c r="G115" s="322"/>
      <c r="I115" s="322"/>
      <c r="N115" s="322"/>
      <c r="P115" s="322"/>
    </row>
    <row r="116" spans="2:19" ht="12">
      <c r="B116" s="329" t="s">
        <v>403</v>
      </c>
      <c r="C116" s="340"/>
      <c r="D116" s="326">
        <f aca="true" t="shared" si="27" ref="D116:K116">+D99+D102+D110+D111+D112+D113+D114</f>
        <v>301538420</v>
      </c>
      <c r="E116" s="334">
        <v>288265345</v>
      </c>
      <c r="F116" s="326">
        <f t="shared" si="27"/>
        <v>499991443</v>
      </c>
      <c r="G116" s="334">
        <v>294649712</v>
      </c>
      <c r="H116" s="326">
        <f t="shared" si="27"/>
        <v>17056216</v>
      </c>
      <c r="I116" s="334">
        <v>-22539735</v>
      </c>
      <c r="J116" s="341">
        <f t="shared" si="27"/>
        <v>818586079</v>
      </c>
      <c r="K116" s="334">
        <f t="shared" si="27"/>
        <v>560375322</v>
      </c>
      <c r="N116" s="322"/>
      <c r="P116" s="322"/>
      <c r="R116" s="326">
        <f>+R99+R102+R110+R111+R112+R113+R114</f>
        <v>818586079</v>
      </c>
      <c r="S116" s="322">
        <f>+J116-R116</f>
        <v>0</v>
      </c>
    </row>
    <row r="117" spans="5:18" ht="3.75" customHeight="1">
      <c r="E117" s="322"/>
      <c r="G117" s="322"/>
      <c r="H117" s="310">
        <v>0</v>
      </c>
      <c r="I117" s="322">
        <v>0</v>
      </c>
      <c r="N117" s="322"/>
      <c r="P117" s="322"/>
      <c r="R117" s="310">
        <v>0</v>
      </c>
    </row>
    <row r="118" spans="2:19" ht="12">
      <c r="B118" s="336"/>
      <c r="C118" s="323" t="s">
        <v>404</v>
      </c>
      <c r="D118" s="339">
        <v>-97742896</v>
      </c>
      <c r="E118" s="343">
        <v>-90221960</v>
      </c>
      <c r="F118" s="339">
        <v>-122003043</v>
      </c>
      <c r="G118" s="343">
        <v>-88574426</v>
      </c>
      <c r="H118" s="339">
        <v>-36533903</v>
      </c>
      <c r="I118" s="343">
        <v>7136165</v>
      </c>
      <c r="J118" s="339">
        <f>+D118+F118+H118</f>
        <v>-256279842</v>
      </c>
      <c r="K118" s="343">
        <f>+I118+G118+E118</f>
        <v>-171660221</v>
      </c>
      <c r="N118" s="322"/>
      <c r="O118" s="322"/>
      <c r="P118" s="322"/>
      <c r="R118" s="339">
        <v>-256279842</v>
      </c>
      <c r="S118" s="322">
        <f>+J118-R118</f>
        <v>0</v>
      </c>
    </row>
    <row r="119" spans="5:16" ht="4.5" customHeight="1">
      <c r="E119" s="322"/>
      <c r="G119" s="322"/>
      <c r="I119" s="322"/>
      <c r="N119" s="322"/>
      <c r="P119" s="322"/>
    </row>
    <row r="120" spans="2:19" ht="12">
      <c r="B120" s="344" t="s">
        <v>405</v>
      </c>
      <c r="C120" s="340"/>
      <c r="D120" s="326">
        <f aca="true" t="shared" si="28" ref="D120:J120">+D116+D118</f>
        <v>203795524</v>
      </c>
      <c r="E120" s="334">
        <v>198043385</v>
      </c>
      <c r="F120" s="326">
        <f t="shared" si="28"/>
        <v>377988400</v>
      </c>
      <c r="G120" s="334">
        <v>206075286</v>
      </c>
      <c r="H120" s="326">
        <f t="shared" si="28"/>
        <v>-19477687</v>
      </c>
      <c r="I120" s="334">
        <v>-15403570</v>
      </c>
      <c r="J120" s="341">
        <f t="shared" si="28"/>
        <v>562306237</v>
      </c>
      <c r="K120" s="334">
        <f>+K116+K118</f>
        <v>388715101</v>
      </c>
      <c r="N120" s="322"/>
      <c r="P120" s="322"/>
      <c r="R120" s="326">
        <f>+R116+R118</f>
        <v>562306237</v>
      </c>
      <c r="S120" s="322">
        <f>+J120-R120</f>
        <v>0</v>
      </c>
    </row>
    <row r="121" spans="2:19" ht="24">
      <c r="B121" s="336"/>
      <c r="C121" s="323" t="s">
        <v>406</v>
      </c>
      <c r="D121" s="339">
        <v>0</v>
      </c>
      <c r="E121" s="343">
        <v>0</v>
      </c>
      <c r="F121" s="339">
        <v>0</v>
      </c>
      <c r="G121" s="343">
        <v>0</v>
      </c>
      <c r="H121" s="339">
        <v>0</v>
      </c>
      <c r="I121" s="343">
        <v>0</v>
      </c>
      <c r="J121" s="339">
        <v>0</v>
      </c>
      <c r="K121" s="343">
        <v>0</v>
      </c>
      <c r="N121" s="322"/>
      <c r="P121" s="322"/>
      <c r="R121" s="339">
        <v>0</v>
      </c>
      <c r="S121" s="322">
        <f>+J121-R121</f>
        <v>0</v>
      </c>
    </row>
    <row r="122" spans="2:19" ht="12">
      <c r="B122" s="345" t="s">
        <v>407</v>
      </c>
      <c r="C122" s="323"/>
      <c r="D122" s="326">
        <f aca="true" t="shared" si="29" ref="D122:J122">+D120+D121</f>
        <v>203795524</v>
      </c>
      <c r="E122" s="334">
        <v>198043385</v>
      </c>
      <c r="F122" s="326">
        <f t="shared" si="29"/>
        <v>377988400</v>
      </c>
      <c r="G122" s="334">
        <v>206075286</v>
      </c>
      <c r="H122" s="326">
        <f t="shared" si="29"/>
        <v>-19477687</v>
      </c>
      <c r="I122" s="334">
        <v>-15403570</v>
      </c>
      <c r="J122" s="341">
        <f t="shared" si="29"/>
        <v>562306237</v>
      </c>
      <c r="K122" s="334">
        <f>+K120</f>
        <v>388715101</v>
      </c>
      <c r="N122" s="322"/>
      <c r="P122" s="322"/>
      <c r="R122" s="326">
        <f>+R120+R121</f>
        <v>562306237</v>
      </c>
      <c r="S122" s="322">
        <f>+J122-R122</f>
        <v>0</v>
      </c>
    </row>
    <row r="123" spans="4:18" ht="6" customHeight="1">
      <c r="D123" s="322"/>
      <c r="E123" s="322"/>
      <c r="F123" s="322"/>
      <c r="G123" s="322"/>
      <c r="H123" s="322"/>
      <c r="I123" s="322"/>
      <c r="N123" s="322"/>
      <c r="P123" s="322"/>
      <c r="R123" s="322"/>
    </row>
    <row r="124" spans="2:19" ht="12">
      <c r="B124" s="336"/>
      <c r="C124" s="340" t="s">
        <v>408</v>
      </c>
      <c r="D124" s="326">
        <f aca="true" t="shared" si="30" ref="D124:J124">+D122</f>
        <v>203795524</v>
      </c>
      <c r="E124" s="334">
        <v>198043385</v>
      </c>
      <c r="F124" s="326">
        <f t="shared" si="30"/>
        <v>377988400</v>
      </c>
      <c r="G124" s="334">
        <v>206075286</v>
      </c>
      <c r="H124" s="326">
        <f t="shared" si="30"/>
        <v>-19477687</v>
      </c>
      <c r="I124" s="334">
        <v>-15403570</v>
      </c>
      <c r="J124" s="341">
        <f t="shared" si="30"/>
        <v>562306237</v>
      </c>
      <c r="K124" s="334">
        <f>+K122</f>
        <v>388715101</v>
      </c>
      <c r="N124" s="322"/>
      <c r="P124" s="322"/>
      <c r="R124" s="326">
        <f>+R125+R126</f>
        <v>562306237</v>
      </c>
      <c r="S124" s="322">
        <f>+J124-R124</f>
        <v>0</v>
      </c>
    </row>
    <row r="125" spans="2:19" ht="12" customHeight="1">
      <c r="B125" s="336"/>
      <c r="C125" s="340" t="s">
        <v>409</v>
      </c>
      <c r="D125" s="326"/>
      <c r="E125" s="334"/>
      <c r="F125" s="326"/>
      <c r="G125" s="334"/>
      <c r="H125" s="326"/>
      <c r="I125" s="334"/>
      <c r="J125" s="326">
        <v>322356028</v>
      </c>
      <c r="K125" s="334">
        <v>162620854</v>
      </c>
      <c r="N125" s="322"/>
      <c r="P125" s="322"/>
      <c r="R125" s="339">
        <v>322356028</v>
      </c>
      <c r="S125" s="322">
        <f>+J125-R125</f>
        <v>0</v>
      </c>
    </row>
    <row r="126" spans="2:19" ht="12">
      <c r="B126" s="336"/>
      <c r="C126" s="340" t="s">
        <v>410</v>
      </c>
      <c r="D126" s="326"/>
      <c r="E126" s="334"/>
      <c r="F126" s="326"/>
      <c r="G126" s="334"/>
      <c r="H126" s="326"/>
      <c r="I126" s="334"/>
      <c r="J126" s="339">
        <v>239950209</v>
      </c>
      <c r="K126" s="334">
        <v>226094247</v>
      </c>
      <c r="N126" s="322"/>
      <c r="P126" s="322"/>
      <c r="R126" s="339">
        <v>239950209</v>
      </c>
      <c r="S126" s="322">
        <f>+J126-R126</f>
        <v>0</v>
      </c>
    </row>
    <row r="127" spans="13:14" ht="12">
      <c r="M127" s="322"/>
      <c r="N127" s="322"/>
    </row>
    <row r="128" spans="4:14" s="335" customFormat="1" ht="12">
      <c r="D128" s="335">
        <f>+D122-D124</f>
        <v>0</v>
      </c>
      <c r="E128" s="335">
        <f aca="true" t="shared" si="31" ref="E128:K128">+E122-E124</f>
        <v>0</v>
      </c>
      <c r="F128" s="335">
        <f>+F122-F124</f>
        <v>0</v>
      </c>
      <c r="G128" s="335">
        <f t="shared" si="31"/>
        <v>0</v>
      </c>
      <c r="H128" s="335">
        <f t="shared" si="31"/>
        <v>0</v>
      </c>
      <c r="I128" s="335">
        <f t="shared" si="31"/>
        <v>0</v>
      </c>
      <c r="J128" s="335">
        <f t="shared" si="31"/>
        <v>0</v>
      </c>
      <c r="K128" s="335">
        <f t="shared" si="31"/>
        <v>0</v>
      </c>
      <c r="N128" s="322"/>
    </row>
    <row r="129" ht="12">
      <c r="V129" s="322"/>
    </row>
    <row r="130" spans="4:23" ht="12">
      <c r="D130" s="322"/>
      <c r="E130" s="322"/>
      <c r="F130" s="322"/>
      <c r="G130" s="322"/>
      <c r="H130" s="322"/>
      <c r="I130" s="322"/>
      <c r="J130" s="322">
        <f>+J124-J125-J126</f>
        <v>0</v>
      </c>
      <c r="K130" s="322"/>
      <c r="L130" s="322"/>
      <c r="M130" s="322"/>
      <c r="N130" s="322"/>
      <c r="O130" s="322"/>
      <c r="P130" s="322"/>
      <c r="Q130" s="322"/>
      <c r="W130" s="322"/>
    </row>
    <row r="131" ht="12">
      <c r="W131" s="322"/>
    </row>
    <row r="132" ht="12">
      <c r="W132" s="322"/>
    </row>
    <row r="133" ht="12">
      <c r="W133" s="322"/>
    </row>
  </sheetData>
  <sheetProtection/>
  <mergeCells count="17">
    <mergeCell ref="D73:E73"/>
    <mergeCell ref="F73:G73"/>
    <mergeCell ref="H73:I73"/>
    <mergeCell ref="J73:K73"/>
    <mergeCell ref="B74:C75"/>
    <mergeCell ref="D35:F35"/>
    <mergeCell ref="G35:I35"/>
    <mergeCell ref="J35:L35"/>
    <mergeCell ref="M35:O35"/>
    <mergeCell ref="B36:C37"/>
    <mergeCell ref="B60:C60"/>
    <mergeCell ref="B3:C3"/>
    <mergeCell ref="D3:F3"/>
    <mergeCell ref="G3:I3"/>
    <mergeCell ref="J3:L3"/>
    <mergeCell ref="M3:O3"/>
    <mergeCell ref="B4:C5"/>
  </mergeCells>
  <printOptions/>
  <pageMargins left="0.7" right="0.7" top="0.75" bottom="0.75" header="0.3" footer="0.3"/>
  <pageSetup orientation="portrait" paperSize="9"/>
  <ignoredErrors>
    <ignoredError sqref="D6:O115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B2:AO12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310" customWidth="1"/>
    <col min="2" max="2" width="2.8515625" style="310" customWidth="1"/>
    <col min="3" max="3" width="55.28125" style="310" customWidth="1"/>
    <col min="4" max="4" width="16.57421875" style="310" customWidth="1"/>
    <col min="5" max="7" width="15.8515625" style="354" customWidth="1"/>
    <col min="8" max="9" width="15.7109375" style="310" customWidth="1"/>
    <col min="10" max="12" width="14.140625" style="310" customWidth="1"/>
    <col min="13" max="13" width="16.57421875" style="310" customWidth="1"/>
    <col min="14" max="16" width="16.8515625" style="310" customWidth="1"/>
    <col min="17" max="18" width="15.57421875" style="310" customWidth="1"/>
    <col min="19" max="21" width="15.7109375" style="310" customWidth="1"/>
    <col min="22" max="24" width="15.57421875" style="310" bestFit="1" customWidth="1"/>
    <col min="25" max="25" width="15.57421875" style="310" customWidth="1"/>
    <col min="26" max="27" width="16.7109375" style="310" bestFit="1" customWidth="1"/>
    <col min="28" max="28" width="16.7109375" style="310" customWidth="1"/>
    <col min="29" max="29" width="17.00390625" style="310" bestFit="1" customWidth="1"/>
    <col min="30" max="30" width="16.57421875" style="310" bestFit="1" customWidth="1"/>
    <col min="31" max="31" width="16.57421875" style="310" customWidth="1"/>
    <col min="32" max="32" width="8.28125" style="310" customWidth="1"/>
    <col min="33" max="33" width="13.8515625" style="310" customWidth="1"/>
    <col min="34" max="34" width="15.8515625" style="354" bestFit="1" customWidth="1"/>
    <col min="35" max="35" width="13.421875" style="354" bestFit="1" customWidth="1"/>
    <col min="36" max="36" width="13.140625" style="310" customWidth="1"/>
    <col min="37" max="37" width="13.8515625" style="310" customWidth="1"/>
    <col min="38" max="38" width="14.00390625" style="310" customWidth="1"/>
    <col min="39" max="39" width="14.421875" style="310" customWidth="1"/>
    <col min="40" max="41" width="12.8515625" style="310" bestFit="1" customWidth="1"/>
    <col min="42" max="43" width="11.421875" style="310" customWidth="1"/>
    <col min="44" max="45" width="13.421875" style="310" bestFit="1" customWidth="1"/>
    <col min="46" max="16384" width="11.421875" style="310" customWidth="1"/>
  </cols>
  <sheetData>
    <row r="2" ht="12">
      <c r="AA2" s="394"/>
    </row>
    <row r="3" spans="2:35" ht="12.75" customHeight="1">
      <c r="B3" s="443" t="s">
        <v>411</v>
      </c>
      <c r="C3" s="444"/>
      <c r="D3" s="440" t="s">
        <v>1</v>
      </c>
      <c r="E3" s="441"/>
      <c r="F3" s="442"/>
      <c r="G3" s="440" t="s">
        <v>2</v>
      </c>
      <c r="H3" s="441"/>
      <c r="I3" s="442"/>
      <c r="J3" s="440" t="s">
        <v>412</v>
      </c>
      <c r="K3" s="441"/>
      <c r="L3" s="442"/>
      <c r="M3" s="440" t="s">
        <v>3</v>
      </c>
      <c r="N3" s="441"/>
      <c r="O3" s="442"/>
      <c r="P3" s="440" t="s">
        <v>413</v>
      </c>
      <c r="Q3" s="441"/>
      <c r="R3" s="442"/>
      <c r="S3" s="440" t="s">
        <v>414</v>
      </c>
      <c r="T3" s="441"/>
      <c r="U3" s="442"/>
      <c r="V3" s="440" t="s">
        <v>318</v>
      </c>
      <c r="W3" s="441"/>
      <c r="X3" s="442"/>
      <c r="Y3" s="394"/>
      <c r="AB3" s="354"/>
      <c r="AC3" s="354"/>
      <c r="AH3" s="310"/>
      <c r="AI3" s="310"/>
    </row>
    <row r="4" spans="2:35" ht="12" customHeight="1">
      <c r="B4" s="435" t="s">
        <v>319</v>
      </c>
      <c r="C4" s="445"/>
      <c r="D4" s="311">
        <f>+'[1]Segmentos LN resumen'!D4</f>
        <v>41455</v>
      </c>
      <c r="E4" s="312">
        <f>+'[1]Segmentos LN resumen'!E4</f>
        <v>41274</v>
      </c>
      <c r="F4" s="312">
        <f>+'[1]Segmentos LN resumen'!F4</f>
        <v>40908</v>
      </c>
      <c r="G4" s="311">
        <f aca="true" t="shared" si="0" ref="G4:L4">+D4</f>
        <v>41455</v>
      </c>
      <c r="H4" s="312">
        <f t="shared" si="0"/>
        <v>41274</v>
      </c>
      <c r="I4" s="312">
        <f t="shared" si="0"/>
        <v>40908</v>
      </c>
      <c r="J4" s="311">
        <f t="shared" si="0"/>
        <v>41455</v>
      </c>
      <c r="K4" s="312">
        <f t="shared" si="0"/>
        <v>41274</v>
      </c>
      <c r="L4" s="312">
        <f t="shared" si="0"/>
        <v>40908</v>
      </c>
      <c r="M4" s="311">
        <f>+G4</f>
        <v>41455</v>
      </c>
      <c r="N4" s="312">
        <f aca="true" t="shared" si="1" ref="N4:X4">+K4</f>
        <v>41274</v>
      </c>
      <c r="O4" s="312">
        <f t="shared" si="1"/>
        <v>40908</v>
      </c>
      <c r="P4" s="311">
        <f t="shared" si="1"/>
        <v>41455</v>
      </c>
      <c r="Q4" s="312">
        <f t="shared" si="1"/>
        <v>41274</v>
      </c>
      <c r="R4" s="312">
        <f t="shared" si="1"/>
        <v>40908</v>
      </c>
      <c r="S4" s="311">
        <f t="shared" si="1"/>
        <v>41455</v>
      </c>
      <c r="T4" s="312">
        <f t="shared" si="1"/>
        <v>41274</v>
      </c>
      <c r="U4" s="312">
        <f t="shared" si="1"/>
        <v>40908</v>
      </c>
      <c r="V4" s="311">
        <f t="shared" si="1"/>
        <v>41455</v>
      </c>
      <c r="W4" s="312">
        <f t="shared" si="1"/>
        <v>41274</v>
      </c>
      <c r="X4" s="312">
        <f t="shared" si="1"/>
        <v>40908</v>
      </c>
      <c r="Y4" s="394"/>
      <c r="AB4" s="354"/>
      <c r="AC4" s="354"/>
      <c r="AH4" s="310"/>
      <c r="AI4" s="310"/>
    </row>
    <row r="5" spans="2:35" ht="12">
      <c r="B5" s="446"/>
      <c r="C5" s="447"/>
      <c r="D5" s="313" t="s">
        <v>320</v>
      </c>
      <c r="E5" s="395" t="s">
        <v>320</v>
      </c>
      <c r="F5" s="395" t="s">
        <v>320</v>
      </c>
      <c r="G5" s="313" t="s">
        <v>320</v>
      </c>
      <c r="H5" s="314" t="s">
        <v>320</v>
      </c>
      <c r="I5" s="314" t="s">
        <v>320</v>
      </c>
      <c r="J5" s="313" t="s">
        <v>320</v>
      </c>
      <c r="K5" s="314" t="s">
        <v>320</v>
      </c>
      <c r="L5" s="314" t="s">
        <v>320</v>
      </c>
      <c r="M5" s="313" t="s">
        <v>320</v>
      </c>
      <c r="N5" s="314" t="s">
        <v>320</v>
      </c>
      <c r="O5" s="314" t="s">
        <v>320</v>
      </c>
      <c r="P5" s="313" t="s">
        <v>320</v>
      </c>
      <c r="Q5" s="314" t="s">
        <v>320</v>
      </c>
      <c r="R5" s="314" t="s">
        <v>320</v>
      </c>
      <c r="S5" s="313" t="s">
        <v>320</v>
      </c>
      <c r="T5" s="314" t="s">
        <v>320</v>
      </c>
      <c r="U5" s="314" t="s">
        <v>320</v>
      </c>
      <c r="V5" s="313" t="s">
        <v>320</v>
      </c>
      <c r="W5" s="314" t="s">
        <v>320</v>
      </c>
      <c r="X5" s="314" t="s">
        <v>320</v>
      </c>
      <c r="Y5" s="394"/>
      <c r="AB5" s="354"/>
      <c r="AC5" s="354"/>
      <c r="AH5" s="310"/>
      <c r="AI5" s="310"/>
    </row>
    <row r="6" spans="2:35" ht="12">
      <c r="B6" s="315" t="s">
        <v>321</v>
      </c>
      <c r="D6" s="316">
        <f>+D7</f>
        <v>2063536947</v>
      </c>
      <c r="E6" s="379">
        <f>+E7</f>
        <v>778287483</v>
      </c>
      <c r="F6" s="379">
        <f>+F7</f>
        <v>1075927343</v>
      </c>
      <c r="G6" s="316">
        <f aca="true" t="shared" si="2" ref="G6:U6">+G7</f>
        <v>292348561</v>
      </c>
      <c r="H6" s="379">
        <f t="shared" si="2"/>
        <v>140651609</v>
      </c>
      <c r="I6" s="379">
        <f t="shared" si="2"/>
        <v>198804567</v>
      </c>
      <c r="J6" s="316">
        <f t="shared" si="2"/>
        <v>804838358</v>
      </c>
      <c r="K6" s="379">
        <f t="shared" si="2"/>
        <v>742319957</v>
      </c>
      <c r="L6" s="379">
        <f t="shared" si="2"/>
        <v>680639175</v>
      </c>
      <c r="M6" s="316">
        <f t="shared" si="2"/>
        <v>367150534</v>
      </c>
      <c r="N6" s="379">
        <f t="shared" si="2"/>
        <v>517570258</v>
      </c>
      <c r="O6" s="379">
        <f t="shared" si="2"/>
        <v>433026278</v>
      </c>
      <c r="P6" s="316">
        <f t="shared" si="2"/>
        <v>189990734</v>
      </c>
      <c r="Q6" s="379">
        <f t="shared" si="2"/>
        <v>154280243</v>
      </c>
      <c r="R6" s="379">
        <f t="shared" si="2"/>
        <v>138640932</v>
      </c>
      <c r="S6" s="316">
        <f t="shared" si="2"/>
        <v>-479249254</v>
      </c>
      <c r="T6" s="379">
        <f t="shared" si="2"/>
        <v>-42920620</v>
      </c>
      <c r="U6" s="379">
        <f t="shared" si="2"/>
        <v>-48314535</v>
      </c>
      <c r="V6" s="326">
        <f aca="true" t="shared" si="3" ref="V6:X14">+S6+P6+M6+J6+G6+D6</f>
        <v>3238615880</v>
      </c>
      <c r="W6" s="330">
        <f t="shared" si="3"/>
        <v>2290188930</v>
      </c>
      <c r="X6" s="330">
        <f t="shared" si="3"/>
        <v>2478723760</v>
      </c>
      <c r="Y6" s="394"/>
      <c r="AB6" s="316">
        <f>+AB7</f>
        <v>3238615880</v>
      </c>
      <c r="AC6" s="354">
        <f>+V6-AB6</f>
        <v>0</v>
      </c>
      <c r="AH6" s="310"/>
      <c r="AI6" s="310"/>
    </row>
    <row r="7" spans="2:35" ht="12" customHeight="1">
      <c r="B7" s="318" t="s">
        <v>322</v>
      </c>
      <c r="D7" s="316">
        <f>SUM(D8:D14)</f>
        <v>2063536947</v>
      </c>
      <c r="E7" s="379">
        <f>SUM(E8:E14)</f>
        <v>778287483</v>
      </c>
      <c r="F7" s="379">
        <f>SUM(F8:F14)</f>
        <v>1075927343</v>
      </c>
      <c r="G7" s="316">
        <f aca="true" t="shared" si="4" ref="G7:U7">SUM(G8:G14)</f>
        <v>292348561</v>
      </c>
      <c r="H7" s="379">
        <f t="shared" si="4"/>
        <v>140651609</v>
      </c>
      <c r="I7" s="379">
        <f t="shared" si="4"/>
        <v>198804567</v>
      </c>
      <c r="J7" s="316">
        <f t="shared" si="4"/>
        <v>804838358</v>
      </c>
      <c r="K7" s="379">
        <f t="shared" si="4"/>
        <v>742319957</v>
      </c>
      <c r="L7" s="379">
        <f t="shared" si="4"/>
        <v>680639175</v>
      </c>
      <c r="M7" s="316">
        <f t="shared" si="4"/>
        <v>367150534</v>
      </c>
      <c r="N7" s="379">
        <f t="shared" si="4"/>
        <v>517570258</v>
      </c>
      <c r="O7" s="379">
        <f t="shared" si="4"/>
        <v>433026278</v>
      </c>
      <c r="P7" s="316">
        <f t="shared" si="4"/>
        <v>189990734</v>
      </c>
      <c r="Q7" s="379">
        <f t="shared" si="4"/>
        <v>154280243</v>
      </c>
      <c r="R7" s="379">
        <f t="shared" si="4"/>
        <v>138640932</v>
      </c>
      <c r="S7" s="316">
        <f t="shared" si="4"/>
        <v>-479249254</v>
      </c>
      <c r="T7" s="379">
        <f t="shared" si="4"/>
        <v>-42920620</v>
      </c>
      <c r="U7" s="379">
        <f t="shared" si="4"/>
        <v>-48314535</v>
      </c>
      <c r="V7" s="326">
        <f t="shared" si="3"/>
        <v>3238615880</v>
      </c>
      <c r="W7" s="330">
        <f t="shared" si="3"/>
        <v>2290188930</v>
      </c>
      <c r="X7" s="330">
        <f t="shared" si="3"/>
        <v>2478723760</v>
      </c>
      <c r="Y7" s="394"/>
      <c r="AB7" s="316">
        <f>SUM(AB8:AB14)</f>
        <v>3238615880</v>
      </c>
      <c r="AC7" s="354">
        <f>+V7-AB7</f>
        <v>0</v>
      </c>
      <c r="AH7" s="310"/>
      <c r="AI7" s="310"/>
    </row>
    <row r="8" spans="2:41" ht="12">
      <c r="B8" s="319"/>
      <c r="C8" s="320" t="s">
        <v>323</v>
      </c>
      <c r="D8" s="316">
        <v>661574913</v>
      </c>
      <c r="E8" s="380">
        <v>216478829</v>
      </c>
      <c r="F8" s="380">
        <v>556613689</v>
      </c>
      <c r="G8" s="316">
        <v>21664062</v>
      </c>
      <c r="H8" s="380">
        <v>20619433</v>
      </c>
      <c r="I8" s="380">
        <v>43522761</v>
      </c>
      <c r="J8" s="316">
        <v>247505584</v>
      </c>
      <c r="K8" s="380">
        <v>195713589</v>
      </c>
      <c r="L8" s="380">
        <v>277962207</v>
      </c>
      <c r="M8" s="316">
        <v>175405343</v>
      </c>
      <c r="N8" s="380">
        <v>319911445</v>
      </c>
      <c r="O8" s="380">
        <v>267530810</v>
      </c>
      <c r="P8" s="316">
        <v>61953337</v>
      </c>
      <c r="Q8" s="380">
        <v>63108765</v>
      </c>
      <c r="R8" s="380">
        <v>42054742</v>
      </c>
      <c r="S8" s="316">
        <v>0</v>
      </c>
      <c r="T8" s="380">
        <v>0</v>
      </c>
      <c r="U8" s="380">
        <v>0</v>
      </c>
      <c r="V8" s="326">
        <f t="shared" si="3"/>
        <v>1168103239</v>
      </c>
      <c r="W8" s="330">
        <f t="shared" si="3"/>
        <v>815832061</v>
      </c>
      <c r="X8" s="330">
        <f t="shared" si="3"/>
        <v>1187684209</v>
      </c>
      <c r="Y8" s="394"/>
      <c r="AB8" s="316">
        <f>+'[1]Segmentos LN resumen'!R8</f>
        <v>1168103239</v>
      </c>
      <c r="AC8" s="354">
        <f>+V8-AB8</f>
        <v>0</v>
      </c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</row>
    <row r="9" spans="2:41" ht="12">
      <c r="B9" s="319"/>
      <c r="C9" s="320" t="s">
        <v>324</v>
      </c>
      <c r="D9" s="316">
        <v>548780090</v>
      </c>
      <c r="E9" s="380">
        <v>3865</v>
      </c>
      <c r="F9" s="380">
        <v>47504</v>
      </c>
      <c r="G9" s="316">
        <v>0</v>
      </c>
      <c r="H9" s="380">
        <v>248729</v>
      </c>
      <c r="I9" s="380">
        <v>143638</v>
      </c>
      <c r="J9" s="316">
        <v>197403963</v>
      </c>
      <c r="K9" s="380">
        <v>143275069</v>
      </c>
      <c r="L9" s="380">
        <v>0</v>
      </c>
      <c r="M9" s="316">
        <v>0</v>
      </c>
      <c r="N9" s="380">
        <v>50921259</v>
      </c>
      <c r="O9" s="380">
        <v>699517</v>
      </c>
      <c r="P9" s="316">
        <v>3563215</v>
      </c>
      <c r="Q9" s="380">
        <v>51876</v>
      </c>
      <c r="R9" s="380">
        <v>48561</v>
      </c>
      <c r="S9" s="316">
        <v>0</v>
      </c>
      <c r="T9" s="380">
        <v>0</v>
      </c>
      <c r="U9" s="380">
        <v>0</v>
      </c>
      <c r="V9" s="326">
        <f t="shared" si="3"/>
        <v>749747268</v>
      </c>
      <c r="W9" s="330">
        <f t="shared" si="3"/>
        <v>194500798</v>
      </c>
      <c r="X9" s="330">
        <f t="shared" si="3"/>
        <v>939220</v>
      </c>
      <c r="Y9" s="394"/>
      <c r="AB9" s="316">
        <f>+'[1]Segmentos LN resumen'!R9</f>
        <v>749747268</v>
      </c>
      <c r="AC9" s="354">
        <f aca="true" t="shared" si="5" ref="AC9:AC14">+V9-AB9</f>
        <v>0</v>
      </c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</row>
    <row r="10" spans="2:41" ht="12">
      <c r="B10" s="319"/>
      <c r="C10" s="320" t="s">
        <v>325</v>
      </c>
      <c r="D10" s="316">
        <v>15281804</v>
      </c>
      <c r="E10" s="380">
        <v>8550848</v>
      </c>
      <c r="F10" s="380">
        <v>5546879</v>
      </c>
      <c r="G10" s="316">
        <v>3906932</v>
      </c>
      <c r="H10" s="380">
        <v>1207678</v>
      </c>
      <c r="I10" s="380">
        <v>2444742</v>
      </c>
      <c r="J10" s="316">
        <v>77853259</v>
      </c>
      <c r="K10" s="380">
        <v>72727847</v>
      </c>
      <c r="L10" s="380">
        <v>43310736</v>
      </c>
      <c r="M10" s="316">
        <v>13870238</v>
      </c>
      <c r="N10" s="380">
        <v>13981224</v>
      </c>
      <c r="O10" s="380">
        <v>13082463</v>
      </c>
      <c r="P10" s="316">
        <v>7925175</v>
      </c>
      <c r="Q10" s="380">
        <v>6909114</v>
      </c>
      <c r="R10" s="380">
        <v>5094853</v>
      </c>
      <c r="S10" s="316">
        <v>-256057</v>
      </c>
      <c r="T10" s="380">
        <v>0</v>
      </c>
      <c r="U10" s="380">
        <v>0</v>
      </c>
      <c r="V10" s="326">
        <f t="shared" si="3"/>
        <v>118581351</v>
      </c>
      <c r="W10" s="330">
        <f t="shared" si="3"/>
        <v>103376711</v>
      </c>
      <c r="X10" s="330">
        <f t="shared" si="3"/>
        <v>69479673</v>
      </c>
      <c r="Y10" s="394"/>
      <c r="AB10" s="316">
        <f>+'[1]Segmentos LN resumen'!R10</f>
        <v>118581351</v>
      </c>
      <c r="AC10" s="354">
        <f t="shared" si="5"/>
        <v>0</v>
      </c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</row>
    <row r="11" spans="2:41" ht="12">
      <c r="B11" s="319"/>
      <c r="C11" s="320" t="s">
        <v>326</v>
      </c>
      <c r="D11" s="316">
        <v>205388323</v>
      </c>
      <c r="E11" s="380">
        <v>302579178</v>
      </c>
      <c r="F11" s="380">
        <v>320883476</v>
      </c>
      <c r="G11" s="316">
        <v>214895583</v>
      </c>
      <c r="H11" s="380">
        <v>70793684</v>
      </c>
      <c r="I11" s="380">
        <v>108345327</v>
      </c>
      <c r="J11" s="316">
        <v>249855300</v>
      </c>
      <c r="K11" s="380">
        <v>291578428</v>
      </c>
      <c r="L11" s="380">
        <v>318551280</v>
      </c>
      <c r="M11" s="316">
        <v>129736337</v>
      </c>
      <c r="N11" s="380">
        <v>114086956</v>
      </c>
      <c r="O11" s="380">
        <v>127547722</v>
      </c>
      <c r="P11" s="316">
        <v>77927505</v>
      </c>
      <c r="Q11" s="380">
        <v>66634074</v>
      </c>
      <c r="R11" s="380">
        <v>73975674</v>
      </c>
      <c r="S11" s="316">
        <v>1370669</v>
      </c>
      <c r="T11" s="380">
        <v>1118791</v>
      </c>
      <c r="U11" s="380">
        <v>704234</v>
      </c>
      <c r="V11" s="326">
        <f t="shared" si="3"/>
        <v>879173717</v>
      </c>
      <c r="W11" s="330">
        <f t="shared" si="3"/>
        <v>846791111</v>
      </c>
      <c r="X11" s="330">
        <f t="shared" si="3"/>
        <v>950007713</v>
      </c>
      <c r="Y11" s="394"/>
      <c r="AB11" s="316">
        <f>+'[1]Segmentos LN resumen'!R11</f>
        <v>879173717</v>
      </c>
      <c r="AC11" s="354">
        <f t="shared" si="5"/>
        <v>0</v>
      </c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</row>
    <row r="12" spans="2:41" ht="12">
      <c r="B12" s="319"/>
      <c r="C12" s="320" t="s">
        <v>327</v>
      </c>
      <c r="D12" s="316">
        <v>448589125</v>
      </c>
      <c r="E12" s="380">
        <v>45714756</v>
      </c>
      <c r="F12" s="380">
        <v>70724601</v>
      </c>
      <c r="G12" s="316">
        <v>31562973</v>
      </c>
      <c r="H12" s="380">
        <v>33308107</v>
      </c>
      <c r="I12" s="380">
        <v>34084870</v>
      </c>
      <c r="J12" s="316">
        <v>13680988</v>
      </c>
      <c r="K12" s="380">
        <v>11804423</v>
      </c>
      <c r="L12" s="380">
        <v>0</v>
      </c>
      <c r="M12" s="316">
        <v>18530551</v>
      </c>
      <c r="N12" s="380">
        <v>747741</v>
      </c>
      <c r="O12" s="380">
        <v>5913088</v>
      </c>
      <c r="P12" s="316">
        <v>9656799</v>
      </c>
      <c r="Q12" s="380">
        <v>34666</v>
      </c>
      <c r="R12" s="380">
        <v>208696</v>
      </c>
      <c r="S12" s="316">
        <v>-480363866</v>
      </c>
      <c r="T12" s="380">
        <v>-44039411</v>
      </c>
      <c r="U12" s="380">
        <v>-49018769</v>
      </c>
      <c r="V12" s="326">
        <f t="shared" si="3"/>
        <v>41656570</v>
      </c>
      <c r="W12" s="330">
        <f t="shared" si="3"/>
        <v>47570282</v>
      </c>
      <c r="X12" s="330">
        <f t="shared" si="3"/>
        <v>61912486</v>
      </c>
      <c r="Y12" s="394"/>
      <c r="AB12" s="316">
        <f>+'[1]Segmentos LN resumen'!R12</f>
        <v>41656570</v>
      </c>
      <c r="AC12" s="354">
        <f t="shared" si="5"/>
        <v>0</v>
      </c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</row>
    <row r="13" spans="2:41" ht="12">
      <c r="B13" s="319"/>
      <c r="C13" s="320" t="s">
        <v>328</v>
      </c>
      <c r="D13" s="316">
        <v>22627702</v>
      </c>
      <c r="E13" s="380">
        <v>35822896</v>
      </c>
      <c r="F13" s="380">
        <v>30429643</v>
      </c>
      <c r="G13" s="316">
        <v>7100538</v>
      </c>
      <c r="H13" s="380">
        <v>6392567</v>
      </c>
      <c r="I13" s="380">
        <v>4921951</v>
      </c>
      <c r="J13" s="316">
        <v>748136</v>
      </c>
      <c r="K13" s="380">
        <v>659321</v>
      </c>
      <c r="L13" s="380">
        <v>1266810</v>
      </c>
      <c r="M13" s="316">
        <v>13175662</v>
      </c>
      <c r="N13" s="380">
        <v>16405994</v>
      </c>
      <c r="O13" s="380">
        <v>16713554</v>
      </c>
      <c r="P13" s="316">
        <v>25667206</v>
      </c>
      <c r="Q13" s="380">
        <v>17282307</v>
      </c>
      <c r="R13" s="380">
        <v>17002883</v>
      </c>
      <c r="S13" s="316">
        <v>0</v>
      </c>
      <c r="T13" s="380">
        <v>0</v>
      </c>
      <c r="U13" s="380">
        <v>0</v>
      </c>
      <c r="V13" s="326">
        <f t="shared" si="3"/>
        <v>69319244</v>
      </c>
      <c r="W13" s="330">
        <f t="shared" si="3"/>
        <v>76563085</v>
      </c>
      <c r="X13" s="330">
        <f t="shared" si="3"/>
        <v>70334841</v>
      </c>
      <c r="Y13" s="394"/>
      <c r="AB13" s="316">
        <f>+'[1]Segmentos LN resumen'!R13</f>
        <v>69319244</v>
      </c>
      <c r="AC13" s="354">
        <f t="shared" si="5"/>
        <v>0</v>
      </c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</row>
    <row r="14" spans="2:41" ht="12">
      <c r="B14" s="319"/>
      <c r="C14" s="320" t="s">
        <v>329</v>
      </c>
      <c r="D14" s="316">
        <v>161294990</v>
      </c>
      <c r="E14" s="380">
        <v>169137111</v>
      </c>
      <c r="F14" s="380">
        <v>91681551</v>
      </c>
      <c r="G14" s="316">
        <v>13218473</v>
      </c>
      <c r="H14" s="380">
        <v>8081411</v>
      </c>
      <c r="I14" s="380">
        <v>5341278</v>
      </c>
      <c r="J14" s="316">
        <v>17791128</v>
      </c>
      <c r="K14" s="380">
        <v>26561280</v>
      </c>
      <c r="L14" s="380">
        <v>39548142</v>
      </c>
      <c r="M14" s="316">
        <v>16432403</v>
      </c>
      <c r="N14" s="380">
        <v>1515639</v>
      </c>
      <c r="O14" s="380">
        <v>1539124</v>
      </c>
      <c r="P14" s="316">
        <v>3297497</v>
      </c>
      <c r="Q14" s="380">
        <v>259441</v>
      </c>
      <c r="R14" s="380">
        <v>255523</v>
      </c>
      <c r="S14" s="316">
        <v>0</v>
      </c>
      <c r="T14" s="380">
        <v>0</v>
      </c>
      <c r="U14" s="380">
        <v>0</v>
      </c>
      <c r="V14" s="326">
        <f t="shared" si="3"/>
        <v>212034491</v>
      </c>
      <c r="W14" s="330">
        <f t="shared" si="3"/>
        <v>205554882</v>
      </c>
      <c r="X14" s="330">
        <f t="shared" si="3"/>
        <v>138365618</v>
      </c>
      <c r="Y14" s="394"/>
      <c r="AB14" s="316">
        <f>+'[1]Segmentos LN resumen'!R14</f>
        <v>212034491</v>
      </c>
      <c r="AC14" s="354">
        <f t="shared" si="5"/>
        <v>0</v>
      </c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</row>
    <row r="15" spans="5:35" ht="4.5" customHeight="1">
      <c r="E15" s="335"/>
      <c r="F15" s="335"/>
      <c r="G15" s="310"/>
      <c r="H15" s="335"/>
      <c r="I15" s="335"/>
      <c r="K15" s="335"/>
      <c r="L15" s="335"/>
      <c r="N15" s="335"/>
      <c r="O15" s="335"/>
      <c r="Q15" s="335"/>
      <c r="R15" s="335"/>
      <c r="T15" s="335"/>
      <c r="U15" s="335"/>
      <c r="W15" s="328"/>
      <c r="X15" s="328"/>
      <c r="Y15" s="394"/>
      <c r="AC15" s="354"/>
      <c r="AH15" s="310"/>
      <c r="AI15" s="310"/>
    </row>
    <row r="16" spans="2:39" ht="36">
      <c r="B16" s="319"/>
      <c r="C16" s="323" t="s">
        <v>415</v>
      </c>
      <c r="D16" s="316">
        <v>0</v>
      </c>
      <c r="E16" s="380">
        <v>0</v>
      </c>
      <c r="F16" s="380">
        <v>0</v>
      </c>
      <c r="G16" s="316">
        <v>0</v>
      </c>
      <c r="H16" s="380">
        <v>0</v>
      </c>
      <c r="I16" s="380">
        <v>0</v>
      </c>
      <c r="J16" s="316">
        <v>0</v>
      </c>
      <c r="K16" s="380">
        <v>0</v>
      </c>
      <c r="L16" s="380">
        <v>0</v>
      </c>
      <c r="M16" s="316">
        <v>0</v>
      </c>
      <c r="N16" s="380">
        <v>0</v>
      </c>
      <c r="O16" s="380">
        <v>0</v>
      </c>
      <c r="P16" s="316">
        <v>0</v>
      </c>
      <c r="Q16" s="380">
        <v>0</v>
      </c>
      <c r="R16" s="380">
        <v>0</v>
      </c>
      <c r="S16" s="316">
        <v>0</v>
      </c>
      <c r="T16" s="380">
        <v>0</v>
      </c>
      <c r="U16" s="380">
        <v>0</v>
      </c>
      <c r="V16" s="326">
        <f>+S16+P16+M16+J16+G16+D16</f>
        <v>0</v>
      </c>
      <c r="W16" s="330">
        <v>0</v>
      </c>
      <c r="X16" s="330">
        <v>0</v>
      </c>
      <c r="Y16" s="394"/>
      <c r="AB16" s="316"/>
      <c r="AC16" s="354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</row>
    <row r="17" spans="5:35" ht="12">
      <c r="E17" s="335"/>
      <c r="F17" s="335"/>
      <c r="G17" s="310"/>
      <c r="H17" s="335"/>
      <c r="I17" s="335"/>
      <c r="K17" s="335"/>
      <c r="L17" s="335"/>
      <c r="N17" s="335"/>
      <c r="O17" s="335"/>
      <c r="Q17" s="335"/>
      <c r="R17" s="335"/>
      <c r="T17" s="335"/>
      <c r="U17" s="335"/>
      <c r="W17" s="328"/>
      <c r="X17" s="328"/>
      <c r="Y17" s="394"/>
      <c r="AC17" s="354"/>
      <c r="AH17" s="310"/>
      <c r="AI17" s="310"/>
    </row>
    <row r="18" spans="2:35" ht="12">
      <c r="B18" s="318" t="s">
        <v>331</v>
      </c>
      <c r="D18" s="316">
        <f>SUM(D19:D28)</f>
        <v>10566065573</v>
      </c>
      <c r="E18" s="379">
        <f>SUM(E19:E28)</f>
        <v>7514815614</v>
      </c>
      <c r="F18" s="379">
        <f>SUM(F19:F28)</f>
        <v>7671508763</v>
      </c>
      <c r="G18" s="316">
        <f aca="true" t="shared" si="6" ref="G18:U18">SUM(G19:G28)</f>
        <v>707644055</v>
      </c>
      <c r="H18" s="379">
        <f t="shared" si="6"/>
        <v>586838081</v>
      </c>
      <c r="I18" s="379">
        <f t="shared" si="6"/>
        <v>593346110</v>
      </c>
      <c r="J18" s="316">
        <f t="shared" si="6"/>
        <v>2258227577</v>
      </c>
      <c r="K18" s="379">
        <f t="shared" si="6"/>
        <v>3338211800</v>
      </c>
      <c r="L18" s="379">
        <f t="shared" si="6"/>
        <v>3805276863</v>
      </c>
      <c r="M18" s="316">
        <f t="shared" si="6"/>
        <v>2477023653</v>
      </c>
      <c r="N18" s="379">
        <f t="shared" si="6"/>
        <v>2513041547</v>
      </c>
      <c r="O18" s="379">
        <f t="shared" si="6"/>
        <v>2330553634</v>
      </c>
      <c r="P18" s="316">
        <f t="shared" si="6"/>
        <v>1312325694</v>
      </c>
      <c r="Q18" s="379">
        <f t="shared" si="6"/>
        <v>1243142278</v>
      </c>
      <c r="R18" s="379">
        <f t="shared" si="6"/>
        <v>1246563957</v>
      </c>
      <c r="S18" s="316">
        <f t="shared" si="6"/>
        <v>-6287680693</v>
      </c>
      <c r="T18" s="379">
        <f t="shared" si="6"/>
        <v>-4239745948</v>
      </c>
      <c r="U18" s="379">
        <f t="shared" si="6"/>
        <v>-4476886005</v>
      </c>
      <c r="V18" s="326">
        <f aca="true" t="shared" si="7" ref="V18:X28">+S18+P18+M18+J18+G18+D18</f>
        <v>11033605859</v>
      </c>
      <c r="W18" s="330">
        <f t="shared" si="7"/>
        <v>10956303372</v>
      </c>
      <c r="X18" s="330">
        <f t="shared" si="7"/>
        <v>11170363322</v>
      </c>
      <c r="Y18" s="394"/>
      <c r="AB18" s="316">
        <f>SUM(AB19:AB28)</f>
        <v>11033605859</v>
      </c>
      <c r="AC18" s="354">
        <f aca="true" t="shared" si="8" ref="AC18:AC30">+V18-AB18</f>
        <v>0</v>
      </c>
      <c r="AH18" s="310"/>
      <c r="AI18" s="310"/>
    </row>
    <row r="19" spans="2:39" ht="12">
      <c r="B19" s="319"/>
      <c r="C19" s="320" t="s">
        <v>332</v>
      </c>
      <c r="D19" s="316">
        <v>61057136</v>
      </c>
      <c r="E19" s="380">
        <v>58621279</v>
      </c>
      <c r="F19" s="380">
        <v>32835965</v>
      </c>
      <c r="G19" s="316">
        <v>118609</v>
      </c>
      <c r="H19" s="380">
        <v>194354</v>
      </c>
      <c r="I19" s="380">
        <v>161140</v>
      </c>
      <c r="J19" s="316">
        <v>408942039</v>
      </c>
      <c r="K19" s="380">
        <v>375250800</v>
      </c>
      <c r="L19" s="380">
        <v>27818</v>
      </c>
      <c r="M19" s="316">
        <v>1183485</v>
      </c>
      <c r="N19" s="380">
        <v>1243628</v>
      </c>
      <c r="O19" s="380">
        <v>1212609</v>
      </c>
      <c r="P19" s="316">
        <v>30577</v>
      </c>
      <c r="Q19" s="380">
        <v>3708045</v>
      </c>
      <c r="R19" s="380">
        <v>3009238</v>
      </c>
      <c r="S19" s="316">
        <v>0</v>
      </c>
      <c r="T19" s="380">
        <v>0</v>
      </c>
      <c r="U19" s="380">
        <v>0</v>
      </c>
      <c r="V19" s="326">
        <f t="shared" si="7"/>
        <v>471331846</v>
      </c>
      <c r="W19" s="330">
        <f t="shared" si="7"/>
        <v>439018106</v>
      </c>
      <c r="X19" s="330">
        <f t="shared" si="7"/>
        <v>37246770</v>
      </c>
      <c r="Y19" s="394"/>
      <c r="AB19" s="316">
        <f>+'[1]Segmentos LN resumen'!R19</f>
        <v>471331846</v>
      </c>
      <c r="AC19" s="354">
        <f t="shared" si="8"/>
        <v>0</v>
      </c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</row>
    <row r="20" spans="2:39" ht="12">
      <c r="B20" s="319"/>
      <c r="C20" s="320" t="s">
        <v>333</v>
      </c>
      <c r="D20" s="316">
        <v>359406</v>
      </c>
      <c r="E20" s="380">
        <v>380918</v>
      </c>
      <c r="F20" s="380">
        <v>311432</v>
      </c>
      <c r="G20" s="316">
        <v>2996506</v>
      </c>
      <c r="H20" s="380">
        <v>1833586</v>
      </c>
      <c r="I20" s="380">
        <v>1984737</v>
      </c>
      <c r="J20" s="316">
        <v>87091630</v>
      </c>
      <c r="K20" s="380">
        <v>83997877</v>
      </c>
      <c r="L20" s="380">
        <v>106916843</v>
      </c>
      <c r="M20" s="316">
        <v>1661851</v>
      </c>
      <c r="N20" s="380">
        <v>1710515</v>
      </c>
      <c r="O20" s="380">
        <v>0</v>
      </c>
      <c r="P20" s="316">
        <v>0</v>
      </c>
      <c r="Q20" s="380">
        <v>0</v>
      </c>
      <c r="R20" s="380">
        <v>0</v>
      </c>
      <c r="S20" s="316">
        <v>5149</v>
      </c>
      <c r="T20" s="380">
        <v>-134537</v>
      </c>
      <c r="U20" s="380">
        <v>0</v>
      </c>
      <c r="V20" s="326">
        <f t="shared" si="7"/>
        <v>92114542</v>
      </c>
      <c r="W20" s="330">
        <f t="shared" si="7"/>
        <v>87788359</v>
      </c>
      <c r="X20" s="330">
        <f t="shared" si="7"/>
        <v>109213012</v>
      </c>
      <c r="Y20" s="394"/>
      <c r="AB20" s="316">
        <f>+'[1]Segmentos LN resumen'!R20</f>
        <v>92114542</v>
      </c>
      <c r="AC20" s="354">
        <f t="shared" si="8"/>
        <v>0</v>
      </c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</row>
    <row r="21" spans="2:39" ht="12">
      <c r="B21" s="319"/>
      <c r="C21" s="320" t="s">
        <v>334</v>
      </c>
      <c r="D21" s="316">
        <v>7232472</v>
      </c>
      <c r="E21" s="380">
        <v>7548389</v>
      </c>
      <c r="F21" s="380">
        <v>4531190</v>
      </c>
      <c r="G21" s="316">
        <v>176304697</v>
      </c>
      <c r="H21" s="380">
        <v>146227334</v>
      </c>
      <c r="I21" s="380">
        <v>151690773</v>
      </c>
      <c r="J21" s="316">
        <v>46689385</v>
      </c>
      <c r="K21" s="380">
        <v>35809875</v>
      </c>
      <c r="L21" s="380">
        <v>273379275</v>
      </c>
      <c r="M21" s="316">
        <v>12419293</v>
      </c>
      <c r="N21" s="380">
        <v>13314744</v>
      </c>
      <c r="O21" s="380">
        <v>13527254</v>
      </c>
      <c r="P21" s="316">
        <v>0</v>
      </c>
      <c r="Q21" s="380">
        <v>0</v>
      </c>
      <c r="R21" s="380">
        <v>0</v>
      </c>
      <c r="S21" s="316">
        <v>38303</v>
      </c>
      <c r="T21" s="380">
        <v>0</v>
      </c>
      <c r="U21" s="380">
        <v>0</v>
      </c>
      <c r="V21" s="326">
        <f t="shared" si="7"/>
        <v>242684150</v>
      </c>
      <c r="W21" s="330">
        <f t="shared" si="7"/>
        <v>202900342</v>
      </c>
      <c r="X21" s="330">
        <f t="shared" si="7"/>
        <v>443128492</v>
      </c>
      <c r="Y21" s="394"/>
      <c r="AB21" s="316">
        <f>+'[1]Segmentos LN resumen'!R21</f>
        <v>242684150</v>
      </c>
      <c r="AC21" s="354">
        <f t="shared" si="8"/>
        <v>0</v>
      </c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</row>
    <row r="22" spans="2:39" ht="12">
      <c r="B22" s="319"/>
      <c r="C22" s="320" t="s">
        <v>335</v>
      </c>
      <c r="D22" s="316">
        <v>0</v>
      </c>
      <c r="E22" s="380">
        <v>5712830</v>
      </c>
      <c r="F22" s="380">
        <v>6179892</v>
      </c>
      <c r="G22" s="316">
        <v>0</v>
      </c>
      <c r="H22" s="380">
        <v>0</v>
      </c>
      <c r="I22" s="380">
        <v>0</v>
      </c>
      <c r="J22" s="316">
        <v>35101368</v>
      </c>
      <c r="K22" s="380">
        <v>32432608</v>
      </c>
      <c r="L22" s="380">
        <v>44861006</v>
      </c>
      <c r="M22" s="316">
        <v>0</v>
      </c>
      <c r="N22" s="380">
        <v>0</v>
      </c>
      <c r="O22" s="380">
        <v>0</v>
      </c>
      <c r="P22" s="316">
        <v>0</v>
      </c>
      <c r="Q22" s="380">
        <v>0</v>
      </c>
      <c r="R22" s="380">
        <v>0</v>
      </c>
      <c r="S22" s="316">
        <v>-35101368</v>
      </c>
      <c r="T22" s="380">
        <v>-38145438</v>
      </c>
      <c r="U22" s="380">
        <v>-51040898</v>
      </c>
      <c r="V22" s="326">
        <f t="shared" si="7"/>
        <v>0</v>
      </c>
      <c r="W22" s="330">
        <f t="shared" si="7"/>
        <v>0</v>
      </c>
      <c r="X22" s="330">
        <f t="shared" si="7"/>
        <v>0</v>
      </c>
      <c r="Y22" s="394"/>
      <c r="AB22" s="316">
        <f>+'[1]Segmentos LN resumen'!R22</f>
        <v>0</v>
      </c>
      <c r="AC22" s="354">
        <f t="shared" si="8"/>
        <v>0</v>
      </c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</row>
    <row r="23" spans="2:39" ht="12">
      <c r="B23" s="319"/>
      <c r="C23" s="320" t="s">
        <v>336</v>
      </c>
      <c r="D23" s="316">
        <v>7497193915</v>
      </c>
      <c r="E23" s="380">
        <v>4441947077</v>
      </c>
      <c r="F23" s="380">
        <v>4624595985</v>
      </c>
      <c r="G23" s="316">
        <v>56375138</v>
      </c>
      <c r="H23" s="380">
        <v>58167386</v>
      </c>
      <c r="I23" s="380">
        <v>4727255</v>
      </c>
      <c r="J23" s="316">
        <v>0</v>
      </c>
      <c r="K23" s="380">
        <v>1042410728</v>
      </c>
      <c r="L23" s="380">
        <v>1217587204</v>
      </c>
      <c r="M23" s="316">
        <v>31502341</v>
      </c>
      <c r="N23" s="380">
        <v>33528901</v>
      </c>
      <c r="O23" s="380">
        <v>31365165</v>
      </c>
      <c r="P23" s="316">
        <v>80918665</v>
      </c>
      <c r="Q23" s="380">
        <v>51856847</v>
      </c>
      <c r="R23" s="380">
        <v>49887780</v>
      </c>
      <c r="S23" s="316">
        <v>-7442664003</v>
      </c>
      <c r="T23" s="380">
        <v>-5413393594</v>
      </c>
      <c r="U23" s="380">
        <v>-5733377672</v>
      </c>
      <c r="V23" s="326">
        <f t="shared" si="7"/>
        <v>223326056</v>
      </c>
      <c r="W23" s="330">
        <f t="shared" si="7"/>
        <v>214517345</v>
      </c>
      <c r="X23" s="330">
        <f t="shared" si="7"/>
        <v>194785717</v>
      </c>
      <c r="Y23" s="394"/>
      <c r="AB23" s="316">
        <f>+'[1]Segmentos LN resumen'!R23</f>
        <v>223326056</v>
      </c>
      <c r="AC23" s="354">
        <f t="shared" si="8"/>
        <v>0</v>
      </c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</row>
    <row r="24" spans="2:39" ht="12">
      <c r="B24" s="319"/>
      <c r="C24" s="320" t="s">
        <v>337</v>
      </c>
      <c r="D24" s="316">
        <v>35960435</v>
      </c>
      <c r="E24" s="380">
        <v>37962229</v>
      </c>
      <c r="F24" s="380">
        <v>40287096</v>
      </c>
      <c r="G24" s="316">
        <v>3244680</v>
      </c>
      <c r="H24" s="380">
        <v>3460809</v>
      </c>
      <c r="I24" s="380">
        <v>3649971</v>
      </c>
      <c r="J24" s="316">
        <v>1119923005</v>
      </c>
      <c r="K24" s="380">
        <v>1104062844</v>
      </c>
      <c r="L24" s="380">
        <v>1375676408</v>
      </c>
      <c r="M24" s="316">
        <v>41399132</v>
      </c>
      <c r="N24" s="380">
        <v>43868608</v>
      </c>
      <c r="O24" s="380">
        <v>43764781</v>
      </c>
      <c r="P24" s="316">
        <v>16829821</v>
      </c>
      <c r="Q24" s="380">
        <v>12648021</v>
      </c>
      <c r="R24" s="380">
        <v>3302723</v>
      </c>
      <c r="S24" s="316">
        <v>0</v>
      </c>
      <c r="T24" s="380">
        <v>0</v>
      </c>
      <c r="U24" s="380">
        <v>0</v>
      </c>
      <c r="V24" s="326">
        <f t="shared" si="7"/>
        <v>1217357073</v>
      </c>
      <c r="W24" s="330">
        <f t="shared" si="7"/>
        <v>1202002511</v>
      </c>
      <c r="X24" s="330">
        <f t="shared" si="7"/>
        <v>1466680979</v>
      </c>
      <c r="Y24" s="394"/>
      <c r="AB24" s="316">
        <f>+'[1]Segmentos LN resumen'!R24</f>
        <v>1217357073</v>
      </c>
      <c r="AC24" s="354">
        <f t="shared" si="8"/>
        <v>0</v>
      </c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</row>
    <row r="25" spans="2:39" ht="12">
      <c r="B25" s="319"/>
      <c r="C25" s="320" t="s">
        <v>338</v>
      </c>
      <c r="D25" s="316">
        <v>2298608</v>
      </c>
      <c r="E25" s="380">
        <v>2298608</v>
      </c>
      <c r="F25" s="380">
        <v>2298608</v>
      </c>
      <c r="G25" s="316">
        <v>1842867</v>
      </c>
      <c r="H25" s="380">
        <v>1902217</v>
      </c>
      <c r="I25" s="380">
        <v>2357592</v>
      </c>
      <c r="J25" s="316">
        <v>98378127</v>
      </c>
      <c r="K25" s="380">
        <v>100004647</v>
      </c>
      <c r="L25" s="380">
        <v>119058905</v>
      </c>
      <c r="M25" s="316">
        <v>5046562</v>
      </c>
      <c r="N25" s="380">
        <v>5194342</v>
      </c>
      <c r="O25" s="380">
        <v>5126657</v>
      </c>
      <c r="P25" s="316">
        <v>8561843</v>
      </c>
      <c r="Q25" s="380">
        <v>8703399</v>
      </c>
      <c r="R25" s="380">
        <v>10361690</v>
      </c>
      <c r="S25" s="316">
        <v>1265369626</v>
      </c>
      <c r="T25" s="380">
        <v>1273570739</v>
      </c>
      <c r="U25" s="380">
        <v>1329103656</v>
      </c>
      <c r="V25" s="326">
        <f t="shared" si="7"/>
        <v>1381497633</v>
      </c>
      <c r="W25" s="330">
        <f t="shared" si="7"/>
        <v>1391673952</v>
      </c>
      <c r="X25" s="330">
        <f t="shared" si="7"/>
        <v>1468307108</v>
      </c>
      <c r="Y25" s="394"/>
      <c r="AB25" s="316">
        <f>+'[1]Segmentos LN resumen'!R25</f>
        <v>1381497633</v>
      </c>
      <c r="AC25" s="354">
        <f t="shared" si="8"/>
        <v>0</v>
      </c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</row>
    <row r="26" spans="2:39" ht="12">
      <c r="B26" s="319"/>
      <c r="C26" s="320" t="s">
        <v>339</v>
      </c>
      <c r="D26" s="316">
        <v>2831692904</v>
      </c>
      <c r="E26" s="380">
        <v>2831413884</v>
      </c>
      <c r="F26" s="380">
        <v>2845420964</v>
      </c>
      <c r="G26" s="316">
        <v>448892631</v>
      </c>
      <c r="H26" s="380">
        <v>369087363</v>
      </c>
      <c r="I26" s="380">
        <v>424077441</v>
      </c>
      <c r="J26" s="316">
        <v>374518756</v>
      </c>
      <c r="K26" s="380">
        <v>388190909</v>
      </c>
      <c r="L26" s="380">
        <v>479342553</v>
      </c>
      <c r="M26" s="316">
        <v>2293731309</v>
      </c>
      <c r="N26" s="380">
        <v>2317512355</v>
      </c>
      <c r="O26" s="380">
        <v>2141054741</v>
      </c>
      <c r="P26" s="316">
        <v>1204137450</v>
      </c>
      <c r="Q26" s="380">
        <v>1164386651</v>
      </c>
      <c r="R26" s="380">
        <v>1178479794</v>
      </c>
      <c r="S26" s="316">
        <v>-23813555</v>
      </c>
      <c r="T26" s="380">
        <v>-20667591</v>
      </c>
      <c r="U26" s="380">
        <v>-22466646</v>
      </c>
      <c r="V26" s="326">
        <f t="shared" si="7"/>
        <v>7129159495</v>
      </c>
      <c r="W26" s="330">
        <f t="shared" si="7"/>
        <v>7049923571</v>
      </c>
      <c r="X26" s="330">
        <f t="shared" si="7"/>
        <v>7045908847</v>
      </c>
      <c r="Y26" s="394"/>
      <c r="AB26" s="316">
        <f>+'[1]Segmentos LN resumen'!R26</f>
        <v>7129159495</v>
      </c>
      <c r="AC26" s="354">
        <f t="shared" si="8"/>
        <v>0</v>
      </c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</row>
    <row r="27" spans="2:39" ht="12">
      <c r="B27" s="319"/>
      <c r="C27" s="320" t="s">
        <v>340</v>
      </c>
      <c r="D27" s="316">
        <v>46697533</v>
      </c>
      <c r="E27" s="380">
        <v>46922970</v>
      </c>
      <c r="F27" s="380">
        <v>38055889</v>
      </c>
      <c r="G27" s="316">
        <v>0</v>
      </c>
      <c r="H27" s="380">
        <v>0</v>
      </c>
      <c r="I27" s="380">
        <v>0</v>
      </c>
      <c r="J27" s="316">
        <v>0</v>
      </c>
      <c r="K27" s="380">
        <v>0</v>
      </c>
      <c r="L27" s="380">
        <v>0</v>
      </c>
      <c r="M27" s="316">
        <v>0</v>
      </c>
      <c r="N27" s="380">
        <v>0</v>
      </c>
      <c r="O27" s="380">
        <v>0</v>
      </c>
      <c r="P27" s="316">
        <v>0</v>
      </c>
      <c r="Q27" s="380">
        <v>0</v>
      </c>
      <c r="R27" s="380">
        <v>0</v>
      </c>
      <c r="S27" s="316">
        <v>0</v>
      </c>
      <c r="T27" s="380">
        <v>0</v>
      </c>
      <c r="U27" s="380">
        <v>0</v>
      </c>
      <c r="V27" s="326">
        <f t="shared" si="7"/>
        <v>46697533</v>
      </c>
      <c r="W27" s="330">
        <f t="shared" si="7"/>
        <v>46922970</v>
      </c>
      <c r="X27" s="330">
        <f t="shared" si="7"/>
        <v>38055889</v>
      </c>
      <c r="Y27" s="394"/>
      <c r="AB27" s="316">
        <f>+'[1]Segmentos LN resumen'!R27</f>
        <v>46697533</v>
      </c>
      <c r="AC27" s="354">
        <f t="shared" si="8"/>
        <v>0</v>
      </c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</row>
    <row r="28" spans="2:39" ht="12">
      <c r="B28" s="319"/>
      <c r="C28" s="320" t="s">
        <v>341</v>
      </c>
      <c r="D28" s="316">
        <v>83573164</v>
      </c>
      <c r="E28" s="380">
        <v>82007430</v>
      </c>
      <c r="F28" s="380">
        <v>76991742</v>
      </c>
      <c r="G28" s="316">
        <v>17868927</v>
      </c>
      <c r="H28" s="380">
        <v>5965032</v>
      </c>
      <c r="I28" s="380">
        <v>4697201</v>
      </c>
      <c r="J28" s="316">
        <v>87583267</v>
      </c>
      <c r="K28" s="380">
        <v>176051512</v>
      </c>
      <c r="L28" s="380">
        <v>188426851</v>
      </c>
      <c r="M28" s="316">
        <v>90079680</v>
      </c>
      <c r="N28" s="380">
        <v>96668454</v>
      </c>
      <c r="O28" s="380">
        <v>94502427</v>
      </c>
      <c r="P28" s="316">
        <v>1847338</v>
      </c>
      <c r="Q28" s="380">
        <v>1839315</v>
      </c>
      <c r="R28" s="380">
        <v>1522732</v>
      </c>
      <c r="S28" s="316">
        <v>-51514845</v>
      </c>
      <c r="T28" s="380">
        <v>-40975527</v>
      </c>
      <c r="U28" s="380">
        <v>895555</v>
      </c>
      <c r="V28" s="326">
        <f t="shared" si="7"/>
        <v>229437531</v>
      </c>
      <c r="W28" s="330">
        <f t="shared" si="7"/>
        <v>321556216</v>
      </c>
      <c r="X28" s="330">
        <f t="shared" si="7"/>
        <v>367036508</v>
      </c>
      <c r="Y28" s="394"/>
      <c r="AB28" s="316">
        <f>+'[1]Segmentos LN resumen'!R28</f>
        <v>229437531</v>
      </c>
      <c r="AC28" s="354">
        <f t="shared" si="8"/>
        <v>0</v>
      </c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</row>
    <row r="29" spans="5:35" ht="6.75" customHeight="1">
      <c r="E29" s="335"/>
      <c r="F29" s="335"/>
      <c r="G29" s="310"/>
      <c r="H29" s="335"/>
      <c r="I29" s="335"/>
      <c r="K29" s="335"/>
      <c r="L29" s="335"/>
      <c r="N29" s="335"/>
      <c r="O29" s="335"/>
      <c r="Q29" s="335"/>
      <c r="R29" s="335"/>
      <c r="T29" s="335"/>
      <c r="U29" s="335"/>
      <c r="W29" s="328"/>
      <c r="X29" s="328"/>
      <c r="Y29" s="394"/>
      <c r="AC29" s="354"/>
      <c r="AH29" s="310"/>
      <c r="AI29" s="310"/>
    </row>
    <row r="30" spans="2:35" ht="12">
      <c r="B30" s="324" t="s">
        <v>342</v>
      </c>
      <c r="C30" s="325"/>
      <c r="D30" s="326">
        <f aca="true" t="shared" si="9" ref="D30:U30">+D6+D18</f>
        <v>12629602520</v>
      </c>
      <c r="E30" s="381">
        <f t="shared" si="9"/>
        <v>8293103097</v>
      </c>
      <c r="F30" s="381">
        <f t="shared" si="9"/>
        <v>8747436106</v>
      </c>
      <c r="G30" s="326">
        <f t="shared" si="9"/>
        <v>999992616</v>
      </c>
      <c r="H30" s="381">
        <f t="shared" si="9"/>
        <v>727489690</v>
      </c>
      <c r="I30" s="381">
        <f t="shared" si="9"/>
        <v>792150677</v>
      </c>
      <c r="J30" s="326">
        <f t="shared" si="9"/>
        <v>3063065935</v>
      </c>
      <c r="K30" s="381">
        <f t="shared" si="9"/>
        <v>4080531757</v>
      </c>
      <c r="L30" s="381">
        <f t="shared" si="9"/>
        <v>4485916038</v>
      </c>
      <c r="M30" s="326">
        <f t="shared" si="9"/>
        <v>2844174187</v>
      </c>
      <c r="N30" s="381">
        <f t="shared" si="9"/>
        <v>3030611805</v>
      </c>
      <c r="O30" s="381">
        <f t="shared" si="9"/>
        <v>2763579912</v>
      </c>
      <c r="P30" s="326">
        <f t="shared" si="9"/>
        <v>1502316428</v>
      </c>
      <c r="Q30" s="381">
        <f t="shared" si="9"/>
        <v>1397422521</v>
      </c>
      <c r="R30" s="381">
        <f t="shared" si="9"/>
        <v>1385204889</v>
      </c>
      <c r="S30" s="326">
        <f t="shared" si="9"/>
        <v>-6766929947</v>
      </c>
      <c r="T30" s="381">
        <f t="shared" si="9"/>
        <v>-4282666568</v>
      </c>
      <c r="U30" s="381">
        <f t="shared" si="9"/>
        <v>-4525200540</v>
      </c>
      <c r="V30" s="326">
        <f>+V6+V18</f>
        <v>14272221739</v>
      </c>
      <c r="W30" s="330">
        <f>+W6+W18</f>
        <v>13246492302</v>
      </c>
      <c r="X30" s="330">
        <f>+X6+X18</f>
        <v>13649087082</v>
      </c>
      <c r="Y30" s="394"/>
      <c r="AB30" s="326">
        <f>+AB6+AB18</f>
        <v>14272221739</v>
      </c>
      <c r="AC30" s="354">
        <f t="shared" si="8"/>
        <v>0</v>
      </c>
      <c r="AH30" s="310"/>
      <c r="AI30" s="310"/>
    </row>
    <row r="31" spans="7:35" ht="12">
      <c r="G31" s="310"/>
      <c r="Y31" s="394"/>
      <c r="AB31" s="354"/>
      <c r="AC31" s="354"/>
      <c r="AH31" s="310"/>
      <c r="AI31" s="310"/>
    </row>
    <row r="32" spans="7:35" ht="12">
      <c r="G32" s="310"/>
      <c r="Y32" s="394"/>
      <c r="AB32" s="354"/>
      <c r="AC32" s="354"/>
      <c r="AH32" s="310"/>
      <c r="AI32" s="310"/>
    </row>
    <row r="33" spans="2:35" ht="12.75" customHeight="1">
      <c r="B33" s="443" t="s">
        <v>411</v>
      </c>
      <c r="C33" s="444"/>
      <c r="D33" s="440" t="s">
        <v>1</v>
      </c>
      <c r="E33" s="441"/>
      <c r="F33" s="442"/>
      <c r="G33" s="440" t="s">
        <v>2</v>
      </c>
      <c r="H33" s="441"/>
      <c r="I33" s="442"/>
      <c r="J33" s="440" t="s">
        <v>412</v>
      </c>
      <c r="K33" s="441"/>
      <c r="L33" s="442"/>
      <c r="M33" s="440" t="s">
        <v>3</v>
      </c>
      <c r="N33" s="441"/>
      <c r="O33" s="442"/>
      <c r="P33" s="440" t="s">
        <v>413</v>
      </c>
      <c r="Q33" s="441"/>
      <c r="R33" s="442"/>
      <c r="S33" s="440" t="s">
        <v>414</v>
      </c>
      <c r="T33" s="441"/>
      <c r="U33" s="442"/>
      <c r="V33" s="440" t="s">
        <v>318</v>
      </c>
      <c r="W33" s="441"/>
      <c r="X33" s="442"/>
      <c r="Y33" s="394"/>
      <c r="AB33" s="354"/>
      <c r="AC33" s="354"/>
      <c r="AH33" s="310"/>
      <c r="AI33" s="310"/>
    </row>
    <row r="34" spans="2:35" ht="12">
      <c r="B34" s="427" t="s">
        <v>343</v>
      </c>
      <c r="C34" s="448"/>
      <c r="D34" s="311">
        <f aca="true" t="shared" si="10" ref="D34:X34">+D4</f>
        <v>41455</v>
      </c>
      <c r="E34" s="312">
        <f t="shared" si="10"/>
        <v>41274</v>
      </c>
      <c r="F34" s="312">
        <f t="shared" si="10"/>
        <v>40908</v>
      </c>
      <c r="G34" s="311">
        <f t="shared" si="10"/>
        <v>41455</v>
      </c>
      <c r="H34" s="312">
        <f t="shared" si="10"/>
        <v>41274</v>
      </c>
      <c r="I34" s="312">
        <f t="shared" si="10"/>
        <v>40908</v>
      </c>
      <c r="J34" s="311">
        <f t="shared" si="10"/>
        <v>41455</v>
      </c>
      <c r="K34" s="312">
        <f t="shared" si="10"/>
        <v>41274</v>
      </c>
      <c r="L34" s="312">
        <f t="shared" si="10"/>
        <v>40908</v>
      </c>
      <c r="M34" s="311">
        <f t="shared" si="10"/>
        <v>41455</v>
      </c>
      <c r="N34" s="312">
        <f t="shared" si="10"/>
        <v>41274</v>
      </c>
      <c r="O34" s="312">
        <f t="shared" si="10"/>
        <v>40908</v>
      </c>
      <c r="P34" s="311">
        <f t="shared" si="10"/>
        <v>41455</v>
      </c>
      <c r="Q34" s="312">
        <f t="shared" si="10"/>
        <v>41274</v>
      </c>
      <c r="R34" s="312">
        <f t="shared" si="10"/>
        <v>40908</v>
      </c>
      <c r="S34" s="311">
        <f t="shared" si="10"/>
        <v>41455</v>
      </c>
      <c r="T34" s="312">
        <f t="shared" si="10"/>
        <v>41274</v>
      </c>
      <c r="U34" s="312">
        <f t="shared" si="10"/>
        <v>40908</v>
      </c>
      <c r="V34" s="311">
        <f t="shared" si="10"/>
        <v>41455</v>
      </c>
      <c r="W34" s="312">
        <f t="shared" si="10"/>
        <v>41274</v>
      </c>
      <c r="X34" s="312">
        <f t="shared" si="10"/>
        <v>40908</v>
      </c>
      <c r="Y34" s="394"/>
      <c r="AB34" s="354"/>
      <c r="AC34" s="354"/>
      <c r="AH34" s="310"/>
      <c r="AI34" s="310"/>
    </row>
    <row r="35" spans="2:35" ht="12">
      <c r="B35" s="449"/>
      <c r="C35" s="450"/>
      <c r="D35" s="313" t="s">
        <v>320</v>
      </c>
      <c r="E35" s="395" t="s">
        <v>320</v>
      </c>
      <c r="F35" s="395" t="s">
        <v>320</v>
      </c>
      <c r="G35" s="313" t="s">
        <v>320</v>
      </c>
      <c r="H35" s="314" t="s">
        <v>320</v>
      </c>
      <c r="I35" s="314" t="s">
        <v>320</v>
      </c>
      <c r="J35" s="313" t="s">
        <v>320</v>
      </c>
      <c r="K35" s="314" t="s">
        <v>320</v>
      </c>
      <c r="L35" s="314" t="s">
        <v>320</v>
      </c>
      <c r="M35" s="313" t="s">
        <v>320</v>
      </c>
      <c r="N35" s="314" t="s">
        <v>320</v>
      </c>
      <c r="O35" s="314" t="s">
        <v>320</v>
      </c>
      <c r="P35" s="313" t="s">
        <v>320</v>
      </c>
      <c r="Q35" s="314" t="s">
        <v>320</v>
      </c>
      <c r="R35" s="314" t="s">
        <v>320</v>
      </c>
      <c r="S35" s="313" t="s">
        <v>320</v>
      </c>
      <c r="T35" s="314" t="s">
        <v>320</v>
      </c>
      <c r="U35" s="314" t="s">
        <v>320</v>
      </c>
      <c r="V35" s="313" t="s">
        <v>320</v>
      </c>
      <c r="W35" s="314" t="s">
        <v>320</v>
      </c>
      <c r="X35" s="314" t="s">
        <v>320</v>
      </c>
      <c r="Y35" s="394"/>
      <c r="AB35" s="354"/>
      <c r="AC35" s="354"/>
      <c r="AH35" s="310"/>
      <c r="AI35" s="310"/>
    </row>
    <row r="36" spans="2:35" ht="12">
      <c r="B36" s="328" t="s">
        <v>344</v>
      </c>
      <c r="D36" s="316">
        <f>+D37</f>
        <v>983848204</v>
      </c>
      <c r="E36" s="379">
        <f>+E37</f>
        <v>710362585</v>
      </c>
      <c r="F36" s="379">
        <f>+F37</f>
        <v>630608050</v>
      </c>
      <c r="G36" s="316">
        <f aca="true" t="shared" si="11" ref="G36:U36">+G37</f>
        <v>712742731</v>
      </c>
      <c r="H36" s="379">
        <f t="shared" si="11"/>
        <v>592608749</v>
      </c>
      <c r="I36" s="379">
        <f t="shared" si="11"/>
        <v>494783567</v>
      </c>
      <c r="J36" s="316">
        <f t="shared" si="11"/>
        <v>687230399</v>
      </c>
      <c r="K36" s="379">
        <f t="shared" si="11"/>
        <v>444716883</v>
      </c>
      <c r="L36" s="379">
        <f t="shared" si="11"/>
        <v>650237150</v>
      </c>
      <c r="M36" s="316">
        <f t="shared" si="11"/>
        <v>581637741</v>
      </c>
      <c r="N36" s="379">
        <f t="shared" si="11"/>
        <v>442299732</v>
      </c>
      <c r="O36" s="379">
        <f t="shared" si="11"/>
        <v>476157074</v>
      </c>
      <c r="P36" s="316">
        <f t="shared" si="11"/>
        <v>184630122</v>
      </c>
      <c r="Q36" s="379">
        <f t="shared" si="11"/>
        <v>192966044</v>
      </c>
      <c r="R36" s="379">
        <f t="shared" si="11"/>
        <v>170828751</v>
      </c>
      <c r="S36" s="316">
        <f t="shared" si="11"/>
        <v>-479310899</v>
      </c>
      <c r="T36" s="379">
        <f t="shared" si="11"/>
        <v>-36223268</v>
      </c>
      <c r="U36" s="379">
        <f t="shared" si="11"/>
        <v>-580568</v>
      </c>
      <c r="V36" s="326">
        <f aca="true" t="shared" si="12" ref="V36:X44">+S36+P36+M36+J36+G36+D36</f>
        <v>2670778298</v>
      </c>
      <c r="W36" s="330">
        <f t="shared" si="12"/>
        <v>2346730725</v>
      </c>
      <c r="X36" s="330">
        <f t="shared" si="12"/>
        <v>2422034024</v>
      </c>
      <c r="Y36" s="394"/>
      <c r="AB36" s="316">
        <f>+AB37</f>
        <v>2670778298</v>
      </c>
      <c r="AC36" s="354"/>
      <c r="AH36" s="310"/>
      <c r="AI36" s="310"/>
    </row>
    <row r="37" spans="2:39" ht="12" customHeight="1">
      <c r="B37" s="328" t="s">
        <v>345</v>
      </c>
      <c r="D37" s="316">
        <f aca="true" t="shared" si="13" ref="D37:U37">SUM(D38:D44)</f>
        <v>983848204</v>
      </c>
      <c r="E37" s="379">
        <f t="shared" si="13"/>
        <v>710362585</v>
      </c>
      <c r="F37" s="379">
        <f t="shared" si="13"/>
        <v>630608050</v>
      </c>
      <c r="G37" s="316">
        <f t="shared" si="13"/>
        <v>712742731</v>
      </c>
      <c r="H37" s="379">
        <f t="shared" si="13"/>
        <v>592608749</v>
      </c>
      <c r="I37" s="379">
        <f t="shared" si="13"/>
        <v>494783567</v>
      </c>
      <c r="J37" s="316">
        <f t="shared" si="13"/>
        <v>687230399</v>
      </c>
      <c r="K37" s="379">
        <f t="shared" si="13"/>
        <v>444716883</v>
      </c>
      <c r="L37" s="379">
        <f t="shared" si="13"/>
        <v>650237150</v>
      </c>
      <c r="M37" s="316">
        <f t="shared" si="13"/>
        <v>581637741</v>
      </c>
      <c r="N37" s="379">
        <f t="shared" si="13"/>
        <v>442299732</v>
      </c>
      <c r="O37" s="379">
        <f t="shared" si="13"/>
        <v>476157074</v>
      </c>
      <c r="P37" s="316">
        <f t="shared" si="13"/>
        <v>184630122</v>
      </c>
      <c r="Q37" s="379">
        <f t="shared" si="13"/>
        <v>192966044</v>
      </c>
      <c r="R37" s="379">
        <f t="shared" si="13"/>
        <v>170828751</v>
      </c>
      <c r="S37" s="316">
        <f t="shared" si="13"/>
        <v>-479310899</v>
      </c>
      <c r="T37" s="379">
        <f t="shared" si="13"/>
        <v>-36223268</v>
      </c>
      <c r="U37" s="379">
        <f t="shared" si="13"/>
        <v>-580568</v>
      </c>
      <c r="V37" s="326">
        <f t="shared" si="12"/>
        <v>2670778298</v>
      </c>
      <c r="W37" s="330">
        <f t="shared" si="12"/>
        <v>2346730725</v>
      </c>
      <c r="X37" s="330">
        <f t="shared" si="12"/>
        <v>2422034024</v>
      </c>
      <c r="Y37" s="394"/>
      <c r="AB37" s="316">
        <f>SUM(AB38:AB44)</f>
        <v>2670778298</v>
      </c>
      <c r="AC37" s="354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</row>
    <row r="38" spans="2:39" ht="12">
      <c r="B38" s="319"/>
      <c r="C38" s="320" t="s">
        <v>346</v>
      </c>
      <c r="D38" s="316">
        <v>651812030</v>
      </c>
      <c r="E38" s="379">
        <v>233128692</v>
      </c>
      <c r="F38" s="379">
        <v>76829743</v>
      </c>
      <c r="G38" s="316">
        <v>191111807</v>
      </c>
      <c r="H38" s="379">
        <v>156782528</v>
      </c>
      <c r="I38" s="379">
        <v>105336295</v>
      </c>
      <c r="J38" s="316">
        <v>112109127</v>
      </c>
      <c r="K38" s="379">
        <v>111001976</v>
      </c>
      <c r="L38" s="379">
        <v>288730920</v>
      </c>
      <c r="M38" s="316">
        <v>139086685</v>
      </c>
      <c r="N38" s="379">
        <v>96374184</v>
      </c>
      <c r="O38" s="379">
        <v>124642295</v>
      </c>
      <c r="P38" s="316">
        <v>68579891</v>
      </c>
      <c r="Q38" s="379">
        <v>61135922</v>
      </c>
      <c r="R38" s="379">
        <v>65023305</v>
      </c>
      <c r="S38" s="316">
        <v>0</v>
      </c>
      <c r="T38" s="379">
        <v>0</v>
      </c>
      <c r="U38" s="379">
        <v>0</v>
      </c>
      <c r="V38" s="326">
        <f t="shared" si="12"/>
        <v>1162699540</v>
      </c>
      <c r="W38" s="330">
        <f t="shared" si="12"/>
        <v>658423302</v>
      </c>
      <c r="X38" s="330">
        <f t="shared" si="12"/>
        <v>660562558</v>
      </c>
      <c r="Y38" s="394"/>
      <c r="AB38" s="316">
        <f>+'[1]Segmentos LN resumen'!R40</f>
        <v>1162699540</v>
      </c>
      <c r="AC38" s="354">
        <f aca="true" t="shared" si="14" ref="AC38:AC44">+V38-AB38</f>
        <v>0</v>
      </c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</row>
    <row r="39" spans="2:39" ht="12">
      <c r="B39" s="319"/>
      <c r="C39" s="320" t="s">
        <v>347</v>
      </c>
      <c r="D39" s="316">
        <v>222742837</v>
      </c>
      <c r="E39" s="379">
        <v>309129869</v>
      </c>
      <c r="F39" s="379">
        <v>389635719</v>
      </c>
      <c r="G39" s="316">
        <v>336139277</v>
      </c>
      <c r="H39" s="379">
        <v>335942011</v>
      </c>
      <c r="I39" s="379">
        <v>283219858</v>
      </c>
      <c r="J39" s="316">
        <v>251142503</v>
      </c>
      <c r="K39" s="379">
        <v>246490233</v>
      </c>
      <c r="L39" s="379">
        <v>234837848</v>
      </c>
      <c r="M39" s="316">
        <v>229816636</v>
      </c>
      <c r="N39" s="379">
        <v>206401334</v>
      </c>
      <c r="O39" s="379">
        <v>217911901</v>
      </c>
      <c r="P39" s="316">
        <v>80050292</v>
      </c>
      <c r="Q39" s="379">
        <v>85340558</v>
      </c>
      <c r="R39" s="379">
        <v>68645529</v>
      </c>
      <c r="S39" s="316">
        <v>443129</v>
      </c>
      <c r="T39" s="379">
        <v>11547745</v>
      </c>
      <c r="U39" s="379">
        <v>19137458</v>
      </c>
      <c r="V39" s="326">
        <f t="shared" si="12"/>
        <v>1120334674</v>
      </c>
      <c r="W39" s="330">
        <f t="shared" si="12"/>
        <v>1194851750</v>
      </c>
      <c r="X39" s="330">
        <f t="shared" si="12"/>
        <v>1213388313</v>
      </c>
      <c r="Y39" s="394"/>
      <c r="AB39" s="316">
        <f>+'[1]Segmentos LN resumen'!R41</f>
        <v>1120334674</v>
      </c>
      <c r="AC39" s="354">
        <f t="shared" si="14"/>
        <v>0</v>
      </c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</row>
    <row r="40" spans="2:39" ht="12">
      <c r="B40" s="319"/>
      <c r="C40" s="320" t="s">
        <v>348</v>
      </c>
      <c r="D40" s="316">
        <v>27665587</v>
      </c>
      <c r="E40" s="379">
        <v>94690434</v>
      </c>
      <c r="F40" s="379">
        <v>50881631</v>
      </c>
      <c r="G40" s="316">
        <v>84032443</v>
      </c>
      <c r="H40" s="379">
        <v>32357914</v>
      </c>
      <c r="I40" s="379">
        <v>45686586</v>
      </c>
      <c r="J40" s="316">
        <v>282333428</v>
      </c>
      <c r="K40" s="379">
        <v>31861534</v>
      </c>
      <c r="L40" s="379">
        <v>34092017</v>
      </c>
      <c r="M40" s="316">
        <v>165779262</v>
      </c>
      <c r="N40" s="379">
        <v>38029441</v>
      </c>
      <c r="O40" s="379">
        <v>52825714</v>
      </c>
      <c r="P40" s="316">
        <v>910962</v>
      </c>
      <c r="Q40" s="379">
        <v>1091197</v>
      </c>
      <c r="R40" s="379">
        <v>1068536</v>
      </c>
      <c r="S40" s="316">
        <v>-479754028</v>
      </c>
      <c r="T40" s="379">
        <v>-47771013</v>
      </c>
      <c r="U40" s="379">
        <v>-24195800</v>
      </c>
      <c r="V40" s="326">
        <f t="shared" si="12"/>
        <v>80967654</v>
      </c>
      <c r="W40" s="330">
        <f t="shared" si="12"/>
        <v>150259507</v>
      </c>
      <c r="X40" s="330">
        <f t="shared" si="12"/>
        <v>160358684</v>
      </c>
      <c r="Y40" s="394"/>
      <c r="AB40" s="316">
        <f>+'[1]Segmentos LN resumen'!R42</f>
        <v>80967654</v>
      </c>
      <c r="AC40" s="354">
        <f t="shared" si="14"/>
        <v>0</v>
      </c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</row>
    <row r="41" spans="2:39" ht="12">
      <c r="B41" s="319"/>
      <c r="C41" s="320" t="s">
        <v>349</v>
      </c>
      <c r="D41" s="316">
        <v>30964300</v>
      </c>
      <c r="E41" s="379">
        <v>39752810</v>
      </c>
      <c r="F41" s="379">
        <v>53819934</v>
      </c>
      <c r="G41" s="316">
        <v>38132602</v>
      </c>
      <c r="H41" s="379">
        <v>30095780</v>
      </c>
      <c r="I41" s="379">
        <v>25324807</v>
      </c>
      <c r="J41" s="316">
        <v>1510170</v>
      </c>
      <c r="K41" s="379">
        <v>1559596</v>
      </c>
      <c r="L41" s="379">
        <v>6801936</v>
      </c>
      <c r="M41" s="316">
        <v>9274304</v>
      </c>
      <c r="N41" s="379">
        <v>9808093</v>
      </c>
      <c r="O41" s="379">
        <v>10860</v>
      </c>
      <c r="P41" s="316">
        <v>8016334</v>
      </c>
      <c r="Q41" s="379">
        <v>8514423</v>
      </c>
      <c r="R41" s="379">
        <v>8754075</v>
      </c>
      <c r="S41" s="316">
        <v>0</v>
      </c>
      <c r="T41" s="379">
        <v>0</v>
      </c>
      <c r="U41" s="379">
        <v>4477774</v>
      </c>
      <c r="V41" s="326">
        <f t="shared" si="12"/>
        <v>87897710</v>
      </c>
      <c r="W41" s="330">
        <f t="shared" si="12"/>
        <v>89730702</v>
      </c>
      <c r="X41" s="330">
        <f t="shared" si="12"/>
        <v>99189386</v>
      </c>
      <c r="Y41" s="394"/>
      <c r="AB41" s="316">
        <f>+'[1]Segmentos LN resumen'!R43</f>
        <v>87897710</v>
      </c>
      <c r="AC41" s="354">
        <f t="shared" si="14"/>
        <v>0</v>
      </c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</row>
    <row r="42" spans="2:39" ht="12">
      <c r="B42" s="319"/>
      <c r="C42" s="320" t="s">
        <v>350</v>
      </c>
      <c r="D42" s="316">
        <v>46309062</v>
      </c>
      <c r="E42" s="379">
        <v>31025160</v>
      </c>
      <c r="F42" s="379">
        <v>56915482</v>
      </c>
      <c r="G42" s="316">
        <v>33770979</v>
      </c>
      <c r="H42" s="379">
        <v>10649219</v>
      </c>
      <c r="I42" s="379">
        <v>12379051</v>
      </c>
      <c r="J42" s="316">
        <v>22171405</v>
      </c>
      <c r="K42" s="379">
        <v>35085220</v>
      </c>
      <c r="L42" s="379">
        <v>67476356</v>
      </c>
      <c r="M42" s="316">
        <v>30811823</v>
      </c>
      <c r="N42" s="379">
        <v>83398892</v>
      </c>
      <c r="O42" s="379">
        <v>74996825</v>
      </c>
      <c r="P42" s="316">
        <v>10530153</v>
      </c>
      <c r="Q42" s="379">
        <v>9387047</v>
      </c>
      <c r="R42" s="379">
        <v>20478459</v>
      </c>
      <c r="S42" s="316">
        <v>0</v>
      </c>
      <c r="T42" s="379">
        <v>0</v>
      </c>
      <c r="U42" s="379">
        <v>0</v>
      </c>
      <c r="V42" s="326">
        <f t="shared" si="12"/>
        <v>143593422</v>
      </c>
      <c r="W42" s="330">
        <f t="shared" si="12"/>
        <v>169545538</v>
      </c>
      <c r="X42" s="330">
        <f t="shared" si="12"/>
        <v>232246173</v>
      </c>
      <c r="Y42" s="394"/>
      <c r="AB42" s="316">
        <f>+'[1]Segmentos LN resumen'!R44</f>
        <v>143593422</v>
      </c>
      <c r="AC42" s="354">
        <f t="shared" si="14"/>
        <v>0</v>
      </c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</row>
    <row r="43" spans="2:39" ht="12">
      <c r="B43" s="319"/>
      <c r="C43" s="320" t="s">
        <v>351</v>
      </c>
      <c r="D43" s="316">
        <v>0</v>
      </c>
      <c r="E43" s="379">
        <v>0</v>
      </c>
      <c r="F43" s="379">
        <v>0</v>
      </c>
      <c r="G43" s="316">
        <v>0</v>
      </c>
      <c r="H43" s="379">
        <v>0</v>
      </c>
      <c r="I43" s="379">
        <v>0</v>
      </c>
      <c r="J43" s="316">
        <v>0</v>
      </c>
      <c r="K43" s="379">
        <v>0</v>
      </c>
      <c r="L43" s="379">
        <v>0</v>
      </c>
      <c r="M43" s="316">
        <v>0</v>
      </c>
      <c r="N43" s="379">
        <v>0</v>
      </c>
      <c r="O43" s="379">
        <v>0</v>
      </c>
      <c r="P43" s="316">
        <v>0</v>
      </c>
      <c r="Q43" s="379">
        <v>0</v>
      </c>
      <c r="R43" s="379">
        <v>0</v>
      </c>
      <c r="S43" s="316">
        <v>0</v>
      </c>
      <c r="T43" s="379">
        <v>0</v>
      </c>
      <c r="U43" s="379">
        <v>0</v>
      </c>
      <c r="V43" s="326">
        <f t="shared" si="12"/>
        <v>0</v>
      </c>
      <c r="W43" s="330">
        <f t="shared" si="12"/>
        <v>0</v>
      </c>
      <c r="X43" s="330">
        <f t="shared" si="12"/>
        <v>0</v>
      </c>
      <c r="Y43" s="394"/>
      <c r="AB43" s="316">
        <f>+'[1]Segmentos LN resumen'!R45</f>
        <v>0</v>
      </c>
      <c r="AC43" s="354">
        <f t="shared" si="14"/>
        <v>0</v>
      </c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</row>
    <row r="44" spans="2:39" ht="12">
      <c r="B44" s="319"/>
      <c r="C44" s="320" t="s">
        <v>352</v>
      </c>
      <c r="D44" s="316">
        <v>4354388</v>
      </c>
      <c r="E44" s="379">
        <v>2635620</v>
      </c>
      <c r="F44" s="379">
        <v>2525541</v>
      </c>
      <c r="G44" s="316">
        <v>29555623</v>
      </c>
      <c r="H44" s="379">
        <v>26781297</v>
      </c>
      <c r="I44" s="379">
        <v>22836970</v>
      </c>
      <c r="J44" s="316">
        <v>17963766</v>
      </c>
      <c r="K44" s="379">
        <v>18718324</v>
      </c>
      <c r="L44" s="379">
        <v>18298073</v>
      </c>
      <c r="M44" s="316">
        <v>6869031</v>
      </c>
      <c r="N44" s="379">
        <v>8287788</v>
      </c>
      <c r="O44" s="379">
        <v>5769479</v>
      </c>
      <c r="P44" s="316">
        <v>16542490</v>
      </c>
      <c r="Q44" s="379">
        <v>27496897</v>
      </c>
      <c r="R44" s="379">
        <v>6858847</v>
      </c>
      <c r="S44" s="316">
        <v>0</v>
      </c>
      <c r="T44" s="379">
        <v>0</v>
      </c>
      <c r="U44" s="379">
        <v>0</v>
      </c>
      <c r="V44" s="326">
        <f t="shared" si="12"/>
        <v>75285298</v>
      </c>
      <c r="W44" s="330">
        <f t="shared" si="12"/>
        <v>83919926</v>
      </c>
      <c r="X44" s="330">
        <f t="shared" si="12"/>
        <v>56288910</v>
      </c>
      <c r="Y44" s="394"/>
      <c r="AB44" s="316">
        <f>+'[1]Segmentos LN resumen'!R46</f>
        <v>75285298</v>
      </c>
      <c r="AC44" s="354">
        <f t="shared" si="14"/>
        <v>0</v>
      </c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</row>
    <row r="45" spans="5:35" ht="6" customHeight="1">
      <c r="E45" s="335"/>
      <c r="F45" s="335"/>
      <c r="G45" s="310"/>
      <c r="H45" s="335"/>
      <c r="I45" s="335"/>
      <c r="K45" s="335"/>
      <c r="L45" s="335"/>
      <c r="N45" s="335"/>
      <c r="O45" s="335"/>
      <c r="Q45" s="335"/>
      <c r="R45" s="335"/>
      <c r="T45" s="335"/>
      <c r="U45" s="335"/>
      <c r="W45" s="328"/>
      <c r="X45" s="328"/>
      <c r="Y45" s="328"/>
      <c r="AC45" s="354"/>
      <c r="AH45" s="310"/>
      <c r="AI45" s="310"/>
    </row>
    <row r="46" spans="2:39" ht="36">
      <c r="B46" s="319"/>
      <c r="C46" s="323" t="s">
        <v>353</v>
      </c>
      <c r="D46" s="316">
        <v>0</v>
      </c>
      <c r="E46" s="379">
        <v>0</v>
      </c>
      <c r="F46" s="379">
        <v>0</v>
      </c>
      <c r="G46" s="316">
        <v>0</v>
      </c>
      <c r="H46" s="379">
        <v>0</v>
      </c>
      <c r="I46" s="379">
        <v>0</v>
      </c>
      <c r="J46" s="316">
        <v>0</v>
      </c>
      <c r="K46" s="379">
        <v>0</v>
      </c>
      <c r="L46" s="379">
        <v>0</v>
      </c>
      <c r="M46" s="316">
        <v>0</v>
      </c>
      <c r="N46" s="379">
        <v>0</v>
      </c>
      <c r="O46" s="379">
        <v>0</v>
      </c>
      <c r="P46" s="316">
        <v>0</v>
      </c>
      <c r="Q46" s="379">
        <v>0</v>
      </c>
      <c r="R46" s="379">
        <v>0</v>
      </c>
      <c r="S46" s="316">
        <v>0</v>
      </c>
      <c r="T46" s="379">
        <v>0</v>
      </c>
      <c r="U46" s="379">
        <v>0</v>
      </c>
      <c r="V46" s="326">
        <v>0</v>
      </c>
      <c r="W46" s="330">
        <v>0</v>
      </c>
      <c r="X46" s="330">
        <v>0</v>
      </c>
      <c r="Y46" s="394"/>
      <c r="AB46" s="316"/>
      <c r="AC46" s="354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</row>
    <row r="47" spans="5:35" ht="6" customHeight="1">
      <c r="E47" s="335"/>
      <c r="F47" s="335"/>
      <c r="G47" s="310"/>
      <c r="H47" s="335"/>
      <c r="I47" s="335"/>
      <c r="K47" s="335"/>
      <c r="L47" s="335"/>
      <c r="N47" s="335"/>
      <c r="O47" s="335"/>
      <c r="Q47" s="335"/>
      <c r="R47" s="335"/>
      <c r="T47" s="335"/>
      <c r="U47" s="335"/>
      <c r="W47" s="328"/>
      <c r="X47" s="328"/>
      <c r="Y47" s="328"/>
      <c r="AC47" s="354"/>
      <c r="AH47" s="310"/>
      <c r="AI47" s="310"/>
    </row>
    <row r="48" spans="2:35" ht="12">
      <c r="B48" s="318" t="s">
        <v>354</v>
      </c>
      <c r="D48" s="316">
        <f>SUM(D49:D55)</f>
        <v>1094981166</v>
      </c>
      <c r="E48" s="379">
        <f>SUM(E49:E55)</f>
        <v>1511764865</v>
      </c>
      <c r="F48" s="379">
        <f>SUM(F49:F55)</f>
        <v>1795375211</v>
      </c>
      <c r="G48" s="316">
        <f aca="true" t="shared" si="15" ref="G48:U48">SUM(G49:G55)</f>
        <v>137033422</v>
      </c>
      <c r="H48" s="379">
        <f t="shared" si="15"/>
        <v>113903928</v>
      </c>
      <c r="I48" s="379">
        <f t="shared" si="15"/>
        <v>206938488</v>
      </c>
      <c r="J48" s="316">
        <f t="shared" si="15"/>
        <v>765859537</v>
      </c>
      <c r="K48" s="379">
        <f t="shared" si="15"/>
        <v>860959079</v>
      </c>
      <c r="L48" s="379">
        <f t="shared" si="15"/>
        <v>929216917</v>
      </c>
      <c r="M48" s="316">
        <f t="shared" si="15"/>
        <v>949085903</v>
      </c>
      <c r="N48" s="379">
        <f t="shared" si="15"/>
        <v>1069131734</v>
      </c>
      <c r="O48" s="379">
        <f t="shared" si="15"/>
        <v>910782376</v>
      </c>
      <c r="P48" s="316">
        <f t="shared" si="15"/>
        <v>513076282</v>
      </c>
      <c r="Q48" s="379">
        <f t="shared" si="15"/>
        <v>484376415</v>
      </c>
      <c r="R48" s="379">
        <f t="shared" si="15"/>
        <v>527947698</v>
      </c>
      <c r="S48" s="316">
        <f t="shared" si="15"/>
        <v>-86553936</v>
      </c>
      <c r="T48" s="379">
        <f t="shared" si="15"/>
        <v>-98581490</v>
      </c>
      <c r="U48" s="379">
        <f t="shared" si="15"/>
        <v>-34248823</v>
      </c>
      <c r="V48" s="326">
        <f aca="true" t="shared" si="16" ref="V48:X55">+S48+P48+M48+J48+G48+D48</f>
        <v>3373482374</v>
      </c>
      <c r="W48" s="330">
        <f t="shared" si="16"/>
        <v>3941554531</v>
      </c>
      <c r="X48" s="330">
        <f t="shared" si="16"/>
        <v>4336011867</v>
      </c>
      <c r="Y48" s="394"/>
      <c r="AB48" s="316">
        <f>SUM(AB49:AB55)</f>
        <v>3373482374</v>
      </c>
      <c r="AC48" s="354"/>
      <c r="AH48" s="310"/>
      <c r="AI48" s="310"/>
    </row>
    <row r="49" spans="2:39" ht="12">
      <c r="B49" s="319"/>
      <c r="C49" s="320" t="s">
        <v>355</v>
      </c>
      <c r="D49" s="316">
        <v>821125183</v>
      </c>
      <c r="E49" s="379">
        <v>1208350892</v>
      </c>
      <c r="F49" s="379">
        <v>1538473627</v>
      </c>
      <c r="G49" s="316">
        <v>26013810</v>
      </c>
      <c r="H49" s="379">
        <v>23630252</v>
      </c>
      <c r="I49" s="379">
        <v>113544053</v>
      </c>
      <c r="J49" s="316">
        <v>440215180</v>
      </c>
      <c r="K49" s="379">
        <v>465777075</v>
      </c>
      <c r="L49" s="379">
        <v>515352311</v>
      </c>
      <c r="M49" s="316">
        <v>839553222</v>
      </c>
      <c r="N49" s="379">
        <v>945721006</v>
      </c>
      <c r="O49" s="379">
        <v>782142214</v>
      </c>
      <c r="P49" s="316">
        <v>310935394</v>
      </c>
      <c r="Q49" s="379">
        <v>284640644</v>
      </c>
      <c r="R49" s="379">
        <v>321843088</v>
      </c>
      <c r="S49" s="316">
        <v>0</v>
      </c>
      <c r="T49" s="379">
        <v>0</v>
      </c>
      <c r="U49" s="379">
        <v>0</v>
      </c>
      <c r="V49" s="326">
        <f t="shared" si="16"/>
        <v>2437842789</v>
      </c>
      <c r="W49" s="330">
        <f t="shared" si="16"/>
        <v>2928119869</v>
      </c>
      <c r="X49" s="330">
        <f t="shared" si="16"/>
        <v>3271355293</v>
      </c>
      <c r="Y49" s="394"/>
      <c r="AB49" s="316">
        <f>+'[1]Segmentos LN resumen'!R51</f>
        <v>2437842789</v>
      </c>
      <c r="AC49" s="354">
        <f aca="true" t="shared" si="17" ref="AC49:AC55">+V49-AB49</f>
        <v>0</v>
      </c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</row>
    <row r="50" spans="2:39" ht="12">
      <c r="B50" s="319"/>
      <c r="C50" s="320" t="s">
        <v>356</v>
      </c>
      <c r="D50" s="316">
        <v>0</v>
      </c>
      <c r="E50" s="379">
        <v>0</v>
      </c>
      <c r="F50" s="379">
        <v>0</v>
      </c>
      <c r="G50" s="316">
        <v>159539</v>
      </c>
      <c r="H50" s="379">
        <v>175794</v>
      </c>
      <c r="I50" s="379">
        <v>1146930</v>
      </c>
      <c r="J50" s="316">
        <v>18488444</v>
      </c>
      <c r="K50" s="379">
        <v>14081644</v>
      </c>
      <c r="L50" s="379">
        <v>13157677</v>
      </c>
      <c r="M50" s="316">
        <v>0</v>
      </c>
      <c r="N50" s="379">
        <v>0</v>
      </c>
      <c r="O50" s="379">
        <v>0</v>
      </c>
      <c r="P50" s="316">
        <v>0</v>
      </c>
      <c r="Q50" s="379">
        <v>0</v>
      </c>
      <c r="R50" s="379">
        <v>0</v>
      </c>
      <c r="S50" s="316">
        <v>0</v>
      </c>
      <c r="T50" s="379">
        <v>0</v>
      </c>
      <c r="U50" s="379">
        <v>0</v>
      </c>
      <c r="V50" s="326">
        <f t="shared" si="16"/>
        <v>18647983</v>
      </c>
      <c r="W50" s="330">
        <f t="shared" si="16"/>
        <v>14257438</v>
      </c>
      <c r="X50" s="330">
        <f t="shared" si="16"/>
        <v>14304607</v>
      </c>
      <c r="Y50" s="394"/>
      <c r="AB50" s="316">
        <f>+'[1]Segmentos LN resumen'!R52</f>
        <v>18647983</v>
      </c>
      <c r="AC50" s="354">
        <f t="shared" si="17"/>
        <v>0</v>
      </c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</row>
    <row r="51" spans="2:39" ht="12">
      <c r="B51" s="319"/>
      <c r="C51" s="320" t="s">
        <v>357</v>
      </c>
      <c r="D51" s="316">
        <v>0</v>
      </c>
      <c r="E51" s="379">
        <v>0</v>
      </c>
      <c r="F51" s="379">
        <v>0</v>
      </c>
      <c r="G51" s="316">
        <v>35039092</v>
      </c>
      <c r="H51" s="379">
        <v>37013568</v>
      </c>
      <c r="I51" s="379">
        <v>34248823</v>
      </c>
      <c r="J51" s="316">
        <v>0</v>
      </c>
      <c r="K51" s="379">
        <v>0</v>
      </c>
      <c r="L51" s="379">
        <v>0</v>
      </c>
      <c r="M51" s="316">
        <v>0</v>
      </c>
      <c r="N51" s="379">
        <v>0</v>
      </c>
      <c r="O51" s="379">
        <v>0</v>
      </c>
      <c r="P51" s="316">
        <v>0</v>
      </c>
      <c r="Q51" s="379">
        <v>0</v>
      </c>
      <c r="R51" s="379">
        <v>0</v>
      </c>
      <c r="S51" s="316">
        <v>-35039092</v>
      </c>
      <c r="T51" s="379">
        <v>-37013568</v>
      </c>
      <c r="U51" s="379">
        <v>-34248823</v>
      </c>
      <c r="V51" s="326">
        <f t="shared" si="16"/>
        <v>0</v>
      </c>
      <c r="W51" s="330">
        <f t="shared" si="16"/>
        <v>0</v>
      </c>
      <c r="X51" s="330">
        <f t="shared" si="16"/>
        <v>0</v>
      </c>
      <c r="Y51" s="394"/>
      <c r="AB51" s="316">
        <f>+'[1]Segmentos LN resumen'!R53</f>
        <v>0</v>
      </c>
      <c r="AC51" s="354">
        <f t="shared" si="17"/>
        <v>0</v>
      </c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</row>
    <row r="52" spans="2:39" ht="12">
      <c r="B52" s="319"/>
      <c r="C52" s="320" t="s">
        <v>358</v>
      </c>
      <c r="D52" s="316">
        <v>26193721</v>
      </c>
      <c r="E52" s="379">
        <v>25283772</v>
      </c>
      <c r="F52" s="379">
        <v>17935877</v>
      </c>
      <c r="G52" s="316">
        <v>14434320</v>
      </c>
      <c r="H52" s="379">
        <v>7830745</v>
      </c>
      <c r="I52" s="379">
        <v>9239778</v>
      </c>
      <c r="J52" s="316">
        <v>145020119</v>
      </c>
      <c r="K52" s="379">
        <v>137536697</v>
      </c>
      <c r="L52" s="379">
        <v>168801883</v>
      </c>
      <c r="M52" s="316">
        <v>4192379</v>
      </c>
      <c r="N52" s="379">
        <v>2989679</v>
      </c>
      <c r="O52" s="379">
        <v>4204740</v>
      </c>
      <c r="P52" s="316">
        <v>3275829</v>
      </c>
      <c r="Q52" s="379">
        <v>2934142</v>
      </c>
      <c r="R52" s="379">
        <v>1833561</v>
      </c>
      <c r="S52" s="316">
        <v>0</v>
      </c>
      <c r="T52" s="379">
        <v>0</v>
      </c>
      <c r="U52" s="379">
        <v>0</v>
      </c>
      <c r="V52" s="326">
        <f t="shared" si="16"/>
        <v>193116368</v>
      </c>
      <c r="W52" s="330">
        <f t="shared" si="16"/>
        <v>176575035</v>
      </c>
      <c r="X52" s="330">
        <f t="shared" si="16"/>
        <v>202015839</v>
      </c>
      <c r="Y52" s="394"/>
      <c r="AB52" s="316">
        <f>+'[1]Segmentos LN resumen'!R54</f>
        <v>193116368</v>
      </c>
      <c r="AC52" s="354">
        <f t="shared" si="17"/>
        <v>0</v>
      </c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</row>
    <row r="53" spans="2:39" ht="12">
      <c r="B53" s="319"/>
      <c r="C53" s="320" t="s">
        <v>359</v>
      </c>
      <c r="D53" s="316">
        <v>198413046</v>
      </c>
      <c r="E53" s="379">
        <v>203371102</v>
      </c>
      <c r="F53" s="379">
        <v>186884544</v>
      </c>
      <c r="G53" s="316">
        <v>19516675</v>
      </c>
      <c r="H53" s="379">
        <v>10812791</v>
      </c>
      <c r="I53" s="379">
        <v>13419881</v>
      </c>
      <c r="J53" s="316">
        <v>36303529</v>
      </c>
      <c r="K53" s="379">
        <v>113029606</v>
      </c>
      <c r="L53" s="379">
        <v>67691941</v>
      </c>
      <c r="M53" s="316">
        <v>21094023</v>
      </c>
      <c r="N53" s="379">
        <v>21874223</v>
      </c>
      <c r="O53" s="379">
        <v>10917433</v>
      </c>
      <c r="P53" s="316">
        <v>182153333</v>
      </c>
      <c r="Q53" s="379">
        <v>193015503</v>
      </c>
      <c r="R53" s="379">
        <v>203346463</v>
      </c>
      <c r="S53" s="316">
        <v>-51514844</v>
      </c>
      <c r="T53" s="379">
        <v>-40975528</v>
      </c>
      <c r="U53" s="379">
        <v>0</v>
      </c>
      <c r="V53" s="326">
        <f t="shared" si="16"/>
        <v>405965762</v>
      </c>
      <c r="W53" s="330">
        <f t="shared" si="16"/>
        <v>501127697</v>
      </c>
      <c r="X53" s="330">
        <f t="shared" si="16"/>
        <v>482260262</v>
      </c>
      <c r="Y53" s="394"/>
      <c r="AB53" s="316">
        <f>+'[1]Segmentos LN resumen'!R55</f>
        <v>405965762</v>
      </c>
      <c r="AC53" s="354">
        <f t="shared" si="17"/>
        <v>0</v>
      </c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</row>
    <row r="54" spans="2:39" ht="12">
      <c r="B54" s="319"/>
      <c r="C54" s="320" t="s">
        <v>360</v>
      </c>
      <c r="D54" s="316">
        <v>40138514</v>
      </c>
      <c r="E54" s="379">
        <v>40094917</v>
      </c>
      <c r="F54" s="379">
        <v>35289267</v>
      </c>
      <c r="G54" s="316">
        <v>6771425</v>
      </c>
      <c r="H54" s="379">
        <v>7014199</v>
      </c>
      <c r="I54" s="379">
        <v>7627051</v>
      </c>
      <c r="J54" s="316">
        <v>123967906</v>
      </c>
      <c r="K54" s="379">
        <v>127516473</v>
      </c>
      <c r="L54" s="379">
        <v>149353832</v>
      </c>
      <c r="M54" s="316">
        <v>74630585</v>
      </c>
      <c r="N54" s="379">
        <v>79299002</v>
      </c>
      <c r="O54" s="379">
        <v>77082925</v>
      </c>
      <c r="P54" s="316">
        <v>2169777</v>
      </c>
      <c r="Q54" s="379">
        <v>2236777</v>
      </c>
      <c r="R54" s="379">
        <v>0</v>
      </c>
      <c r="S54" s="316">
        <v>0</v>
      </c>
      <c r="T54" s="379">
        <v>0</v>
      </c>
      <c r="U54" s="379">
        <v>0</v>
      </c>
      <c r="V54" s="326">
        <f t="shared" si="16"/>
        <v>247678207</v>
      </c>
      <c r="W54" s="330">
        <f t="shared" si="16"/>
        <v>256161368</v>
      </c>
      <c r="X54" s="330">
        <f t="shared" si="16"/>
        <v>269353075</v>
      </c>
      <c r="Y54" s="394"/>
      <c r="AB54" s="316">
        <f>+'[1]Segmentos LN resumen'!R56</f>
        <v>247678207</v>
      </c>
      <c r="AC54" s="354">
        <f t="shared" si="17"/>
        <v>0</v>
      </c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</row>
    <row r="55" spans="2:39" ht="12">
      <c r="B55" s="319"/>
      <c r="C55" s="320" t="s">
        <v>361</v>
      </c>
      <c r="D55" s="316">
        <v>9110702</v>
      </c>
      <c r="E55" s="379">
        <v>34664182</v>
      </c>
      <c r="F55" s="379">
        <v>16791896</v>
      </c>
      <c r="G55" s="316">
        <v>35098561</v>
      </c>
      <c r="H55" s="379">
        <v>27426579</v>
      </c>
      <c r="I55" s="379">
        <v>27711972</v>
      </c>
      <c r="J55" s="316">
        <v>1864359</v>
      </c>
      <c r="K55" s="379">
        <v>3017584</v>
      </c>
      <c r="L55" s="379">
        <v>14859273</v>
      </c>
      <c r="M55" s="316">
        <v>9615694</v>
      </c>
      <c r="N55" s="379">
        <v>19247824</v>
      </c>
      <c r="O55" s="379">
        <v>36435064</v>
      </c>
      <c r="P55" s="316">
        <v>14541949</v>
      </c>
      <c r="Q55" s="379">
        <v>1549349</v>
      </c>
      <c r="R55" s="379">
        <v>924586</v>
      </c>
      <c r="S55" s="316">
        <v>0</v>
      </c>
      <c r="T55" s="379">
        <v>-20592394</v>
      </c>
      <c r="U55" s="379">
        <v>0</v>
      </c>
      <c r="V55" s="326">
        <f t="shared" si="16"/>
        <v>70231265</v>
      </c>
      <c r="W55" s="330">
        <f t="shared" si="16"/>
        <v>65313124</v>
      </c>
      <c r="X55" s="330">
        <f t="shared" si="16"/>
        <v>96722791</v>
      </c>
      <c r="Y55" s="394"/>
      <c r="AB55" s="316">
        <f>+'[1]Segmentos LN resumen'!R57</f>
        <v>70231265</v>
      </c>
      <c r="AC55" s="354">
        <f t="shared" si="17"/>
        <v>0</v>
      </c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</row>
    <row r="56" spans="5:35" ht="9" customHeight="1">
      <c r="E56" s="335"/>
      <c r="F56" s="335"/>
      <c r="G56" s="310"/>
      <c r="H56" s="335"/>
      <c r="I56" s="335"/>
      <c r="K56" s="335"/>
      <c r="L56" s="335"/>
      <c r="N56" s="335"/>
      <c r="O56" s="335"/>
      <c r="Q56" s="335"/>
      <c r="R56" s="335"/>
      <c r="T56" s="335"/>
      <c r="U56" s="335"/>
      <c r="W56" s="328"/>
      <c r="X56" s="328"/>
      <c r="Y56" s="328"/>
      <c r="AC56" s="354"/>
      <c r="AH56" s="310"/>
      <c r="AI56" s="310"/>
    </row>
    <row r="57" spans="2:35" ht="12">
      <c r="B57" s="318" t="s">
        <v>362</v>
      </c>
      <c r="D57" s="316">
        <f>+D58</f>
        <v>10550773150</v>
      </c>
      <c r="E57" s="379">
        <f>+E58</f>
        <v>6070975647</v>
      </c>
      <c r="F57" s="379">
        <f>+F58</f>
        <v>6321452845</v>
      </c>
      <c r="G57" s="316">
        <f aca="true" t="shared" si="18" ref="G57:U57">+G58</f>
        <v>150216463</v>
      </c>
      <c r="H57" s="379">
        <f t="shared" si="18"/>
        <v>20977013</v>
      </c>
      <c r="I57" s="379">
        <f t="shared" si="18"/>
        <v>90428622</v>
      </c>
      <c r="J57" s="316">
        <f t="shared" si="18"/>
        <v>1609975999</v>
      </c>
      <c r="K57" s="379">
        <f t="shared" si="18"/>
        <v>2774855795</v>
      </c>
      <c r="L57" s="379">
        <f t="shared" si="18"/>
        <v>2906461971</v>
      </c>
      <c r="M57" s="316">
        <f t="shared" si="18"/>
        <v>1313450543</v>
      </c>
      <c r="N57" s="379">
        <f t="shared" si="18"/>
        <v>1519180339</v>
      </c>
      <c r="O57" s="379">
        <f t="shared" si="18"/>
        <v>1376640462</v>
      </c>
      <c r="P57" s="316">
        <f t="shared" si="18"/>
        <v>804610024</v>
      </c>
      <c r="Q57" s="379">
        <f t="shared" si="18"/>
        <v>720080062</v>
      </c>
      <c r="R57" s="379">
        <f t="shared" si="18"/>
        <v>686428440</v>
      </c>
      <c r="S57" s="316">
        <f t="shared" si="18"/>
        <v>-6201065112</v>
      </c>
      <c r="T57" s="379">
        <f t="shared" si="18"/>
        <v>-4147861810</v>
      </c>
      <c r="U57" s="379">
        <f t="shared" si="18"/>
        <v>-4490371149</v>
      </c>
      <c r="V57" s="326">
        <f>+V58+V66</f>
        <v>8227961067</v>
      </c>
      <c r="W57" s="330">
        <f>+W58+W66</f>
        <v>6958207046</v>
      </c>
      <c r="X57" s="330">
        <f>+X58+X66</f>
        <v>6891041191</v>
      </c>
      <c r="Y57" s="394"/>
      <c r="AB57" s="316">
        <f>+AB58+AB66</f>
        <v>8227961067</v>
      </c>
      <c r="AC57" s="354">
        <f aca="true" t="shared" si="19" ref="AC57:AC68">+V57-AB57</f>
        <v>0</v>
      </c>
      <c r="AH57" s="310"/>
      <c r="AI57" s="310"/>
    </row>
    <row r="58" spans="2:39" ht="12" customHeight="1">
      <c r="B58" s="431" t="s">
        <v>363</v>
      </c>
      <c r="C58" s="451"/>
      <c r="D58" s="316">
        <f aca="true" t="shared" si="20" ref="D58:U58">SUM(D59:D64)</f>
        <v>10550773150</v>
      </c>
      <c r="E58" s="379">
        <f t="shared" si="20"/>
        <v>6070975647</v>
      </c>
      <c r="F58" s="379">
        <f t="shared" si="20"/>
        <v>6321452845</v>
      </c>
      <c r="G58" s="316">
        <f t="shared" si="20"/>
        <v>150216463</v>
      </c>
      <c r="H58" s="379">
        <f t="shared" si="20"/>
        <v>20977013</v>
      </c>
      <c r="I58" s="379">
        <f t="shared" si="20"/>
        <v>90428622</v>
      </c>
      <c r="J58" s="316">
        <f t="shared" si="20"/>
        <v>1609975999</v>
      </c>
      <c r="K58" s="379">
        <f t="shared" si="20"/>
        <v>2774855795</v>
      </c>
      <c r="L58" s="379">
        <f t="shared" si="20"/>
        <v>2906461971</v>
      </c>
      <c r="M58" s="316">
        <f t="shared" si="20"/>
        <v>1313450543</v>
      </c>
      <c r="N58" s="379">
        <f t="shared" si="20"/>
        <v>1519180339</v>
      </c>
      <c r="O58" s="379">
        <f t="shared" si="20"/>
        <v>1376640462</v>
      </c>
      <c r="P58" s="316">
        <f t="shared" si="20"/>
        <v>804610024</v>
      </c>
      <c r="Q58" s="379">
        <f t="shared" si="20"/>
        <v>720080062</v>
      </c>
      <c r="R58" s="379">
        <f t="shared" si="20"/>
        <v>686428440</v>
      </c>
      <c r="S58" s="316">
        <f t="shared" si="20"/>
        <v>-6201065112</v>
      </c>
      <c r="T58" s="379">
        <f t="shared" si="20"/>
        <v>-4147861810</v>
      </c>
      <c r="U58" s="379">
        <f t="shared" si="20"/>
        <v>-4490371149</v>
      </c>
      <c r="V58" s="326">
        <f>+V59+V60+V61+V62+V63+V64</f>
        <v>6057978857</v>
      </c>
      <c r="W58" s="330">
        <f>SUM(W59:W64)</f>
        <v>3893798572</v>
      </c>
      <c r="X58" s="330">
        <f>SUM(X59:X64)</f>
        <v>3895728606</v>
      </c>
      <c r="Y58" s="394"/>
      <c r="AB58" s="316">
        <f>+'[1]Segmentos LN resumen'!R60</f>
        <v>6057978857</v>
      </c>
      <c r="AC58" s="354">
        <f t="shared" si="19"/>
        <v>0</v>
      </c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</row>
    <row r="59" spans="2:39" ht="12">
      <c r="B59" s="319"/>
      <c r="C59" s="320" t="s">
        <v>364</v>
      </c>
      <c r="D59" s="316">
        <v>8180101252</v>
      </c>
      <c r="E59" s="379">
        <v>5020056429</v>
      </c>
      <c r="F59" s="379">
        <v>5355191227</v>
      </c>
      <c r="G59" s="316">
        <v>216776408</v>
      </c>
      <c r="H59" s="379">
        <v>192387594</v>
      </c>
      <c r="I59" s="379">
        <v>230798614</v>
      </c>
      <c r="J59" s="316">
        <v>180049023</v>
      </c>
      <c r="K59" s="379">
        <v>946283652</v>
      </c>
      <c r="L59" s="379">
        <v>1768841536</v>
      </c>
      <c r="M59" s="316">
        <v>163395606</v>
      </c>
      <c r="N59" s="379">
        <v>168180369</v>
      </c>
      <c r="O59" s="379">
        <v>150811424</v>
      </c>
      <c r="P59" s="316">
        <v>267909617</v>
      </c>
      <c r="Q59" s="379">
        <v>223717228</v>
      </c>
      <c r="R59" s="379">
        <v>197139383</v>
      </c>
      <c r="S59" s="316">
        <v>-3338951181</v>
      </c>
      <c r="T59" s="379">
        <v>-3725742437</v>
      </c>
      <c r="U59" s="379">
        <v>-4877899349</v>
      </c>
      <c r="V59" s="326">
        <f>+S59+P59+M59+J59+G59+D59</f>
        <v>5669280725</v>
      </c>
      <c r="W59" s="330">
        <f aca="true" t="shared" si="21" ref="W59:X63">+T59+Q59+N59+K59+H59+E59</f>
        <v>2824882835</v>
      </c>
      <c r="X59" s="330">
        <f t="shared" si="21"/>
        <v>2824882835</v>
      </c>
      <c r="Y59" s="394"/>
      <c r="AB59" s="316">
        <f>+'[1]Segmentos LN resumen'!R61</f>
        <v>5669280725</v>
      </c>
      <c r="AC59" s="354">
        <f t="shared" si="19"/>
        <v>0</v>
      </c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</row>
    <row r="60" spans="2:39" ht="12">
      <c r="B60" s="319"/>
      <c r="C60" s="320" t="s">
        <v>365</v>
      </c>
      <c r="D60" s="316">
        <v>3105384865</v>
      </c>
      <c r="E60" s="379">
        <v>2695003084</v>
      </c>
      <c r="F60" s="379">
        <v>2719465398</v>
      </c>
      <c r="G60" s="316">
        <v>-65161805</v>
      </c>
      <c r="H60" s="379">
        <v>-177577796</v>
      </c>
      <c r="I60" s="379">
        <v>-99901666</v>
      </c>
      <c r="J60" s="316">
        <v>156626771</v>
      </c>
      <c r="K60" s="379">
        <v>640153933</v>
      </c>
      <c r="L60" s="379">
        <v>459494106</v>
      </c>
      <c r="M60" s="316">
        <v>451358750</v>
      </c>
      <c r="N60" s="379">
        <v>632034321</v>
      </c>
      <c r="O60" s="379">
        <v>125770175</v>
      </c>
      <c r="P60" s="316">
        <v>167686062</v>
      </c>
      <c r="Q60" s="379">
        <v>135999423</v>
      </c>
      <c r="R60" s="379">
        <v>72384456</v>
      </c>
      <c r="S60" s="316">
        <v>-1147613497</v>
      </c>
      <c r="T60" s="379">
        <v>-1504334124</v>
      </c>
      <c r="U60" s="379">
        <v>-1044243589</v>
      </c>
      <c r="V60" s="326">
        <f>+S60+P60+M60+J60+G60+D60</f>
        <v>2668281146</v>
      </c>
      <c r="W60" s="330">
        <f t="shared" si="21"/>
        <v>2421278841</v>
      </c>
      <c r="X60" s="330">
        <f t="shared" si="21"/>
        <v>2232968880</v>
      </c>
      <c r="Y60" s="394"/>
      <c r="AB60" s="316">
        <f>+'[1]Segmentos LN resumen'!R62</f>
        <v>2668281146</v>
      </c>
      <c r="AC60" s="354">
        <f t="shared" si="19"/>
        <v>0</v>
      </c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</row>
    <row r="61" spans="2:39" ht="12">
      <c r="B61" s="319"/>
      <c r="C61" s="320" t="s">
        <v>366</v>
      </c>
      <c r="D61" s="316">
        <v>598926892</v>
      </c>
      <c r="E61" s="379">
        <v>365334507</v>
      </c>
      <c r="F61" s="379">
        <v>158759648</v>
      </c>
      <c r="G61" s="316">
        <v>0</v>
      </c>
      <c r="H61" s="379">
        <v>0</v>
      </c>
      <c r="I61" s="379">
        <v>0</v>
      </c>
      <c r="J61" s="316">
        <v>686894553</v>
      </c>
      <c r="K61" s="379">
        <v>630233239</v>
      </c>
      <c r="L61" s="379">
        <v>0</v>
      </c>
      <c r="M61" s="316">
        <v>3511363</v>
      </c>
      <c r="N61" s="379">
        <v>3614187</v>
      </c>
      <c r="O61" s="379">
        <v>0</v>
      </c>
      <c r="P61" s="316">
        <v>487751</v>
      </c>
      <c r="Q61" s="379">
        <v>0</v>
      </c>
      <c r="R61" s="379">
        <v>0</v>
      </c>
      <c r="S61" s="316">
        <v>-1131060911</v>
      </c>
      <c r="T61" s="379">
        <v>-840422285</v>
      </c>
      <c r="U61" s="379">
        <v>0</v>
      </c>
      <c r="V61" s="326">
        <f>+S61+P61+M61+J61+G61+D61</f>
        <v>158759648</v>
      </c>
      <c r="W61" s="330">
        <f t="shared" si="21"/>
        <v>158759648</v>
      </c>
      <c r="X61" s="330">
        <f t="shared" si="21"/>
        <v>158759648</v>
      </c>
      <c r="Y61" s="394"/>
      <c r="AB61" s="316">
        <f>+'[1]Segmentos LN resumen'!R63</f>
        <v>158759648</v>
      </c>
      <c r="AC61" s="354">
        <f t="shared" si="19"/>
        <v>0</v>
      </c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</row>
    <row r="62" spans="2:39" ht="12">
      <c r="B62" s="319"/>
      <c r="C62" s="320" t="s">
        <v>367</v>
      </c>
      <c r="D62" s="316">
        <v>0</v>
      </c>
      <c r="E62" s="379">
        <v>0</v>
      </c>
      <c r="F62" s="379">
        <v>0</v>
      </c>
      <c r="G62" s="316">
        <v>0</v>
      </c>
      <c r="H62" s="379">
        <v>0</v>
      </c>
      <c r="I62" s="379">
        <v>0</v>
      </c>
      <c r="J62" s="316">
        <v>0</v>
      </c>
      <c r="K62" s="379">
        <v>0</v>
      </c>
      <c r="L62" s="379">
        <v>0</v>
      </c>
      <c r="M62" s="316">
        <v>0</v>
      </c>
      <c r="N62" s="379">
        <v>0</v>
      </c>
      <c r="O62" s="379">
        <v>0</v>
      </c>
      <c r="P62" s="316">
        <v>0</v>
      </c>
      <c r="Q62" s="379">
        <v>0</v>
      </c>
      <c r="R62" s="379">
        <v>0</v>
      </c>
      <c r="S62" s="316">
        <v>0</v>
      </c>
      <c r="T62" s="379">
        <v>0</v>
      </c>
      <c r="U62" s="379">
        <v>0</v>
      </c>
      <c r="V62" s="326">
        <f>+S62+P62+M62+J62+G62+D62</f>
        <v>0</v>
      </c>
      <c r="W62" s="330">
        <f t="shared" si="21"/>
        <v>0</v>
      </c>
      <c r="X62" s="330">
        <f t="shared" si="21"/>
        <v>0</v>
      </c>
      <c r="Y62" s="394"/>
      <c r="AB62" s="316">
        <f>+'[1]Segmentos LN resumen'!R64</f>
        <v>0</v>
      </c>
      <c r="AC62" s="354">
        <f t="shared" si="19"/>
        <v>0</v>
      </c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</row>
    <row r="63" spans="2:39" ht="12">
      <c r="B63" s="319"/>
      <c r="C63" s="320" t="s">
        <v>368</v>
      </c>
      <c r="D63" s="316">
        <v>0</v>
      </c>
      <c r="E63" s="379">
        <v>0</v>
      </c>
      <c r="F63" s="379">
        <v>0</v>
      </c>
      <c r="G63" s="316">
        <v>0</v>
      </c>
      <c r="H63" s="379">
        <v>0</v>
      </c>
      <c r="I63" s="379">
        <v>0</v>
      </c>
      <c r="J63" s="316">
        <v>0</v>
      </c>
      <c r="K63" s="379">
        <v>0</v>
      </c>
      <c r="L63" s="379">
        <v>0</v>
      </c>
      <c r="M63" s="316">
        <v>0</v>
      </c>
      <c r="N63" s="379">
        <v>0</v>
      </c>
      <c r="O63" s="379">
        <v>0</v>
      </c>
      <c r="P63" s="316">
        <v>0</v>
      </c>
      <c r="Q63" s="379">
        <v>0</v>
      </c>
      <c r="R63" s="379">
        <v>0</v>
      </c>
      <c r="S63" s="316">
        <v>0</v>
      </c>
      <c r="T63" s="379">
        <v>0</v>
      </c>
      <c r="U63" s="379">
        <v>0</v>
      </c>
      <c r="V63" s="326">
        <f>+S63+P63+M63+J63+G63+D63</f>
        <v>0</v>
      </c>
      <c r="W63" s="330">
        <f t="shared" si="21"/>
        <v>0</v>
      </c>
      <c r="X63" s="330">
        <f t="shared" si="21"/>
        <v>0</v>
      </c>
      <c r="Y63" s="394"/>
      <c r="AB63" s="316"/>
      <c r="AC63" s="354">
        <f t="shared" si="19"/>
        <v>0</v>
      </c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</row>
    <row r="64" spans="2:39" ht="12">
      <c r="B64" s="319"/>
      <c r="C64" s="320" t="s">
        <v>369</v>
      </c>
      <c r="D64" s="316">
        <v>-1333639859</v>
      </c>
      <c r="E64" s="379">
        <v>-2009418373</v>
      </c>
      <c r="F64" s="379">
        <v>-1911963428</v>
      </c>
      <c r="G64" s="316">
        <v>-1398140</v>
      </c>
      <c r="H64" s="379">
        <v>6167215</v>
      </c>
      <c r="I64" s="379">
        <v>-40468326</v>
      </c>
      <c r="J64" s="316">
        <v>586405652</v>
      </c>
      <c r="K64" s="379">
        <v>558184971</v>
      </c>
      <c r="L64" s="379">
        <v>678126329</v>
      </c>
      <c r="M64" s="316">
        <v>695184824</v>
      </c>
      <c r="N64" s="379">
        <v>715351462</v>
      </c>
      <c r="O64" s="379">
        <v>1100058863</v>
      </c>
      <c r="P64" s="316">
        <v>368526594</v>
      </c>
      <c r="Q64" s="379">
        <v>360363411</v>
      </c>
      <c r="R64" s="379">
        <v>416904601</v>
      </c>
      <c r="S64" s="316">
        <v>-583439523</v>
      </c>
      <c r="T64" s="379">
        <v>1922637036</v>
      </c>
      <c r="U64" s="379">
        <v>1431771789</v>
      </c>
      <c r="V64" s="326">
        <f>+S64+P64+M64+J64+G64+D64-V66</f>
        <v>-2438342662</v>
      </c>
      <c r="W64" s="330">
        <f>+T64+Q64+N64+K64+H64+E64-W66</f>
        <v>-1511122752</v>
      </c>
      <c r="X64" s="330">
        <f>+U64+R64+O64+L64+I64+F64-X66</f>
        <v>-1320882757</v>
      </c>
      <c r="Y64" s="394"/>
      <c r="AB64" s="316">
        <f>+'[1]Segmentos LN resumen'!R66</f>
        <v>-2438342662</v>
      </c>
      <c r="AC64" s="354">
        <f t="shared" si="19"/>
        <v>0</v>
      </c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</row>
    <row r="65" spans="5:35" ht="4.5" customHeight="1">
      <c r="E65" s="335"/>
      <c r="F65" s="335"/>
      <c r="G65" s="310"/>
      <c r="H65" s="335"/>
      <c r="I65" s="335"/>
      <c r="K65" s="335"/>
      <c r="L65" s="335"/>
      <c r="N65" s="335"/>
      <c r="O65" s="335"/>
      <c r="Q65" s="335"/>
      <c r="R65" s="335"/>
      <c r="T65" s="335"/>
      <c r="U65" s="335"/>
      <c r="W65" s="328"/>
      <c r="X65" s="328"/>
      <c r="Y65" s="328"/>
      <c r="AC65" s="354"/>
      <c r="AH65" s="310"/>
      <c r="AI65" s="310"/>
    </row>
    <row r="66" spans="2:35" ht="12">
      <c r="B66" s="324" t="s">
        <v>370</v>
      </c>
      <c r="C66" s="320"/>
      <c r="D66" s="316">
        <v>0</v>
      </c>
      <c r="E66" s="379">
        <v>0</v>
      </c>
      <c r="F66" s="379">
        <v>0</v>
      </c>
      <c r="G66" s="316">
        <v>0</v>
      </c>
      <c r="H66" s="379">
        <v>0</v>
      </c>
      <c r="I66" s="379">
        <v>0</v>
      </c>
      <c r="J66" s="316">
        <v>0</v>
      </c>
      <c r="K66" s="379">
        <v>0</v>
      </c>
      <c r="L66" s="379">
        <v>0</v>
      </c>
      <c r="M66" s="316">
        <v>0</v>
      </c>
      <c r="N66" s="379">
        <v>0</v>
      </c>
      <c r="O66" s="379">
        <v>0</v>
      </c>
      <c r="P66" s="316">
        <v>0</v>
      </c>
      <c r="Q66" s="379">
        <v>0</v>
      </c>
      <c r="R66" s="379">
        <v>0</v>
      </c>
      <c r="S66" s="316">
        <v>0</v>
      </c>
      <c r="T66" s="379">
        <v>0</v>
      </c>
      <c r="U66" s="379">
        <v>0</v>
      </c>
      <c r="V66" s="326">
        <f>+'[1]Segmentos LN resumen'!M68</f>
        <v>2169982210</v>
      </c>
      <c r="W66" s="330">
        <v>3064408474</v>
      </c>
      <c r="X66" s="330">
        <v>2995312585</v>
      </c>
      <c r="Y66" s="394"/>
      <c r="AB66" s="316">
        <f>+'[1]Segmentos LN resumen'!R68</f>
        <v>2169982210</v>
      </c>
      <c r="AC66" s="354">
        <f t="shared" si="19"/>
        <v>0</v>
      </c>
      <c r="AH66" s="310"/>
      <c r="AI66" s="310"/>
    </row>
    <row r="67" spans="5:35" ht="6.75" customHeight="1">
      <c r="E67" s="335"/>
      <c r="F67" s="335"/>
      <c r="G67" s="310"/>
      <c r="H67" s="335"/>
      <c r="I67" s="335"/>
      <c r="K67" s="335"/>
      <c r="L67" s="335"/>
      <c r="N67" s="335"/>
      <c r="O67" s="335"/>
      <c r="Q67" s="335"/>
      <c r="R67" s="335"/>
      <c r="T67" s="335"/>
      <c r="U67" s="335"/>
      <c r="W67" s="328"/>
      <c r="X67" s="328"/>
      <c r="Y67" s="328"/>
      <c r="AC67" s="354"/>
      <c r="AH67" s="310"/>
      <c r="AI67" s="310"/>
    </row>
    <row r="68" spans="2:35" ht="12">
      <c r="B68" s="329" t="s">
        <v>371</v>
      </c>
      <c r="C68" s="325"/>
      <c r="D68" s="326">
        <f>+D57+D48+D36</f>
        <v>12629602520</v>
      </c>
      <c r="E68" s="381">
        <f>+E57+E48+E36</f>
        <v>8293103097</v>
      </c>
      <c r="F68" s="381">
        <f>+F57+F48+F36</f>
        <v>8747436106</v>
      </c>
      <c r="G68" s="326">
        <f aca="true" t="shared" si="22" ref="G68:X68">+G57+G48+G36</f>
        <v>999992616</v>
      </c>
      <c r="H68" s="381">
        <f t="shared" si="22"/>
        <v>727489690</v>
      </c>
      <c r="I68" s="381">
        <f t="shared" si="22"/>
        <v>792150677</v>
      </c>
      <c r="J68" s="326">
        <f t="shared" si="22"/>
        <v>3063065935</v>
      </c>
      <c r="K68" s="381">
        <f t="shared" si="22"/>
        <v>4080531757</v>
      </c>
      <c r="L68" s="381">
        <f t="shared" si="22"/>
        <v>4485916038</v>
      </c>
      <c r="M68" s="326">
        <f t="shared" si="22"/>
        <v>2844174187</v>
      </c>
      <c r="N68" s="381">
        <f t="shared" si="22"/>
        <v>3030611805</v>
      </c>
      <c r="O68" s="381">
        <f t="shared" si="22"/>
        <v>2763579912</v>
      </c>
      <c r="P68" s="326">
        <f t="shared" si="22"/>
        <v>1502316428</v>
      </c>
      <c r="Q68" s="381">
        <f t="shared" si="22"/>
        <v>1397422521</v>
      </c>
      <c r="R68" s="381">
        <f t="shared" si="22"/>
        <v>1385204889</v>
      </c>
      <c r="S68" s="326">
        <f t="shared" si="22"/>
        <v>-6766929947</v>
      </c>
      <c r="T68" s="381">
        <f t="shared" si="22"/>
        <v>-4282666568</v>
      </c>
      <c r="U68" s="381">
        <f t="shared" si="22"/>
        <v>-4525200540</v>
      </c>
      <c r="V68" s="326">
        <f t="shared" si="22"/>
        <v>14272221739</v>
      </c>
      <c r="W68" s="330">
        <f t="shared" si="22"/>
        <v>13246492302</v>
      </c>
      <c r="X68" s="330">
        <f t="shared" si="22"/>
        <v>13649087082</v>
      </c>
      <c r="Y68" s="394"/>
      <c r="AB68" s="326">
        <f>+AB57+AB48+AB36</f>
        <v>14272221739</v>
      </c>
      <c r="AC68" s="354">
        <f t="shared" si="19"/>
        <v>0</v>
      </c>
      <c r="AH68" s="310"/>
      <c r="AI68" s="310"/>
    </row>
    <row r="69" spans="4:35" ht="12">
      <c r="D69" s="322">
        <f aca="true" t="shared" si="23" ref="D69:X69">+D30-D68</f>
        <v>0</v>
      </c>
      <c r="E69" s="354">
        <f t="shared" si="23"/>
        <v>0</v>
      </c>
      <c r="F69" s="354">
        <f t="shared" si="23"/>
        <v>0</v>
      </c>
      <c r="G69" s="322">
        <f t="shared" si="23"/>
        <v>0</v>
      </c>
      <c r="H69" s="322">
        <f t="shared" si="23"/>
        <v>0</v>
      </c>
      <c r="I69" s="322">
        <f t="shared" si="23"/>
        <v>0</v>
      </c>
      <c r="J69" s="322">
        <f t="shared" si="23"/>
        <v>0</v>
      </c>
      <c r="K69" s="322">
        <f t="shared" si="23"/>
        <v>0</v>
      </c>
      <c r="L69" s="322">
        <f t="shared" si="23"/>
        <v>0</v>
      </c>
      <c r="M69" s="322">
        <f t="shared" si="23"/>
        <v>0</v>
      </c>
      <c r="N69" s="322">
        <f t="shared" si="23"/>
        <v>0</v>
      </c>
      <c r="O69" s="322">
        <f t="shared" si="23"/>
        <v>0</v>
      </c>
      <c r="P69" s="322">
        <f t="shared" si="23"/>
        <v>0</v>
      </c>
      <c r="Q69" s="322">
        <f t="shared" si="23"/>
        <v>0</v>
      </c>
      <c r="R69" s="322">
        <f t="shared" si="23"/>
        <v>0</v>
      </c>
      <c r="S69" s="322">
        <f t="shared" si="23"/>
        <v>0</v>
      </c>
      <c r="T69" s="322">
        <f t="shared" si="23"/>
        <v>0</v>
      </c>
      <c r="U69" s="322">
        <f t="shared" si="23"/>
        <v>0</v>
      </c>
      <c r="V69" s="322">
        <f t="shared" si="23"/>
        <v>0</v>
      </c>
      <c r="W69" s="322">
        <f t="shared" si="23"/>
        <v>0</v>
      </c>
      <c r="X69" s="322">
        <f t="shared" si="23"/>
        <v>0</v>
      </c>
      <c r="Y69" s="322"/>
      <c r="AB69" s="322">
        <f>+AB30-AB68</f>
        <v>0</v>
      </c>
      <c r="AC69" s="354"/>
      <c r="AH69" s="310"/>
      <c r="AI69" s="310"/>
    </row>
    <row r="70" spans="4:34" ht="12">
      <c r="D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H70" s="322"/>
    </row>
    <row r="72" spans="2:35" ht="12" customHeight="1">
      <c r="B72" s="443" t="s">
        <v>411</v>
      </c>
      <c r="C72" s="444"/>
      <c r="D72" s="424" t="str">
        <f>+D33</f>
        <v>Chile</v>
      </c>
      <c r="E72" s="426"/>
      <c r="F72" s="424" t="str">
        <f>+G33</f>
        <v>Argentina</v>
      </c>
      <c r="G72" s="426"/>
      <c r="H72" s="424" t="str">
        <f>+J33</f>
        <v>Brasil</v>
      </c>
      <c r="I72" s="426"/>
      <c r="J72" s="424" t="str">
        <f>+M33</f>
        <v>Colombia</v>
      </c>
      <c r="K72" s="426"/>
      <c r="L72" s="424" t="str">
        <f>+P33</f>
        <v>Perú</v>
      </c>
      <c r="M72" s="426"/>
      <c r="N72" s="424" t="str">
        <f>+S33</f>
        <v>Eliminaciones</v>
      </c>
      <c r="O72" s="426"/>
      <c r="P72" s="424" t="str">
        <f>+V33</f>
        <v>Totales</v>
      </c>
      <c r="Q72" s="426"/>
      <c r="U72" s="354"/>
      <c r="AC72" s="354"/>
      <c r="AH72" s="310"/>
      <c r="AI72" s="310"/>
    </row>
    <row r="73" spans="2:35" ht="12">
      <c r="B73" s="427" t="s">
        <v>372</v>
      </c>
      <c r="C73" s="428"/>
      <c r="D73" s="311">
        <f>+D34</f>
        <v>41455</v>
      </c>
      <c r="E73" s="312">
        <f>+'[1]Segmentos LN resumen'!E74</f>
        <v>41090</v>
      </c>
      <c r="F73" s="311">
        <f>+G34</f>
        <v>41455</v>
      </c>
      <c r="G73" s="312">
        <f>+E73</f>
        <v>41090</v>
      </c>
      <c r="H73" s="311">
        <f>+J34</f>
        <v>41455</v>
      </c>
      <c r="I73" s="312">
        <f>+G73</f>
        <v>41090</v>
      </c>
      <c r="J73" s="311">
        <f>+M34</f>
        <v>41455</v>
      </c>
      <c r="K73" s="312">
        <f>+I73</f>
        <v>41090</v>
      </c>
      <c r="L73" s="311">
        <f>+P34</f>
        <v>41455</v>
      </c>
      <c r="M73" s="312">
        <f>+K73</f>
        <v>41090</v>
      </c>
      <c r="N73" s="396">
        <f>+S34</f>
        <v>41455</v>
      </c>
      <c r="O73" s="312">
        <f>+M73</f>
        <v>41090</v>
      </c>
      <c r="P73" s="311">
        <f>+V34</f>
        <v>41455</v>
      </c>
      <c r="Q73" s="312">
        <f>+M73</f>
        <v>41090</v>
      </c>
      <c r="AB73" s="354"/>
      <c r="AC73" s="354"/>
      <c r="AH73" s="310"/>
      <c r="AI73" s="310"/>
    </row>
    <row r="74" spans="2:35" ht="12">
      <c r="B74" s="429"/>
      <c r="C74" s="430"/>
      <c r="D74" s="331" t="s">
        <v>320</v>
      </c>
      <c r="E74" s="332" t="s">
        <v>320</v>
      </c>
      <c r="F74" s="331" t="s">
        <v>320</v>
      </c>
      <c r="G74" s="332" t="s">
        <v>320</v>
      </c>
      <c r="H74" s="331" t="s">
        <v>320</v>
      </c>
      <c r="I74" s="332" t="s">
        <v>320</v>
      </c>
      <c r="J74" s="331" t="s">
        <v>320</v>
      </c>
      <c r="K74" s="332" t="s">
        <v>320</v>
      </c>
      <c r="L74" s="331" t="s">
        <v>320</v>
      </c>
      <c r="M74" s="332" t="s">
        <v>320</v>
      </c>
      <c r="N74" s="397" t="s">
        <v>320</v>
      </c>
      <c r="O74" s="332" t="s">
        <v>320</v>
      </c>
      <c r="P74" s="331" t="s">
        <v>320</v>
      </c>
      <c r="Q74" s="332" t="s">
        <v>320</v>
      </c>
      <c r="AB74" s="354"/>
      <c r="AC74" s="354"/>
      <c r="AH74" s="310"/>
      <c r="AI74" s="310"/>
    </row>
    <row r="75" spans="2:35" ht="12">
      <c r="B75" s="329" t="s">
        <v>373</v>
      </c>
      <c r="C75" s="333"/>
      <c r="D75" s="341">
        <f>+D76+D80</f>
        <v>789771314</v>
      </c>
      <c r="E75" s="334">
        <v>925045287</v>
      </c>
      <c r="F75" s="341">
        <f aca="true" t="shared" si="24" ref="F75:Q75">+F76+F80</f>
        <v>507398542</v>
      </c>
      <c r="G75" s="334">
        <v>349286017</v>
      </c>
      <c r="H75" s="341">
        <f t="shared" si="24"/>
        <v>933206200</v>
      </c>
      <c r="I75" s="334">
        <v>1094889024</v>
      </c>
      <c r="J75" s="341">
        <f t="shared" si="24"/>
        <v>637572444</v>
      </c>
      <c r="K75" s="334">
        <v>598885764</v>
      </c>
      <c r="L75" s="341">
        <f t="shared" si="24"/>
        <v>290490885</v>
      </c>
      <c r="M75" s="334">
        <v>283649096</v>
      </c>
      <c r="N75" s="341">
        <f t="shared" si="24"/>
        <v>-838831</v>
      </c>
      <c r="O75" s="334">
        <v>-451451</v>
      </c>
      <c r="P75" s="341">
        <f t="shared" si="24"/>
        <v>3157600554</v>
      </c>
      <c r="Q75" s="334">
        <f t="shared" si="24"/>
        <v>3251303737</v>
      </c>
      <c r="AB75" s="398">
        <f>+AB76+AB80</f>
        <v>3157600554</v>
      </c>
      <c r="AC75" s="354">
        <f aca="true" t="shared" si="25" ref="AC75:AC80">+P75-AB75</f>
        <v>0</v>
      </c>
      <c r="AH75" s="310"/>
      <c r="AI75" s="310"/>
    </row>
    <row r="76" spans="2:35" ht="12">
      <c r="B76" s="336"/>
      <c r="C76" s="337" t="s">
        <v>374</v>
      </c>
      <c r="D76" s="341">
        <f>SUM(D77:D79)</f>
        <v>782805529</v>
      </c>
      <c r="E76" s="334">
        <v>919458079</v>
      </c>
      <c r="F76" s="341">
        <f aca="true" t="shared" si="26" ref="F76:N76">SUM(F77:F79)</f>
        <v>302901085</v>
      </c>
      <c r="G76" s="334">
        <v>341074224</v>
      </c>
      <c r="H76" s="341">
        <f t="shared" si="26"/>
        <v>856370174</v>
      </c>
      <c r="I76" s="334">
        <v>1018994601</v>
      </c>
      <c r="J76" s="341">
        <f t="shared" si="26"/>
        <v>620997346</v>
      </c>
      <c r="K76" s="334">
        <v>583396002</v>
      </c>
      <c r="L76" s="341">
        <f t="shared" si="26"/>
        <v>283407242</v>
      </c>
      <c r="M76" s="334">
        <v>272656780</v>
      </c>
      <c r="N76" s="341">
        <f t="shared" si="26"/>
        <v>-834482</v>
      </c>
      <c r="O76" s="334">
        <v>-477197</v>
      </c>
      <c r="P76" s="341">
        <f>SUM(P77:P79)</f>
        <v>2845646894</v>
      </c>
      <c r="Q76" s="334">
        <f>SUM(Q77:Q79)</f>
        <v>3135102489</v>
      </c>
      <c r="U76" s="322"/>
      <c r="V76" s="322"/>
      <c r="W76" s="322"/>
      <c r="X76" s="322"/>
      <c r="Y76" s="322"/>
      <c r="Z76" s="322"/>
      <c r="AA76" s="322"/>
      <c r="AB76" s="398">
        <f>SUM(AB77:AB79)</f>
        <v>2845646894</v>
      </c>
      <c r="AC76" s="354">
        <f t="shared" si="25"/>
        <v>0</v>
      </c>
      <c r="AD76" s="322"/>
      <c r="AE76" s="322"/>
      <c r="AF76" s="322"/>
      <c r="AG76" s="322"/>
      <c r="AH76" s="310"/>
      <c r="AI76" s="310"/>
    </row>
    <row r="77" spans="2:35" ht="12">
      <c r="B77" s="336"/>
      <c r="C77" s="338" t="s">
        <v>375</v>
      </c>
      <c r="D77" s="339">
        <v>724064031</v>
      </c>
      <c r="E77" s="343">
        <v>860234105</v>
      </c>
      <c r="F77" s="339">
        <v>294643494</v>
      </c>
      <c r="G77" s="343">
        <v>328638326</v>
      </c>
      <c r="H77" s="339">
        <v>782542652</v>
      </c>
      <c r="I77" s="343">
        <v>925722679</v>
      </c>
      <c r="J77" s="339">
        <v>575354065</v>
      </c>
      <c r="K77" s="343">
        <v>537107614</v>
      </c>
      <c r="L77" s="339">
        <v>271043841</v>
      </c>
      <c r="M77" s="343">
        <v>264615959</v>
      </c>
      <c r="N77" s="339">
        <v>-58460</v>
      </c>
      <c r="O77" s="343">
        <v>101</v>
      </c>
      <c r="P77" s="339">
        <f>+N77+L77+J77+H77+F77+D77</f>
        <v>2647589623</v>
      </c>
      <c r="Q77" s="343">
        <f>+E77+G77+I77+K77+M77+O77</f>
        <v>2916318784</v>
      </c>
      <c r="U77" s="322"/>
      <c r="V77" s="322"/>
      <c r="W77" s="322"/>
      <c r="X77" s="322"/>
      <c r="Y77" s="322"/>
      <c r="Z77" s="322"/>
      <c r="AA77" s="322"/>
      <c r="AB77" s="354">
        <f>+'[1]Segmentos LN resumen'!R78</f>
        <v>2647589623</v>
      </c>
      <c r="AC77" s="354">
        <f t="shared" si="25"/>
        <v>0</v>
      </c>
      <c r="AD77" s="322"/>
      <c r="AE77" s="322"/>
      <c r="AF77" s="322"/>
      <c r="AG77" s="322"/>
      <c r="AH77" s="310"/>
      <c r="AI77" s="310"/>
    </row>
    <row r="78" spans="2:35" ht="12">
      <c r="B78" s="336"/>
      <c r="C78" s="338" t="s">
        <v>376</v>
      </c>
      <c r="D78" s="339">
        <v>4896161</v>
      </c>
      <c r="E78" s="343">
        <v>4732162</v>
      </c>
      <c r="F78" s="339">
        <v>135089</v>
      </c>
      <c r="G78" s="343">
        <v>164103</v>
      </c>
      <c r="H78" s="339">
        <v>3071268</v>
      </c>
      <c r="I78" s="343">
        <v>2864529</v>
      </c>
      <c r="J78" s="339">
        <v>1405056</v>
      </c>
      <c r="K78" s="343">
        <v>1255694</v>
      </c>
      <c r="L78" s="339">
        <v>2774087</v>
      </c>
      <c r="M78" s="343">
        <v>13201</v>
      </c>
      <c r="N78" s="339">
        <v>0</v>
      </c>
      <c r="O78" s="343">
        <v>0</v>
      </c>
      <c r="P78" s="339">
        <f>+N78+L78+J78+H78+F78+D78</f>
        <v>12281661</v>
      </c>
      <c r="Q78" s="343">
        <f>+E78+G78+I78+K78+M78+O78</f>
        <v>9029689</v>
      </c>
      <c r="U78" s="322"/>
      <c r="V78" s="322"/>
      <c r="W78" s="322"/>
      <c r="X78" s="322"/>
      <c r="Y78" s="322"/>
      <c r="Z78" s="322"/>
      <c r="AA78" s="322"/>
      <c r="AB78" s="354">
        <f>+'[1]Segmentos LN resumen'!R79</f>
        <v>12281661</v>
      </c>
      <c r="AC78" s="354">
        <f t="shared" si="25"/>
        <v>0</v>
      </c>
      <c r="AD78" s="322"/>
      <c r="AE78" s="322"/>
      <c r="AF78" s="322"/>
      <c r="AG78" s="322"/>
      <c r="AH78" s="310"/>
      <c r="AI78" s="310"/>
    </row>
    <row r="79" spans="2:35" ht="12">
      <c r="B79" s="336"/>
      <c r="C79" s="338" t="s">
        <v>377</v>
      </c>
      <c r="D79" s="339">
        <v>53845337</v>
      </c>
      <c r="E79" s="343">
        <v>54491812</v>
      </c>
      <c r="F79" s="339">
        <v>8122502</v>
      </c>
      <c r="G79" s="343">
        <v>12271795</v>
      </c>
      <c r="H79" s="339">
        <v>70756254</v>
      </c>
      <c r="I79" s="343">
        <v>90407393</v>
      </c>
      <c r="J79" s="339">
        <v>44238225</v>
      </c>
      <c r="K79" s="343">
        <v>45032694</v>
      </c>
      <c r="L79" s="339">
        <v>9589314</v>
      </c>
      <c r="M79" s="343">
        <v>8027620</v>
      </c>
      <c r="N79" s="339">
        <v>-776022</v>
      </c>
      <c r="O79" s="343">
        <v>-477298</v>
      </c>
      <c r="P79" s="339">
        <f>+N79+L79+J79+H79+F79+D79</f>
        <v>185775610</v>
      </c>
      <c r="Q79" s="343">
        <f>+E79+G79+I79+K79+M79+O79</f>
        <v>209754016</v>
      </c>
      <c r="U79" s="322"/>
      <c r="V79" s="322"/>
      <c r="W79" s="322"/>
      <c r="X79" s="322"/>
      <c r="Y79" s="322"/>
      <c r="Z79" s="322"/>
      <c r="AA79" s="322"/>
      <c r="AB79" s="354">
        <f>+'[1]Segmentos LN resumen'!R80</f>
        <v>185775610</v>
      </c>
      <c r="AC79" s="354">
        <f t="shared" si="25"/>
        <v>0</v>
      </c>
      <c r="AD79" s="322"/>
      <c r="AE79" s="322"/>
      <c r="AF79" s="322"/>
      <c r="AG79" s="322"/>
      <c r="AH79" s="310"/>
      <c r="AI79" s="310"/>
    </row>
    <row r="80" spans="2:35" ht="12">
      <c r="B80" s="336"/>
      <c r="C80" s="337" t="s">
        <v>378</v>
      </c>
      <c r="D80" s="339">
        <v>6965785</v>
      </c>
      <c r="E80" s="343">
        <v>5587208</v>
      </c>
      <c r="F80" s="339">
        <v>204497457</v>
      </c>
      <c r="G80" s="343">
        <v>8211793</v>
      </c>
      <c r="H80" s="339">
        <v>76836026</v>
      </c>
      <c r="I80" s="343">
        <v>75894423</v>
      </c>
      <c r="J80" s="339">
        <v>16575098</v>
      </c>
      <c r="K80" s="343">
        <v>15489762</v>
      </c>
      <c r="L80" s="339">
        <v>7083643</v>
      </c>
      <c r="M80" s="343">
        <v>10992316</v>
      </c>
      <c r="N80" s="339">
        <v>-4349</v>
      </c>
      <c r="O80" s="343">
        <v>25746</v>
      </c>
      <c r="P80" s="339">
        <f>+N80+L80+J80+H80+F80+D80</f>
        <v>311953660</v>
      </c>
      <c r="Q80" s="343">
        <f>+E80+G80+I80+K80+M80+O80</f>
        <v>116201248</v>
      </c>
      <c r="U80" s="322"/>
      <c r="V80" s="322"/>
      <c r="W80" s="322"/>
      <c r="X80" s="322"/>
      <c r="Y80" s="322"/>
      <c r="Z80" s="322"/>
      <c r="AA80" s="322"/>
      <c r="AB80" s="354">
        <f>+'[1]Segmentos LN resumen'!R81</f>
        <v>311953660</v>
      </c>
      <c r="AC80" s="354">
        <f t="shared" si="25"/>
        <v>0</v>
      </c>
      <c r="AD80" s="322"/>
      <c r="AE80" s="322"/>
      <c r="AF80" s="322"/>
      <c r="AG80" s="322"/>
      <c r="AH80" s="310"/>
      <c r="AI80" s="310"/>
    </row>
    <row r="81" spans="4:35" ht="6" customHeight="1"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U81" s="322"/>
      <c r="V81" s="322"/>
      <c r="W81" s="322"/>
      <c r="X81" s="322"/>
      <c r="Y81" s="322"/>
      <c r="Z81" s="322"/>
      <c r="AA81" s="322"/>
      <c r="AB81" s="354"/>
      <c r="AC81" s="354"/>
      <c r="AD81" s="322"/>
      <c r="AE81" s="322"/>
      <c r="AF81" s="322"/>
      <c r="AG81" s="322"/>
      <c r="AH81" s="310"/>
      <c r="AI81" s="310"/>
    </row>
    <row r="82" spans="2:35" ht="12">
      <c r="B82" s="329" t="s">
        <v>379</v>
      </c>
      <c r="C82" s="340"/>
      <c r="D82" s="341">
        <f aca="true" t="shared" si="27" ref="D82:Q82">SUM(D83:D86)</f>
        <v>-509017001</v>
      </c>
      <c r="E82" s="334">
        <v>-662388339</v>
      </c>
      <c r="F82" s="341">
        <f t="shared" si="27"/>
        <v>-205847780</v>
      </c>
      <c r="G82" s="334">
        <v>-240507641</v>
      </c>
      <c r="H82" s="341">
        <f t="shared" si="27"/>
        <v>-528753018</v>
      </c>
      <c r="I82" s="334">
        <v>-642020624</v>
      </c>
      <c r="J82" s="341">
        <f t="shared" si="27"/>
        <v>-239862410</v>
      </c>
      <c r="K82" s="334">
        <v>-213139822</v>
      </c>
      <c r="L82" s="341">
        <f t="shared" si="27"/>
        <v>-137762159</v>
      </c>
      <c r="M82" s="334">
        <v>-128974076</v>
      </c>
      <c r="N82" s="341">
        <f t="shared" si="27"/>
        <v>312378</v>
      </c>
      <c r="O82" s="334">
        <v>24942</v>
      </c>
      <c r="P82" s="341">
        <f t="shared" si="27"/>
        <v>-1620929990</v>
      </c>
      <c r="Q82" s="334">
        <f t="shared" si="27"/>
        <v>-1887005560</v>
      </c>
      <c r="U82" s="322"/>
      <c r="V82" s="322"/>
      <c r="W82" s="322"/>
      <c r="X82" s="322"/>
      <c r="Y82" s="322"/>
      <c r="Z82" s="322"/>
      <c r="AA82" s="322"/>
      <c r="AB82" s="398">
        <f>SUM(AB83:AB86)</f>
        <v>-1620929990</v>
      </c>
      <c r="AC82" s="354">
        <f>+P82-AB82</f>
        <v>0</v>
      </c>
      <c r="AD82" s="322"/>
      <c r="AE82" s="322"/>
      <c r="AF82" s="322"/>
      <c r="AG82" s="322"/>
      <c r="AH82" s="310"/>
      <c r="AI82" s="310"/>
    </row>
    <row r="83" spans="2:35" ht="12">
      <c r="B83" s="336"/>
      <c r="C83" s="337" t="s">
        <v>380</v>
      </c>
      <c r="D83" s="339">
        <v>-291735770</v>
      </c>
      <c r="E83" s="343">
        <v>-366918399</v>
      </c>
      <c r="F83" s="339">
        <v>-96183967</v>
      </c>
      <c r="G83" s="343">
        <v>-96282340</v>
      </c>
      <c r="H83" s="339">
        <v>-301962474</v>
      </c>
      <c r="I83" s="343">
        <v>-333355319</v>
      </c>
      <c r="J83" s="339">
        <v>-136822531</v>
      </c>
      <c r="K83" s="343">
        <v>-104715719</v>
      </c>
      <c r="L83" s="339">
        <v>-84836709</v>
      </c>
      <c r="M83" s="343">
        <v>-74047125</v>
      </c>
      <c r="N83" s="339">
        <v>2052583</v>
      </c>
      <c r="O83" s="343">
        <v>640408</v>
      </c>
      <c r="P83" s="339">
        <f>+N83+L83+J83+H83+F83+D83</f>
        <v>-909488868</v>
      </c>
      <c r="Q83" s="343">
        <f>+E83+G83+I83+K83+M83+O83</f>
        <v>-974678494</v>
      </c>
      <c r="U83" s="322"/>
      <c r="V83" s="322"/>
      <c r="W83" s="322"/>
      <c r="X83" s="322"/>
      <c r="Y83" s="322"/>
      <c r="Z83" s="322"/>
      <c r="AA83" s="322"/>
      <c r="AB83" s="354">
        <f>+'[1]Segmentos LN resumen'!R84</f>
        <v>-909488868</v>
      </c>
      <c r="AC83" s="354">
        <f>+P83-AB83</f>
        <v>0</v>
      </c>
      <c r="AD83" s="322"/>
      <c r="AE83" s="322"/>
      <c r="AF83" s="322"/>
      <c r="AG83" s="322"/>
      <c r="AH83" s="310"/>
      <c r="AI83" s="310"/>
    </row>
    <row r="84" spans="2:35" ht="12">
      <c r="B84" s="336"/>
      <c r="C84" s="337" t="s">
        <v>381</v>
      </c>
      <c r="D84" s="339">
        <v>-123264803</v>
      </c>
      <c r="E84" s="343">
        <v>-178614254</v>
      </c>
      <c r="F84" s="339">
        <v>-105428471</v>
      </c>
      <c r="G84" s="343">
        <v>-138186181</v>
      </c>
      <c r="H84" s="339">
        <v>-25468668</v>
      </c>
      <c r="I84" s="343">
        <v>-14439040</v>
      </c>
      <c r="J84" s="339">
        <v>-19846127</v>
      </c>
      <c r="K84" s="343">
        <v>-17377403</v>
      </c>
      <c r="L84" s="339">
        <v>-26966753</v>
      </c>
      <c r="M84" s="343">
        <v>-29824050</v>
      </c>
      <c r="N84" s="339">
        <v>0</v>
      </c>
      <c r="O84" s="343">
        <v>0</v>
      </c>
      <c r="P84" s="339">
        <f>+N84+L84+J84+H84+F84+D84</f>
        <v>-300974822</v>
      </c>
      <c r="Q84" s="343">
        <f>+E84+G84+I84+K84+M84+O84</f>
        <v>-378440928</v>
      </c>
      <c r="U84" s="322"/>
      <c r="V84" s="322"/>
      <c r="W84" s="322"/>
      <c r="X84" s="322"/>
      <c r="Y84" s="322"/>
      <c r="Z84" s="322"/>
      <c r="AA84" s="322"/>
      <c r="AB84" s="354">
        <f>+'[1]Segmentos LN resumen'!R85</f>
        <v>-300974822</v>
      </c>
      <c r="AC84" s="354">
        <f>+P84-AB84</f>
        <v>0</v>
      </c>
      <c r="AD84" s="322"/>
      <c r="AE84" s="322"/>
      <c r="AF84" s="322"/>
      <c r="AG84" s="322"/>
      <c r="AH84" s="310"/>
      <c r="AI84" s="310"/>
    </row>
    <row r="85" spans="2:35" ht="12">
      <c r="B85" s="336"/>
      <c r="C85" s="337" t="s">
        <v>382</v>
      </c>
      <c r="D85" s="339">
        <v>-82701695</v>
      </c>
      <c r="E85" s="343">
        <v>-105351730</v>
      </c>
      <c r="F85" s="339">
        <v>-895865</v>
      </c>
      <c r="G85" s="343">
        <v>-1857135</v>
      </c>
      <c r="H85" s="339">
        <v>-38594774</v>
      </c>
      <c r="I85" s="343">
        <v>-53327549</v>
      </c>
      <c r="J85" s="339">
        <v>-55157477</v>
      </c>
      <c r="K85" s="343">
        <v>-59140892</v>
      </c>
      <c r="L85" s="339">
        <v>-10709109</v>
      </c>
      <c r="M85" s="343">
        <v>-9776929</v>
      </c>
      <c r="N85" s="339">
        <v>-2052583</v>
      </c>
      <c r="O85" s="343">
        <v>-642798</v>
      </c>
      <c r="P85" s="339">
        <f>+N85+L85+J85+H85+F85+D85</f>
        <v>-190111503</v>
      </c>
      <c r="Q85" s="343">
        <f>+E85+G85+I85+K85+M85+O85</f>
        <v>-230097033</v>
      </c>
      <c r="U85" s="322"/>
      <c r="V85" s="322"/>
      <c r="W85" s="322"/>
      <c r="X85" s="322"/>
      <c r="Y85" s="322"/>
      <c r="Z85" s="322"/>
      <c r="AA85" s="322"/>
      <c r="AB85" s="354">
        <f>+'[1]Segmentos LN resumen'!R86</f>
        <v>-190111503</v>
      </c>
      <c r="AC85" s="354">
        <f>+P85-AB85</f>
        <v>0</v>
      </c>
      <c r="AD85" s="322"/>
      <c r="AE85" s="322"/>
      <c r="AF85" s="322"/>
      <c r="AG85" s="322"/>
      <c r="AH85" s="310"/>
      <c r="AI85" s="310"/>
    </row>
    <row r="86" spans="2:35" ht="12">
      <c r="B86" s="336"/>
      <c r="C86" s="337" t="s">
        <v>383</v>
      </c>
      <c r="D86" s="339">
        <v>-11314733</v>
      </c>
      <c r="E86" s="343">
        <v>-11503956</v>
      </c>
      <c r="F86" s="339">
        <v>-3339477</v>
      </c>
      <c r="G86" s="343">
        <v>-4181985</v>
      </c>
      <c r="H86" s="339">
        <v>-162727102</v>
      </c>
      <c r="I86" s="343">
        <v>-240898716</v>
      </c>
      <c r="J86" s="339">
        <v>-28036275</v>
      </c>
      <c r="K86" s="343">
        <v>-31905808</v>
      </c>
      <c r="L86" s="339">
        <v>-15249588</v>
      </c>
      <c r="M86" s="343">
        <v>-15325972</v>
      </c>
      <c r="N86" s="339">
        <v>312378</v>
      </c>
      <c r="O86" s="343">
        <v>27332</v>
      </c>
      <c r="P86" s="339">
        <f>+N86+L86+J86+H86+F86+D86</f>
        <v>-220354797</v>
      </c>
      <c r="Q86" s="343">
        <f>+E86+G86+I86+K86+M86+O86</f>
        <v>-303789105</v>
      </c>
      <c r="U86" s="322"/>
      <c r="V86" s="322"/>
      <c r="W86" s="322"/>
      <c r="X86" s="322"/>
      <c r="Y86" s="322"/>
      <c r="Z86" s="322"/>
      <c r="AA86" s="322"/>
      <c r="AB86" s="354">
        <f>+'[1]Segmentos LN resumen'!R87</f>
        <v>-220354797</v>
      </c>
      <c r="AC86" s="354">
        <f>+P86-AB86</f>
        <v>0</v>
      </c>
      <c r="AD86" s="322"/>
      <c r="AE86" s="322"/>
      <c r="AF86" s="322"/>
      <c r="AG86" s="322"/>
      <c r="AH86" s="310"/>
      <c r="AI86" s="310"/>
    </row>
    <row r="87" spans="4:35" ht="7.5" customHeight="1"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U87" s="322"/>
      <c r="V87" s="322"/>
      <c r="W87" s="322"/>
      <c r="X87" s="322"/>
      <c r="Y87" s="322"/>
      <c r="Z87" s="322"/>
      <c r="AA87" s="322"/>
      <c r="AB87" s="354"/>
      <c r="AC87" s="354"/>
      <c r="AD87" s="322"/>
      <c r="AE87" s="322"/>
      <c r="AF87" s="322"/>
      <c r="AG87" s="322"/>
      <c r="AH87" s="310"/>
      <c r="AI87" s="310"/>
    </row>
    <row r="88" spans="2:35" ht="12">
      <c r="B88" s="329" t="s">
        <v>384</v>
      </c>
      <c r="C88" s="340"/>
      <c r="D88" s="341">
        <f>+D82+D75</f>
        <v>280754313</v>
      </c>
      <c r="E88" s="334">
        <v>262656948</v>
      </c>
      <c r="F88" s="341">
        <f aca="true" t="shared" si="28" ref="F88:Q88">+F82+F75</f>
        <v>301550762</v>
      </c>
      <c r="G88" s="334">
        <v>108778376</v>
      </c>
      <c r="H88" s="341">
        <f t="shared" si="28"/>
        <v>404453182</v>
      </c>
      <c r="I88" s="334">
        <v>452868400</v>
      </c>
      <c r="J88" s="341">
        <f t="shared" si="28"/>
        <v>397710034</v>
      </c>
      <c r="K88" s="334">
        <v>385745942</v>
      </c>
      <c r="L88" s="341">
        <f t="shared" si="28"/>
        <v>152728726</v>
      </c>
      <c r="M88" s="334">
        <v>154675020</v>
      </c>
      <c r="N88" s="341">
        <f t="shared" si="28"/>
        <v>-526453</v>
      </c>
      <c r="O88" s="334">
        <v>-426509</v>
      </c>
      <c r="P88" s="341">
        <f t="shared" si="28"/>
        <v>1536670564</v>
      </c>
      <c r="Q88" s="334">
        <f t="shared" si="28"/>
        <v>1364298177</v>
      </c>
      <c r="U88" s="322"/>
      <c r="V88" s="322"/>
      <c r="W88" s="322"/>
      <c r="X88" s="322"/>
      <c r="Y88" s="322"/>
      <c r="Z88" s="322"/>
      <c r="AA88" s="322"/>
      <c r="AB88" s="398">
        <f>+AB82+AB75</f>
        <v>1536670564</v>
      </c>
      <c r="AC88" s="354">
        <f>+P88-AB88</f>
        <v>0</v>
      </c>
      <c r="AD88" s="322"/>
      <c r="AE88" s="322"/>
      <c r="AF88" s="322"/>
      <c r="AG88" s="322"/>
      <c r="AH88" s="310"/>
      <c r="AI88" s="310"/>
    </row>
    <row r="89" spans="4:35" ht="6" customHeight="1"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U89" s="322"/>
      <c r="V89" s="322"/>
      <c r="W89" s="322"/>
      <c r="X89" s="322"/>
      <c r="Y89" s="322"/>
      <c r="Z89" s="322"/>
      <c r="AA89" s="322"/>
      <c r="AB89" s="354"/>
      <c r="AC89" s="354"/>
      <c r="AD89" s="322"/>
      <c r="AE89" s="322"/>
      <c r="AF89" s="322"/>
      <c r="AG89" s="322"/>
      <c r="AH89" s="310"/>
      <c r="AI89" s="310"/>
    </row>
    <row r="90" spans="2:35" ht="12">
      <c r="B90" s="329" t="s">
        <v>385</v>
      </c>
      <c r="C90" s="323"/>
      <c r="D90" s="339">
        <v>6386143</v>
      </c>
      <c r="E90" s="343">
        <v>5022045</v>
      </c>
      <c r="F90" s="339">
        <v>8693989</v>
      </c>
      <c r="G90" s="343">
        <v>6737991</v>
      </c>
      <c r="H90" s="339">
        <v>6992994</v>
      </c>
      <c r="I90" s="343">
        <v>7657349</v>
      </c>
      <c r="J90" s="339">
        <v>4043844</v>
      </c>
      <c r="K90" s="343">
        <v>2618331</v>
      </c>
      <c r="L90" s="339">
        <v>1785741</v>
      </c>
      <c r="M90" s="343">
        <v>1299740</v>
      </c>
      <c r="N90" s="339">
        <v>0</v>
      </c>
      <c r="O90" s="343">
        <v>0</v>
      </c>
      <c r="P90" s="339">
        <f>+N90+L90+J90+H90+F90+D90</f>
        <v>27902711</v>
      </c>
      <c r="Q90" s="343">
        <f>+E90+G90+I90+K90+M90+O90</f>
        <v>23335456</v>
      </c>
      <c r="U90" s="322"/>
      <c r="V90" s="322"/>
      <c r="W90" s="322"/>
      <c r="X90" s="322"/>
      <c r="Y90" s="322"/>
      <c r="Z90" s="322"/>
      <c r="AA90" s="322"/>
      <c r="AB90" s="354">
        <f>+'[1]Segmentos LN resumen'!R91</f>
        <v>27902711</v>
      </c>
      <c r="AC90" s="354">
        <f>+P90-AB90</f>
        <v>0</v>
      </c>
      <c r="AD90" s="322"/>
      <c r="AE90" s="322"/>
      <c r="AF90" s="322"/>
      <c r="AG90" s="322"/>
      <c r="AH90" s="310"/>
      <c r="AI90" s="310"/>
    </row>
    <row r="91" spans="2:35" ht="12">
      <c r="B91" s="329" t="s">
        <v>386</v>
      </c>
      <c r="C91" s="323"/>
      <c r="D91" s="339">
        <v>-61571342</v>
      </c>
      <c r="E91" s="343">
        <v>-50737697</v>
      </c>
      <c r="F91" s="339">
        <v>-76016387</v>
      </c>
      <c r="G91" s="343">
        <v>-59859612</v>
      </c>
      <c r="H91" s="339">
        <v>-50170843</v>
      </c>
      <c r="I91" s="343">
        <v>-54275644</v>
      </c>
      <c r="J91" s="339">
        <v>-25099502</v>
      </c>
      <c r="K91" s="343">
        <v>-23798200</v>
      </c>
      <c r="L91" s="339">
        <v>-17141303</v>
      </c>
      <c r="M91" s="343">
        <v>-14948122</v>
      </c>
      <c r="N91" s="339">
        <v>0</v>
      </c>
      <c r="O91" s="343">
        <v>0</v>
      </c>
      <c r="P91" s="339">
        <f>+N91+L91+J91+H91+F91+D91</f>
        <v>-229999377</v>
      </c>
      <c r="Q91" s="343">
        <f>+E91+G91+I91+K91+M91+O91</f>
        <v>-203619275</v>
      </c>
      <c r="U91" s="322"/>
      <c r="V91" s="322"/>
      <c r="W91" s="322"/>
      <c r="X91" s="322"/>
      <c r="Y91" s="322"/>
      <c r="Z91" s="322"/>
      <c r="AA91" s="322"/>
      <c r="AB91" s="354">
        <f>+'[1]Segmentos LN resumen'!R92</f>
        <v>-229999377</v>
      </c>
      <c r="AC91" s="354">
        <f>+P91-AB91</f>
        <v>0</v>
      </c>
      <c r="AD91" s="322"/>
      <c r="AE91" s="322"/>
      <c r="AF91" s="322"/>
      <c r="AG91" s="322"/>
      <c r="AH91" s="310"/>
      <c r="AI91" s="310"/>
    </row>
    <row r="92" spans="2:35" ht="12">
      <c r="B92" s="329" t="s">
        <v>387</v>
      </c>
      <c r="C92" s="323"/>
      <c r="D92" s="339">
        <v>-50180593</v>
      </c>
      <c r="E92" s="343">
        <v>-52834140</v>
      </c>
      <c r="F92" s="339">
        <v>-66472079</v>
      </c>
      <c r="G92" s="343">
        <v>-57828048</v>
      </c>
      <c r="H92" s="339">
        <v>-77265278</v>
      </c>
      <c r="I92" s="343">
        <v>-81694713</v>
      </c>
      <c r="J92" s="339">
        <v>-34623438</v>
      </c>
      <c r="K92" s="343">
        <v>-34630465</v>
      </c>
      <c r="L92" s="339">
        <v>-19383487</v>
      </c>
      <c r="M92" s="343">
        <v>-21755326</v>
      </c>
      <c r="N92" s="339">
        <v>526453</v>
      </c>
      <c r="O92" s="343">
        <v>426509</v>
      </c>
      <c r="P92" s="339">
        <f>+N92+L92+J92+H92+F92+D92</f>
        <v>-247398422</v>
      </c>
      <c r="Q92" s="343">
        <f>+E92+G92+I92+K92+M92+O92</f>
        <v>-248316183</v>
      </c>
      <c r="U92" s="322"/>
      <c r="V92" s="322"/>
      <c r="W92" s="322"/>
      <c r="X92" s="322"/>
      <c r="Y92" s="322"/>
      <c r="Z92" s="322"/>
      <c r="AA92" s="322"/>
      <c r="AB92" s="354">
        <f>+'[1]Segmentos LN resumen'!R93</f>
        <v>-247398422</v>
      </c>
      <c r="AC92" s="354">
        <f>+P92-AB92</f>
        <v>0</v>
      </c>
      <c r="AD92" s="322"/>
      <c r="AE92" s="322"/>
      <c r="AF92" s="322"/>
      <c r="AG92" s="322"/>
      <c r="AH92" s="310"/>
      <c r="AI92" s="310"/>
    </row>
    <row r="93" spans="4:35" ht="12"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U93" s="322"/>
      <c r="V93" s="322"/>
      <c r="W93" s="322"/>
      <c r="X93" s="322"/>
      <c r="Y93" s="322"/>
      <c r="Z93" s="322"/>
      <c r="AA93" s="322"/>
      <c r="AB93" s="354"/>
      <c r="AC93" s="354"/>
      <c r="AD93" s="322"/>
      <c r="AE93" s="322"/>
      <c r="AF93" s="322"/>
      <c r="AG93" s="322"/>
      <c r="AH93" s="310"/>
      <c r="AI93" s="310"/>
    </row>
    <row r="94" spans="2:35" ht="12">
      <c r="B94" s="329" t="s">
        <v>388</v>
      </c>
      <c r="C94" s="340"/>
      <c r="D94" s="341">
        <f>+D88+D90+D91+D92</f>
        <v>175388521</v>
      </c>
      <c r="E94" s="343">
        <v>164107156</v>
      </c>
      <c r="F94" s="341">
        <f aca="true" t="shared" si="29" ref="F94:Q94">+F88+F90+F91+F92</f>
        <v>167756285</v>
      </c>
      <c r="G94" s="343">
        <v>-2171293</v>
      </c>
      <c r="H94" s="341">
        <f t="shared" si="29"/>
        <v>284010055</v>
      </c>
      <c r="I94" s="343">
        <v>324555392</v>
      </c>
      <c r="J94" s="341">
        <f t="shared" si="29"/>
        <v>342030938</v>
      </c>
      <c r="K94" s="343">
        <v>329935608</v>
      </c>
      <c r="L94" s="341">
        <f t="shared" si="29"/>
        <v>117989677</v>
      </c>
      <c r="M94" s="343">
        <v>119271312</v>
      </c>
      <c r="N94" s="341">
        <f t="shared" si="29"/>
        <v>0</v>
      </c>
      <c r="O94" s="343">
        <v>0</v>
      </c>
      <c r="P94" s="341">
        <f t="shared" si="29"/>
        <v>1087175476</v>
      </c>
      <c r="Q94" s="343">
        <f t="shared" si="29"/>
        <v>935698175</v>
      </c>
      <c r="U94" s="322"/>
      <c r="V94" s="322"/>
      <c r="W94" s="322"/>
      <c r="X94" s="322"/>
      <c r="Y94" s="322"/>
      <c r="Z94" s="322"/>
      <c r="AA94" s="322"/>
      <c r="AB94" s="398">
        <f>+AB88+AB90+AB91+AB92</f>
        <v>1087175476</v>
      </c>
      <c r="AC94" s="354">
        <f>+P94-AB94</f>
        <v>0</v>
      </c>
      <c r="AD94" s="322"/>
      <c r="AE94" s="322"/>
      <c r="AF94" s="322"/>
      <c r="AG94" s="322"/>
      <c r="AH94" s="310"/>
      <c r="AI94" s="310"/>
    </row>
    <row r="95" spans="4:35" ht="7.5" customHeight="1"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U95" s="322"/>
      <c r="V95" s="322"/>
      <c r="W95" s="322"/>
      <c r="X95" s="322"/>
      <c r="Y95" s="322"/>
      <c r="Z95" s="322"/>
      <c r="AA95" s="322"/>
      <c r="AB95" s="354"/>
      <c r="AC95" s="354"/>
      <c r="AD95" s="322"/>
      <c r="AE95" s="322"/>
      <c r="AF95" s="322"/>
      <c r="AG95" s="322"/>
      <c r="AH95" s="310"/>
      <c r="AI95" s="310"/>
    </row>
    <row r="96" spans="2:35" ht="12">
      <c r="B96" s="336"/>
      <c r="C96" s="323" t="s">
        <v>389</v>
      </c>
      <c r="D96" s="339">
        <v>-63587385</v>
      </c>
      <c r="E96" s="343">
        <v>-56668514</v>
      </c>
      <c r="F96" s="339">
        <v>-19034251</v>
      </c>
      <c r="G96" s="343">
        <v>-20200227</v>
      </c>
      <c r="H96" s="339">
        <v>-58293399</v>
      </c>
      <c r="I96" s="343">
        <v>-69726990</v>
      </c>
      <c r="J96" s="339">
        <v>-50078864</v>
      </c>
      <c r="K96" s="343">
        <v>-54075746</v>
      </c>
      <c r="L96" s="339">
        <v>-31365648</v>
      </c>
      <c r="M96" s="343">
        <v>-31500670</v>
      </c>
      <c r="N96" s="339">
        <v>813943</v>
      </c>
      <c r="O96" s="343">
        <v>901056</v>
      </c>
      <c r="P96" s="339">
        <f>+N96+L96+J96+H96+F96+D96</f>
        <v>-221545604</v>
      </c>
      <c r="Q96" s="343">
        <f>+E96+G96+I96+K96+M96+O96</f>
        <v>-231271091</v>
      </c>
      <c r="U96" s="322"/>
      <c r="V96" s="322"/>
      <c r="W96" s="322"/>
      <c r="X96" s="322"/>
      <c r="Y96" s="322"/>
      <c r="Z96" s="322"/>
      <c r="AA96" s="322"/>
      <c r="AB96" s="354">
        <f>+'[1]Segmentos LN resumen'!R97</f>
        <v>-221545604</v>
      </c>
      <c r="AC96" s="354">
        <f>+P96-AB96</f>
        <v>0</v>
      </c>
      <c r="AD96" s="322"/>
      <c r="AE96" s="322"/>
      <c r="AF96" s="322"/>
      <c r="AG96" s="322"/>
      <c r="AH96" s="310"/>
      <c r="AI96" s="310"/>
    </row>
    <row r="97" spans="4:35" ht="12"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U97" s="322"/>
      <c r="V97" s="322"/>
      <c r="W97" s="322"/>
      <c r="X97" s="322"/>
      <c r="Y97" s="322"/>
      <c r="Z97" s="322"/>
      <c r="AA97" s="322"/>
      <c r="AB97" s="354"/>
      <c r="AC97" s="354"/>
      <c r="AD97" s="322"/>
      <c r="AE97" s="322"/>
      <c r="AF97" s="322"/>
      <c r="AG97" s="322"/>
      <c r="AH97" s="310"/>
      <c r="AI97" s="310"/>
    </row>
    <row r="98" spans="2:35" ht="12">
      <c r="B98" s="329" t="s">
        <v>390</v>
      </c>
      <c r="C98" s="340"/>
      <c r="D98" s="341">
        <f>+D94+D96</f>
        <v>111801136</v>
      </c>
      <c r="E98" s="334">
        <v>107438642</v>
      </c>
      <c r="F98" s="341">
        <f aca="true" t="shared" si="30" ref="F98:Q98">+F94+F96</f>
        <v>148722034</v>
      </c>
      <c r="G98" s="334">
        <v>-22371520</v>
      </c>
      <c r="H98" s="341">
        <f t="shared" si="30"/>
        <v>225716656</v>
      </c>
      <c r="I98" s="334">
        <v>254828402</v>
      </c>
      <c r="J98" s="341">
        <f t="shared" si="30"/>
        <v>291952074</v>
      </c>
      <c r="K98" s="334">
        <v>275859862</v>
      </c>
      <c r="L98" s="341">
        <f t="shared" si="30"/>
        <v>86624029</v>
      </c>
      <c r="M98" s="334">
        <v>87770642</v>
      </c>
      <c r="N98" s="341">
        <f t="shared" si="30"/>
        <v>813943</v>
      </c>
      <c r="O98" s="334">
        <v>901056</v>
      </c>
      <c r="P98" s="341">
        <f t="shared" si="30"/>
        <v>865629872</v>
      </c>
      <c r="Q98" s="343">
        <f t="shared" si="30"/>
        <v>704427084</v>
      </c>
      <c r="U98" s="322"/>
      <c r="V98" s="322"/>
      <c r="W98" s="322"/>
      <c r="X98" s="322"/>
      <c r="Y98" s="322"/>
      <c r="Z98" s="322"/>
      <c r="AA98" s="322"/>
      <c r="AB98" s="398">
        <f>+AB94+AB96</f>
        <v>865629872</v>
      </c>
      <c r="AC98" s="354">
        <f>+P98-AB98</f>
        <v>0</v>
      </c>
      <c r="AD98" s="322"/>
      <c r="AE98" s="322"/>
      <c r="AF98" s="322"/>
      <c r="AG98" s="322"/>
      <c r="AH98" s="310"/>
      <c r="AI98" s="310"/>
    </row>
    <row r="99" spans="2:35" ht="5.25" customHeight="1">
      <c r="B99" s="355"/>
      <c r="C99" s="356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U99" s="322"/>
      <c r="V99" s="322"/>
      <c r="W99" s="322"/>
      <c r="X99" s="322"/>
      <c r="Y99" s="322"/>
      <c r="Z99" s="322"/>
      <c r="AA99" s="322"/>
      <c r="AB99" s="354"/>
      <c r="AC99" s="354"/>
      <c r="AD99" s="322"/>
      <c r="AE99" s="322"/>
      <c r="AF99" s="322"/>
      <c r="AG99" s="322"/>
      <c r="AH99" s="310"/>
      <c r="AI99" s="310"/>
    </row>
    <row r="100" spans="2:35" ht="4.5" customHeight="1">
      <c r="B100" s="357"/>
      <c r="C100" s="358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U100" s="322"/>
      <c r="V100" s="322"/>
      <c r="W100" s="322"/>
      <c r="X100" s="322"/>
      <c r="Y100" s="322"/>
      <c r="Z100" s="322"/>
      <c r="AA100" s="322"/>
      <c r="AB100" s="354"/>
      <c r="AC100" s="354"/>
      <c r="AD100" s="322"/>
      <c r="AE100" s="322"/>
      <c r="AF100" s="322"/>
      <c r="AG100" s="322"/>
      <c r="AH100" s="310"/>
      <c r="AI100" s="310"/>
    </row>
    <row r="101" spans="2:35" ht="12">
      <c r="B101" s="329" t="s">
        <v>391</v>
      </c>
      <c r="C101" s="340"/>
      <c r="D101" s="341">
        <f>SUM(D102:D105)</f>
        <v>-22322454</v>
      </c>
      <c r="E101" s="334">
        <v>-38042378</v>
      </c>
      <c r="F101" s="341">
        <f aca="true" t="shared" si="31" ref="F101:Q101">SUM(F102:F105)</f>
        <v>-8403559</v>
      </c>
      <c r="G101" s="334">
        <v>-25615860</v>
      </c>
      <c r="H101" s="341">
        <f t="shared" si="31"/>
        <v>1428829</v>
      </c>
      <c r="I101" s="334">
        <v>-44015936</v>
      </c>
      <c r="J101" s="341">
        <f t="shared" si="31"/>
        <v>-26204903</v>
      </c>
      <c r="K101" s="334">
        <v>-34252365</v>
      </c>
      <c r="L101" s="341">
        <f t="shared" si="31"/>
        <v>-12523711</v>
      </c>
      <c r="M101" s="334">
        <v>-16818749</v>
      </c>
      <c r="N101" s="341">
        <f t="shared" si="31"/>
        <v>3147269</v>
      </c>
      <c r="O101" s="334">
        <v>-3343669</v>
      </c>
      <c r="P101" s="341">
        <f t="shared" si="31"/>
        <v>-64878529</v>
      </c>
      <c r="Q101" s="334">
        <f t="shared" si="31"/>
        <v>-162088957</v>
      </c>
      <c r="U101" s="322"/>
      <c r="V101" s="322"/>
      <c r="W101" s="322"/>
      <c r="X101" s="322"/>
      <c r="Y101" s="322"/>
      <c r="Z101" s="322"/>
      <c r="AA101" s="322"/>
      <c r="AB101" s="398">
        <f>SUM(AB102:AB105)</f>
        <v>-64878529</v>
      </c>
      <c r="AC101" s="354"/>
      <c r="AD101" s="322"/>
      <c r="AE101" s="322"/>
      <c r="AF101" s="322"/>
      <c r="AG101" s="322"/>
      <c r="AH101" s="310"/>
      <c r="AI101" s="310"/>
    </row>
    <row r="102" spans="2:35" ht="12">
      <c r="B102" s="336"/>
      <c r="C102" s="337" t="s">
        <v>392</v>
      </c>
      <c r="D102" s="339">
        <v>22101396</v>
      </c>
      <c r="E102" s="343">
        <v>18239346</v>
      </c>
      <c r="F102" s="339">
        <v>31150622</v>
      </c>
      <c r="G102" s="343">
        <v>3853815</v>
      </c>
      <c r="H102" s="339">
        <v>80772322</v>
      </c>
      <c r="I102" s="343">
        <v>57757207</v>
      </c>
      <c r="J102" s="339">
        <v>7602065</v>
      </c>
      <c r="K102" s="343">
        <v>7242393</v>
      </c>
      <c r="L102" s="339">
        <v>1635062</v>
      </c>
      <c r="M102" s="343">
        <v>3374057</v>
      </c>
      <c r="N102" s="339">
        <v>-1151223</v>
      </c>
      <c r="O102" s="343">
        <v>-1144344</v>
      </c>
      <c r="P102" s="339">
        <f>+N102+L102+J102+H102+F102+D102</f>
        <v>142110244</v>
      </c>
      <c r="Q102" s="343">
        <f aca="true" t="shared" si="32" ref="Q102:Q113">+E102+G102+I102+K102+M102+O102</f>
        <v>89322474</v>
      </c>
      <c r="U102" s="322"/>
      <c r="V102" s="322"/>
      <c r="W102" s="322"/>
      <c r="X102" s="322"/>
      <c r="Y102" s="322"/>
      <c r="Z102" s="322"/>
      <c r="AA102" s="322"/>
      <c r="AB102" s="354">
        <f>+'[1]Segmentos LN resumen'!R103</f>
        <v>142110244</v>
      </c>
      <c r="AC102" s="354">
        <f aca="true" t="shared" si="33" ref="AC102:AC107">+P102-AB102</f>
        <v>0</v>
      </c>
      <c r="AD102" s="322"/>
      <c r="AE102" s="322"/>
      <c r="AF102" s="322"/>
      <c r="AG102" s="322"/>
      <c r="AH102" s="310"/>
      <c r="AI102" s="310"/>
    </row>
    <row r="103" spans="2:35" ht="12">
      <c r="B103" s="336"/>
      <c r="C103" s="337" t="s">
        <v>393</v>
      </c>
      <c r="D103" s="339">
        <v>-56036293</v>
      </c>
      <c r="E103" s="343">
        <v>-46553494</v>
      </c>
      <c r="F103" s="339">
        <v>-23753708</v>
      </c>
      <c r="G103" s="343">
        <v>-23535321</v>
      </c>
      <c r="H103" s="339">
        <v>-82334351</v>
      </c>
      <c r="I103" s="343">
        <v>-102984741</v>
      </c>
      <c r="J103" s="339">
        <v>-33954426</v>
      </c>
      <c r="K103" s="343">
        <v>-41314213</v>
      </c>
      <c r="L103" s="339">
        <v>-10482881</v>
      </c>
      <c r="M103" s="343">
        <v>-20251025</v>
      </c>
      <c r="N103" s="339">
        <v>1151225</v>
      </c>
      <c r="O103" s="343">
        <v>1144344</v>
      </c>
      <c r="P103" s="339">
        <f>+N103+L103+J103+H103+F103+D103</f>
        <v>-205410434</v>
      </c>
      <c r="Q103" s="343">
        <f t="shared" si="32"/>
        <v>-233494450</v>
      </c>
      <c r="U103" s="322"/>
      <c r="V103" s="322"/>
      <c r="W103" s="322"/>
      <c r="X103" s="322"/>
      <c r="Y103" s="322"/>
      <c r="Z103" s="322"/>
      <c r="AA103" s="322"/>
      <c r="AB103" s="354">
        <f>+'[1]Segmentos LN resumen'!R104</f>
        <v>-205410434</v>
      </c>
      <c r="AC103" s="354">
        <f t="shared" si="33"/>
        <v>0</v>
      </c>
      <c r="AD103" s="322"/>
      <c r="AE103" s="322"/>
      <c r="AF103" s="322"/>
      <c r="AG103" s="322"/>
      <c r="AH103" s="310"/>
      <c r="AI103" s="310"/>
    </row>
    <row r="104" spans="2:35" ht="12">
      <c r="B104" s="336"/>
      <c r="C104" s="337" t="s">
        <v>394</v>
      </c>
      <c r="D104" s="339">
        <v>-163853</v>
      </c>
      <c r="E104" s="343">
        <v>-7912005</v>
      </c>
      <c r="F104" s="339">
        <v>0</v>
      </c>
      <c r="G104" s="343">
        <v>0</v>
      </c>
      <c r="H104" s="339">
        <v>0</v>
      </c>
      <c r="I104" s="343">
        <v>0</v>
      </c>
      <c r="J104" s="339">
        <v>0</v>
      </c>
      <c r="K104" s="343">
        <v>0</v>
      </c>
      <c r="L104" s="339">
        <v>0</v>
      </c>
      <c r="M104" s="343">
        <v>0</v>
      </c>
      <c r="N104" s="339">
        <v>0</v>
      </c>
      <c r="O104" s="343">
        <v>0</v>
      </c>
      <c r="P104" s="339">
        <f>+N104+L104+J104+H104+F104+D104</f>
        <v>-163853</v>
      </c>
      <c r="Q104" s="343">
        <f t="shared" si="32"/>
        <v>-7912005</v>
      </c>
      <c r="U104" s="322"/>
      <c r="V104" s="322"/>
      <c r="W104" s="322"/>
      <c r="X104" s="322"/>
      <c r="Y104" s="322"/>
      <c r="Z104" s="322"/>
      <c r="AA104" s="322"/>
      <c r="AB104" s="354">
        <f>+'[1]Segmentos LN resumen'!R105</f>
        <v>-163853</v>
      </c>
      <c r="AC104" s="354">
        <f t="shared" si="33"/>
        <v>0</v>
      </c>
      <c r="AD104" s="322"/>
      <c r="AE104" s="322"/>
      <c r="AF104" s="322"/>
      <c r="AG104" s="322"/>
      <c r="AH104" s="310"/>
      <c r="AI104" s="310"/>
    </row>
    <row r="105" spans="2:35" ht="12">
      <c r="B105" s="336"/>
      <c r="C105" s="337" t="s">
        <v>395</v>
      </c>
      <c r="D105" s="341">
        <f>+D106+D107</f>
        <v>11776296</v>
      </c>
      <c r="E105" s="334">
        <v>-1816225</v>
      </c>
      <c r="F105" s="341">
        <f aca="true" t="shared" si="34" ref="F105:Q105">+F106+F107</f>
        <v>-15800473</v>
      </c>
      <c r="G105" s="334">
        <v>-5934354</v>
      </c>
      <c r="H105" s="341">
        <f t="shared" si="34"/>
        <v>2990858</v>
      </c>
      <c r="I105" s="334">
        <v>1211598</v>
      </c>
      <c r="J105" s="341">
        <f t="shared" si="34"/>
        <v>147458</v>
      </c>
      <c r="K105" s="334">
        <v>-180545</v>
      </c>
      <c r="L105" s="341">
        <f t="shared" si="34"/>
        <v>-3675892</v>
      </c>
      <c r="M105" s="334">
        <v>58219</v>
      </c>
      <c r="N105" s="341">
        <f t="shared" si="34"/>
        <v>3147267</v>
      </c>
      <c r="O105" s="334">
        <v>-3343669</v>
      </c>
      <c r="P105" s="341">
        <f t="shared" si="34"/>
        <v>-1414486</v>
      </c>
      <c r="Q105" s="334">
        <f t="shared" si="34"/>
        <v>-10004976</v>
      </c>
      <c r="U105" s="322"/>
      <c r="V105" s="322"/>
      <c r="W105" s="322"/>
      <c r="X105" s="322"/>
      <c r="Y105" s="322"/>
      <c r="Z105" s="322"/>
      <c r="AA105" s="322"/>
      <c r="AB105" s="398">
        <f>+AB106+AB107</f>
        <v>-1414486</v>
      </c>
      <c r="AC105" s="354">
        <f t="shared" si="33"/>
        <v>0</v>
      </c>
      <c r="AD105" s="322"/>
      <c r="AE105" s="322"/>
      <c r="AF105" s="322"/>
      <c r="AG105" s="322"/>
      <c r="AH105" s="310"/>
      <c r="AI105" s="310"/>
    </row>
    <row r="106" spans="2:35" ht="12">
      <c r="B106" s="336"/>
      <c r="C106" s="338" t="s">
        <v>396</v>
      </c>
      <c r="D106" s="339">
        <v>37312321</v>
      </c>
      <c r="E106" s="343">
        <v>19731042</v>
      </c>
      <c r="F106" s="339">
        <v>6014410</v>
      </c>
      <c r="G106" s="343">
        <v>3908023</v>
      </c>
      <c r="H106" s="339">
        <v>5912127</v>
      </c>
      <c r="I106" s="343">
        <v>6052015</v>
      </c>
      <c r="J106" s="339">
        <v>424382</v>
      </c>
      <c r="K106" s="343">
        <v>580820</v>
      </c>
      <c r="L106" s="339">
        <v>2561664</v>
      </c>
      <c r="M106" s="343">
        <v>357826</v>
      </c>
      <c r="N106" s="339">
        <v>-6144113</v>
      </c>
      <c r="O106" s="343">
        <v>-6166898</v>
      </c>
      <c r="P106" s="339">
        <f>+N106+L106+J106+H106+F106+D106</f>
        <v>46080791</v>
      </c>
      <c r="Q106" s="343">
        <f t="shared" si="32"/>
        <v>24462828</v>
      </c>
      <c r="U106" s="322"/>
      <c r="V106" s="322"/>
      <c r="W106" s="322"/>
      <c r="X106" s="322"/>
      <c r="Y106" s="322"/>
      <c r="Z106" s="322"/>
      <c r="AA106" s="322"/>
      <c r="AB106" s="354">
        <f>+'[1]Segmentos LN resumen'!R107</f>
        <v>46080791</v>
      </c>
      <c r="AC106" s="354">
        <f t="shared" si="33"/>
        <v>0</v>
      </c>
      <c r="AD106" s="322"/>
      <c r="AE106" s="322"/>
      <c r="AF106" s="322"/>
      <c r="AG106" s="322"/>
      <c r="AH106" s="310"/>
      <c r="AI106" s="310"/>
    </row>
    <row r="107" spans="2:35" ht="12">
      <c r="B107" s="336"/>
      <c r="C107" s="338" t="s">
        <v>397</v>
      </c>
      <c r="D107" s="339">
        <v>-25536025</v>
      </c>
      <c r="E107" s="343">
        <v>-21547267</v>
      </c>
      <c r="F107" s="339">
        <v>-21814883</v>
      </c>
      <c r="G107" s="343">
        <v>-9842377</v>
      </c>
      <c r="H107" s="339">
        <v>-2921269</v>
      </c>
      <c r="I107" s="343">
        <v>-4840417</v>
      </c>
      <c r="J107" s="339">
        <v>-276924</v>
      </c>
      <c r="K107" s="343">
        <v>-761365</v>
      </c>
      <c r="L107" s="339">
        <v>-6237556</v>
      </c>
      <c r="M107" s="343">
        <v>-299607</v>
      </c>
      <c r="N107" s="339">
        <v>9291380</v>
      </c>
      <c r="O107" s="343">
        <v>2823229</v>
      </c>
      <c r="P107" s="339">
        <f>+N107+L107+J107+H107+F107+D107</f>
        <v>-47495277</v>
      </c>
      <c r="Q107" s="343">
        <f t="shared" si="32"/>
        <v>-34467804</v>
      </c>
      <c r="U107" s="322"/>
      <c r="V107" s="322"/>
      <c r="W107" s="322"/>
      <c r="X107" s="322"/>
      <c r="Y107" s="322"/>
      <c r="Z107" s="322"/>
      <c r="AA107" s="322"/>
      <c r="AB107" s="354">
        <f>+'[1]Segmentos LN resumen'!R108</f>
        <v>-47495277</v>
      </c>
      <c r="AC107" s="354">
        <f t="shared" si="33"/>
        <v>0</v>
      </c>
      <c r="AD107" s="322"/>
      <c r="AE107" s="322"/>
      <c r="AF107" s="322"/>
      <c r="AG107" s="322"/>
      <c r="AH107" s="310"/>
      <c r="AI107" s="310"/>
    </row>
    <row r="108" spans="4:35" ht="12"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U108" s="322"/>
      <c r="V108" s="322"/>
      <c r="W108" s="322"/>
      <c r="X108" s="322"/>
      <c r="Y108" s="322"/>
      <c r="Z108" s="322"/>
      <c r="AA108" s="322"/>
      <c r="AB108" s="354"/>
      <c r="AC108" s="354"/>
      <c r="AD108" s="322"/>
      <c r="AE108" s="322"/>
      <c r="AF108" s="322"/>
      <c r="AG108" s="322"/>
      <c r="AH108" s="310"/>
      <c r="AI108" s="310"/>
    </row>
    <row r="109" spans="2:35" ht="12">
      <c r="B109" s="342" t="s">
        <v>398</v>
      </c>
      <c r="C109" s="323"/>
      <c r="D109" s="339">
        <v>10303607</v>
      </c>
      <c r="E109" s="343">
        <v>15139302</v>
      </c>
      <c r="F109" s="339">
        <v>17678</v>
      </c>
      <c r="G109" s="343">
        <v>28267</v>
      </c>
      <c r="H109" s="339">
        <v>0</v>
      </c>
      <c r="I109" s="343">
        <v>0</v>
      </c>
      <c r="J109" s="339">
        <v>74681</v>
      </c>
      <c r="K109" s="343">
        <v>1081114</v>
      </c>
      <c r="L109" s="339">
        <v>0</v>
      </c>
      <c r="M109" s="343">
        <v>0</v>
      </c>
      <c r="N109" s="339">
        <v>0</v>
      </c>
      <c r="O109" s="343">
        <v>0</v>
      </c>
      <c r="P109" s="339">
        <f>+N109+L109+J109+H109+F109+D109</f>
        <v>10395966</v>
      </c>
      <c r="Q109" s="343">
        <f t="shared" si="32"/>
        <v>16248683</v>
      </c>
      <c r="U109" s="322"/>
      <c r="V109" s="322"/>
      <c r="W109" s="322"/>
      <c r="X109" s="322"/>
      <c r="Y109" s="322"/>
      <c r="Z109" s="322"/>
      <c r="AA109" s="322"/>
      <c r="AB109" s="354">
        <f>+'[1]Segmentos LN resumen'!R110</f>
        <v>10395966</v>
      </c>
      <c r="AC109" s="354">
        <f>+P109-AB109</f>
        <v>0</v>
      </c>
      <c r="AD109" s="322"/>
      <c r="AE109" s="322"/>
      <c r="AF109" s="322"/>
      <c r="AG109" s="322"/>
      <c r="AH109" s="310"/>
      <c r="AI109" s="310"/>
    </row>
    <row r="110" spans="2:35" ht="12">
      <c r="B110" s="329" t="s">
        <v>399</v>
      </c>
      <c r="C110" s="323"/>
      <c r="D110" s="339">
        <v>0</v>
      </c>
      <c r="E110" s="343">
        <v>0</v>
      </c>
      <c r="F110" s="339">
        <v>0</v>
      </c>
      <c r="G110" s="343">
        <v>0</v>
      </c>
      <c r="H110" s="339">
        <v>0</v>
      </c>
      <c r="I110" s="343">
        <v>0</v>
      </c>
      <c r="J110" s="339">
        <v>0</v>
      </c>
      <c r="K110" s="343">
        <v>0</v>
      </c>
      <c r="L110" s="339">
        <v>0</v>
      </c>
      <c r="M110" s="343">
        <v>0</v>
      </c>
      <c r="N110" s="339">
        <v>0</v>
      </c>
      <c r="O110" s="343">
        <v>0</v>
      </c>
      <c r="P110" s="339">
        <f>+N110+L110+J110+H110+F110+D110</f>
        <v>0</v>
      </c>
      <c r="Q110" s="343">
        <f t="shared" si="32"/>
        <v>0</v>
      </c>
      <c r="U110" s="322"/>
      <c r="V110" s="322"/>
      <c r="W110" s="322"/>
      <c r="X110" s="322"/>
      <c r="Y110" s="322"/>
      <c r="Z110" s="322"/>
      <c r="AA110" s="322"/>
      <c r="AB110" s="354">
        <v>0</v>
      </c>
      <c r="AC110" s="354">
        <f>+P110-AB110</f>
        <v>0</v>
      </c>
      <c r="AD110" s="322"/>
      <c r="AE110" s="322"/>
      <c r="AF110" s="322"/>
      <c r="AG110" s="322"/>
      <c r="AH110" s="310"/>
      <c r="AI110" s="310"/>
    </row>
    <row r="111" spans="2:35" ht="12">
      <c r="B111" s="329" t="s">
        <v>400</v>
      </c>
      <c r="C111" s="323"/>
      <c r="D111" s="339">
        <v>111075</v>
      </c>
      <c r="E111" s="343">
        <v>1225</v>
      </c>
      <c r="F111" s="339">
        <v>749331</v>
      </c>
      <c r="G111" s="343">
        <v>296752</v>
      </c>
      <c r="H111" s="339">
        <v>0</v>
      </c>
      <c r="I111" s="343">
        <v>0</v>
      </c>
      <c r="J111" s="339">
        <v>0</v>
      </c>
      <c r="K111" s="343">
        <v>0</v>
      </c>
      <c r="L111" s="339">
        <v>0</v>
      </c>
      <c r="M111" s="343">
        <v>0</v>
      </c>
      <c r="N111" s="339">
        <v>0</v>
      </c>
      <c r="O111" s="343">
        <v>0</v>
      </c>
      <c r="P111" s="339">
        <f>+N111+L111+J111+H111+F111+D111</f>
        <v>860406</v>
      </c>
      <c r="Q111" s="343">
        <f t="shared" si="32"/>
        <v>297977</v>
      </c>
      <c r="U111" s="322"/>
      <c r="V111" s="322"/>
      <c r="W111" s="322"/>
      <c r="X111" s="322"/>
      <c r="Y111" s="322"/>
      <c r="Z111" s="322"/>
      <c r="AA111" s="322"/>
      <c r="AB111" s="354">
        <f>+'[1]Segmentos LN resumen'!R112</f>
        <v>860406</v>
      </c>
      <c r="AC111" s="354">
        <f>+P111-AB111</f>
        <v>0</v>
      </c>
      <c r="AD111" s="322"/>
      <c r="AE111" s="322"/>
      <c r="AF111" s="322"/>
      <c r="AG111" s="322"/>
      <c r="AH111" s="310"/>
      <c r="AI111" s="310"/>
    </row>
    <row r="112" spans="2:35" ht="12">
      <c r="B112" s="329" t="s">
        <v>401</v>
      </c>
      <c r="C112" s="323"/>
      <c r="D112" s="339">
        <v>6423602</v>
      </c>
      <c r="E112" s="343">
        <v>1593975</v>
      </c>
      <c r="F112" s="339">
        <v>0</v>
      </c>
      <c r="G112" s="343">
        <v>0</v>
      </c>
      <c r="H112" s="339">
        <v>0</v>
      </c>
      <c r="I112" s="343">
        <v>0</v>
      </c>
      <c r="J112" s="339">
        <v>74567</v>
      </c>
      <c r="K112" s="343">
        <v>-86173</v>
      </c>
      <c r="L112" s="339">
        <v>80195</v>
      </c>
      <c r="M112" s="343">
        <v>-17267</v>
      </c>
      <c r="N112" s="339">
        <v>0</v>
      </c>
      <c r="O112" s="343">
        <v>0</v>
      </c>
      <c r="P112" s="339">
        <f>+N112+L112+J112+H112+F112+D112</f>
        <v>6578364</v>
      </c>
      <c r="Q112" s="343">
        <f t="shared" si="32"/>
        <v>1490535</v>
      </c>
      <c r="U112" s="322"/>
      <c r="V112" s="322"/>
      <c r="W112" s="322"/>
      <c r="X112" s="322"/>
      <c r="Y112" s="322"/>
      <c r="Z112" s="322"/>
      <c r="AA112" s="322"/>
      <c r="AB112" s="354">
        <f>+'[1]Segmentos LN resumen'!R113</f>
        <v>6578364</v>
      </c>
      <c r="AC112" s="354">
        <f>+P112-AB112</f>
        <v>0</v>
      </c>
      <c r="AD112" s="322"/>
      <c r="AE112" s="322"/>
      <c r="AF112" s="322"/>
      <c r="AG112" s="322"/>
      <c r="AH112" s="310"/>
      <c r="AI112" s="310"/>
    </row>
    <row r="113" spans="2:35" ht="12">
      <c r="B113" s="329" t="s">
        <v>402</v>
      </c>
      <c r="C113" s="323"/>
      <c r="D113" s="339">
        <v>0</v>
      </c>
      <c r="E113" s="343">
        <v>0</v>
      </c>
      <c r="F113" s="339">
        <v>0</v>
      </c>
      <c r="G113" s="343">
        <v>0</v>
      </c>
      <c r="H113" s="339">
        <v>0</v>
      </c>
      <c r="I113" s="343">
        <v>0</v>
      </c>
      <c r="J113" s="339">
        <v>0</v>
      </c>
      <c r="K113" s="343">
        <v>0</v>
      </c>
      <c r="L113" s="339">
        <v>0</v>
      </c>
      <c r="M113" s="343">
        <v>0</v>
      </c>
      <c r="N113" s="339">
        <v>0</v>
      </c>
      <c r="O113" s="343">
        <v>0</v>
      </c>
      <c r="P113" s="339">
        <f>+N113+L113+J113+H113+F113+D113</f>
        <v>0</v>
      </c>
      <c r="Q113" s="343">
        <f t="shared" si="32"/>
        <v>0</v>
      </c>
      <c r="U113" s="322"/>
      <c r="V113" s="322"/>
      <c r="W113" s="322"/>
      <c r="X113" s="322"/>
      <c r="Y113" s="322"/>
      <c r="Z113" s="322"/>
      <c r="AA113" s="322"/>
      <c r="AB113" s="354">
        <v>0</v>
      </c>
      <c r="AC113" s="354">
        <f>+P113-AB113</f>
        <v>0</v>
      </c>
      <c r="AD113" s="322"/>
      <c r="AE113" s="322"/>
      <c r="AF113" s="322"/>
      <c r="AG113" s="322"/>
      <c r="AH113" s="310"/>
      <c r="AI113" s="310"/>
    </row>
    <row r="114" spans="4:35" ht="6" customHeight="1"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U114" s="322"/>
      <c r="V114" s="322"/>
      <c r="W114" s="322"/>
      <c r="X114" s="322"/>
      <c r="Y114" s="322"/>
      <c r="Z114" s="322"/>
      <c r="AA114" s="322"/>
      <c r="AB114" s="354"/>
      <c r="AC114" s="354"/>
      <c r="AD114" s="322"/>
      <c r="AE114" s="322"/>
      <c r="AF114" s="322"/>
      <c r="AG114" s="322"/>
      <c r="AH114" s="310"/>
      <c r="AI114" s="310"/>
    </row>
    <row r="115" spans="2:35" ht="12">
      <c r="B115" s="329" t="s">
        <v>403</v>
      </c>
      <c r="C115" s="340"/>
      <c r="D115" s="341">
        <f>+D98+D101+D109+D110+D111+D112+D113</f>
        <v>106316966</v>
      </c>
      <c r="E115" s="334">
        <v>86130766</v>
      </c>
      <c r="F115" s="341">
        <f aca="true" t="shared" si="35" ref="F115:Q115">+F98+F101+F109+F110+F111+F112+F113</f>
        <v>141085484</v>
      </c>
      <c r="G115" s="334">
        <v>-47662361</v>
      </c>
      <c r="H115" s="341">
        <f t="shared" si="35"/>
        <v>227145485</v>
      </c>
      <c r="I115" s="334">
        <v>210812466</v>
      </c>
      <c r="J115" s="341">
        <f t="shared" si="35"/>
        <v>265896419</v>
      </c>
      <c r="K115" s="334">
        <v>242602438</v>
      </c>
      <c r="L115" s="341">
        <f t="shared" si="35"/>
        <v>74180513</v>
      </c>
      <c r="M115" s="334">
        <v>70934626</v>
      </c>
      <c r="N115" s="341">
        <f t="shared" si="35"/>
        <v>3961212</v>
      </c>
      <c r="O115" s="334">
        <v>-2442613</v>
      </c>
      <c r="P115" s="341">
        <f t="shared" si="35"/>
        <v>818586079</v>
      </c>
      <c r="Q115" s="334">
        <f t="shared" si="35"/>
        <v>560375322</v>
      </c>
      <c r="U115" s="322"/>
      <c r="V115" s="322"/>
      <c r="W115" s="322"/>
      <c r="X115" s="322"/>
      <c r="Y115" s="322"/>
      <c r="Z115" s="322"/>
      <c r="AA115" s="322"/>
      <c r="AB115" s="398">
        <f>+AB98+AB101+AB109+AB110+AB111+AB112+AB113</f>
        <v>818586079</v>
      </c>
      <c r="AC115" s="354">
        <f>+P115-AB115</f>
        <v>0</v>
      </c>
      <c r="AD115" s="322"/>
      <c r="AE115" s="322"/>
      <c r="AF115" s="322"/>
      <c r="AG115" s="322"/>
      <c r="AH115" s="310"/>
      <c r="AI115" s="310"/>
    </row>
    <row r="116" spans="4:35" ht="6.75" customHeight="1"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U116" s="322"/>
      <c r="V116" s="322"/>
      <c r="W116" s="322"/>
      <c r="X116" s="322"/>
      <c r="Y116" s="322"/>
      <c r="Z116" s="322"/>
      <c r="AA116" s="322"/>
      <c r="AB116" s="354"/>
      <c r="AC116" s="354"/>
      <c r="AD116" s="322"/>
      <c r="AE116" s="322"/>
      <c r="AF116" s="322"/>
      <c r="AG116" s="322"/>
      <c r="AH116" s="310"/>
      <c r="AI116" s="310"/>
    </row>
    <row r="117" spans="2:35" ht="12">
      <c r="B117" s="336"/>
      <c r="C117" s="323" t="s">
        <v>404</v>
      </c>
      <c r="D117" s="339">
        <v>-67110260</v>
      </c>
      <c r="E117" s="343">
        <v>-12505432</v>
      </c>
      <c r="F117" s="339">
        <v>-22875665</v>
      </c>
      <c r="G117" s="343">
        <v>-226445</v>
      </c>
      <c r="H117" s="339">
        <v>-51739738</v>
      </c>
      <c r="I117" s="343">
        <v>-47372610</v>
      </c>
      <c r="J117" s="339">
        <v>-89207473</v>
      </c>
      <c r="K117" s="343">
        <v>-86557957</v>
      </c>
      <c r="L117" s="339">
        <v>-25346706</v>
      </c>
      <c r="M117" s="343">
        <v>-24997777</v>
      </c>
      <c r="N117" s="339">
        <v>0</v>
      </c>
      <c r="O117" s="343">
        <v>0</v>
      </c>
      <c r="P117" s="339">
        <f>+N117+L117+J117+H117+F117+D117</f>
        <v>-256279842</v>
      </c>
      <c r="Q117" s="343">
        <f>+E117+G117+I117+K117+M117+O117</f>
        <v>-171660221</v>
      </c>
      <c r="U117" s="322"/>
      <c r="V117" s="322"/>
      <c r="W117" s="322"/>
      <c r="X117" s="322"/>
      <c r="Y117" s="322"/>
      <c r="Z117" s="322"/>
      <c r="AA117" s="322"/>
      <c r="AB117" s="354">
        <f>+'[1]Segmentos LN resumen'!R118</f>
        <v>-256279842</v>
      </c>
      <c r="AC117" s="354">
        <f>+P117-AB117</f>
        <v>0</v>
      </c>
      <c r="AD117" s="322"/>
      <c r="AE117" s="322"/>
      <c r="AF117" s="322"/>
      <c r="AG117" s="322"/>
      <c r="AH117" s="310"/>
      <c r="AI117" s="310"/>
    </row>
    <row r="118" spans="4:35" ht="6.75" customHeight="1"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U118" s="322"/>
      <c r="V118" s="322"/>
      <c r="W118" s="322"/>
      <c r="X118" s="322"/>
      <c r="Y118" s="322"/>
      <c r="Z118" s="322"/>
      <c r="AA118" s="322"/>
      <c r="AB118" s="354"/>
      <c r="AC118" s="354"/>
      <c r="AD118" s="322"/>
      <c r="AE118" s="322"/>
      <c r="AF118" s="322"/>
      <c r="AG118" s="322"/>
      <c r="AH118" s="310"/>
      <c r="AI118" s="310"/>
    </row>
    <row r="119" spans="2:35" ht="12">
      <c r="B119" s="359" t="s">
        <v>405</v>
      </c>
      <c r="C119" s="340"/>
      <c r="D119" s="341">
        <f>+D115+D117</f>
        <v>39206706</v>
      </c>
      <c r="E119" s="334">
        <v>73625334</v>
      </c>
      <c r="F119" s="341">
        <f aca="true" t="shared" si="36" ref="F119:Q119">+F115+F117</f>
        <v>118209819</v>
      </c>
      <c r="G119" s="334">
        <v>-47888806</v>
      </c>
      <c r="H119" s="341">
        <f t="shared" si="36"/>
        <v>175405747</v>
      </c>
      <c r="I119" s="334">
        <v>163439856</v>
      </c>
      <c r="J119" s="341">
        <f t="shared" si="36"/>
        <v>176688946</v>
      </c>
      <c r="K119" s="334">
        <v>156044481</v>
      </c>
      <c r="L119" s="341">
        <f t="shared" si="36"/>
        <v>48833807</v>
      </c>
      <c r="M119" s="334">
        <v>45936849</v>
      </c>
      <c r="N119" s="341">
        <f t="shared" si="36"/>
        <v>3961212</v>
      </c>
      <c r="O119" s="334">
        <v>-2442613</v>
      </c>
      <c r="P119" s="341">
        <f>+N119+L119+J119+H119+F119+D119</f>
        <v>562306237</v>
      </c>
      <c r="Q119" s="334">
        <f t="shared" si="36"/>
        <v>388715101</v>
      </c>
      <c r="U119" s="322"/>
      <c r="V119" s="322"/>
      <c r="W119" s="322"/>
      <c r="X119" s="322"/>
      <c r="Y119" s="322"/>
      <c r="Z119" s="322"/>
      <c r="AA119" s="322"/>
      <c r="AB119" s="398">
        <f>+AB115+AB117</f>
        <v>562306237</v>
      </c>
      <c r="AC119" s="354">
        <f>+P119-AB119</f>
        <v>0</v>
      </c>
      <c r="AD119" s="322"/>
      <c r="AE119" s="322"/>
      <c r="AF119" s="322"/>
      <c r="AG119" s="322"/>
      <c r="AH119" s="310"/>
      <c r="AI119" s="310"/>
    </row>
    <row r="120" spans="2:35" ht="24">
      <c r="B120" s="336"/>
      <c r="C120" s="323" t="s">
        <v>406</v>
      </c>
      <c r="D120" s="339">
        <v>0</v>
      </c>
      <c r="E120" s="343">
        <v>0</v>
      </c>
      <c r="F120" s="339">
        <v>0</v>
      </c>
      <c r="G120" s="343">
        <v>0</v>
      </c>
      <c r="H120" s="339">
        <v>0</v>
      </c>
      <c r="I120" s="343">
        <v>0</v>
      </c>
      <c r="J120" s="339">
        <v>0</v>
      </c>
      <c r="K120" s="343">
        <v>0</v>
      </c>
      <c r="L120" s="339">
        <v>0</v>
      </c>
      <c r="M120" s="343">
        <v>0</v>
      </c>
      <c r="N120" s="339">
        <v>0</v>
      </c>
      <c r="O120" s="343">
        <v>0</v>
      </c>
      <c r="P120" s="339">
        <v>0</v>
      </c>
      <c r="Q120" s="343">
        <v>0</v>
      </c>
      <c r="U120" s="322"/>
      <c r="V120" s="322"/>
      <c r="W120" s="322"/>
      <c r="X120" s="322"/>
      <c r="Y120" s="322"/>
      <c r="Z120" s="322"/>
      <c r="AA120" s="322"/>
      <c r="AB120" s="354">
        <f>+'[1]Segmentos LN resumen'!R121</f>
        <v>0</v>
      </c>
      <c r="AC120" s="354">
        <f>+P120-AB120</f>
        <v>0</v>
      </c>
      <c r="AD120" s="322"/>
      <c r="AE120" s="322"/>
      <c r="AF120" s="322"/>
      <c r="AG120" s="322"/>
      <c r="AH120" s="310"/>
      <c r="AI120" s="310"/>
    </row>
    <row r="121" spans="2:35" ht="12">
      <c r="B121" s="342" t="s">
        <v>407</v>
      </c>
      <c r="C121" s="323"/>
      <c r="D121" s="341">
        <f>+D119+D120</f>
        <v>39206706</v>
      </c>
      <c r="E121" s="334">
        <v>73625334</v>
      </c>
      <c r="F121" s="341">
        <f aca="true" t="shared" si="37" ref="F121:N121">+F119+F120</f>
        <v>118209819</v>
      </c>
      <c r="G121" s="334">
        <v>-47888806</v>
      </c>
      <c r="H121" s="341">
        <f t="shared" si="37"/>
        <v>175405747</v>
      </c>
      <c r="I121" s="334">
        <v>163439856</v>
      </c>
      <c r="J121" s="341">
        <f t="shared" si="37"/>
        <v>176688946</v>
      </c>
      <c r="K121" s="334">
        <v>156044481</v>
      </c>
      <c r="L121" s="341">
        <f t="shared" si="37"/>
        <v>48833807</v>
      </c>
      <c r="M121" s="334">
        <v>45936849</v>
      </c>
      <c r="N121" s="341">
        <f t="shared" si="37"/>
        <v>3961212</v>
      </c>
      <c r="O121" s="334">
        <v>-2442613</v>
      </c>
      <c r="P121" s="341">
        <f>+N121+L121+J121+H121+F121+D121</f>
        <v>562306237</v>
      </c>
      <c r="Q121" s="334">
        <f>+Q119+Q120</f>
        <v>388715101</v>
      </c>
      <c r="U121" s="322"/>
      <c r="V121" s="322"/>
      <c r="W121" s="322"/>
      <c r="X121" s="322"/>
      <c r="Y121" s="322"/>
      <c r="Z121" s="322"/>
      <c r="AA121" s="322"/>
      <c r="AB121" s="398">
        <f>+AB119+AB120</f>
        <v>562306237</v>
      </c>
      <c r="AC121" s="354">
        <f>+P121-AB121</f>
        <v>0</v>
      </c>
      <c r="AD121" s="322"/>
      <c r="AE121" s="322"/>
      <c r="AF121" s="322"/>
      <c r="AG121" s="322"/>
      <c r="AH121" s="310"/>
      <c r="AI121" s="310"/>
    </row>
    <row r="122" spans="4:35" ht="8.25" customHeight="1"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U122" s="322"/>
      <c r="V122" s="322"/>
      <c r="W122" s="322"/>
      <c r="X122" s="322"/>
      <c r="Y122" s="322"/>
      <c r="Z122" s="322"/>
      <c r="AA122" s="322"/>
      <c r="AB122" s="354"/>
      <c r="AC122" s="354"/>
      <c r="AD122" s="322"/>
      <c r="AE122" s="322"/>
      <c r="AF122" s="322"/>
      <c r="AG122" s="322"/>
      <c r="AH122" s="310"/>
      <c r="AI122" s="310"/>
    </row>
    <row r="123" spans="2:35" ht="12">
      <c r="B123" s="336"/>
      <c r="C123" s="340" t="s">
        <v>408</v>
      </c>
      <c r="D123" s="341">
        <f aca="true" t="shared" si="38" ref="D123:Q123">+D121</f>
        <v>39206706</v>
      </c>
      <c r="E123" s="334">
        <v>73625334</v>
      </c>
      <c r="F123" s="341">
        <f t="shared" si="38"/>
        <v>118209819</v>
      </c>
      <c r="G123" s="334">
        <v>-47888806</v>
      </c>
      <c r="H123" s="341">
        <f t="shared" si="38"/>
        <v>175405747</v>
      </c>
      <c r="I123" s="334">
        <v>163439856</v>
      </c>
      <c r="J123" s="341">
        <f t="shared" si="38"/>
        <v>176688946</v>
      </c>
      <c r="K123" s="334">
        <v>156044481</v>
      </c>
      <c r="L123" s="341">
        <f t="shared" si="38"/>
        <v>48833807</v>
      </c>
      <c r="M123" s="334">
        <v>45936849</v>
      </c>
      <c r="N123" s="341">
        <f t="shared" si="38"/>
        <v>3961212</v>
      </c>
      <c r="O123" s="334">
        <v>-2442613</v>
      </c>
      <c r="P123" s="341">
        <f t="shared" si="38"/>
        <v>562306237</v>
      </c>
      <c r="Q123" s="334">
        <f t="shared" si="38"/>
        <v>388715101</v>
      </c>
      <c r="U123" s="322"/>
      <c r="V123" s="322"/>
      <c r="W123" s="322"/>
      <c r="X123" s="322"/>
      <c r="Y123" s="322"/>
      <c r="Z123" s="322"/>
      <c r="AA123" s="322"/>
      <c r="AB123" s="354"/>
      <c r="AC123" s="354"/>
      <c r="AD123" s="322"/>
      <c r="AE123" s="322"/>
      <c r="AF123" s="322"/>
      <c r="AG123" s="322"/>
      <c r="AH123" s="310"/>
      <c r="AI123" s="310"/>
    </row>
    <row r="124" spans="2:35" ht="12">
      <c r="B124" s="336"/>
      <c r="C124" s="340" t="s">
        <v>409</v>
      </c>
      <c r="D124" s="341"/>
      <c r="E124" s="334"/>
      <c r="F124" s="341"/>
      <c r="G124" s="334"/>
      <c r="H124" s="341"/>
      <c r="I124" s="334"/>
      <c r="J124" s="341"/>
      <c r="K124" s="334"/>
      <c r="L124" s="341"/>
      <c r="M124" s="334"/>
      <c r="N124" s="341"/>
      <c r="O124" s="334"/>
      <c r="P124" s="341">
        <v>322356028</v>
      </c>
      <c r="Q124" s="334">
        <v>162620854</v>
      </c>
      <c r="U124" s="322"/>
      <c r="V124" s="322"/>
      <c r="W124" s="322"/>
      <c r="X124" s="322"/>
      <c r="Y124" s="322"/>
      <c r="Z124" s="322"/>
      <c r="AA124" s="322"/>
      <c r="AB124" s="354">
        <f>+'[1]Segmentos LN resumen'!R125</f>
        <v>322356028</v>
      </c>
      <c r="AC124" s="354">
        <f>+P124-AB124</f>
        <v>0</v>
      </c>
      <c r="AD124" s="322"/>
      <c r="AE124" s="322"/>
      <c r="AF124" s="322"/>
      <c r="AG124" s="322"/>
      <c r="AH124" s="310"/>
      <c r="AI124" s="310"/>
    </row>
    <row r="125" spans="2:35" ht="12">
      <c r="B125" s="336"/>
      <c r="C125" s="340" t="s">
        <v>410</v>
      </c>
      <c r="D125" s="341"/>
      <c r="E125" s="334"/>
      <c r="F125" s="341"/>
      <c r="G125" s="334"/>
      <c r="H125" s="341"/>
      <c r="I125" s="334"/>
      <c r="J125" s="341"/>
      <c r="K125" s="334"/>
      <c r="L125" s="341"/>
      <c r="M125" s="334"/>
      <c r="N125" s="341"/>
      <c r="O125" s="334"/>
      <c r="P125" s="341">
        <v>239950209</v>
      </c>
      <c r="Q125" s="334">
        <v>226094247</v>
      </c>
      <c r="U125" s="322"/>
      <c r="V125" s="322"/>
      <c r="W125" s="322"/>
      <c r="X125" s="322"/>
      <c r="Y125" s="322"/>
      <c r="Z125" s="322"/>
      <c r="AA125" s="322"/>
      <c r="AB125" s="354">
        <f>+'[1]Segmentos LN resumen'!R126</f>
        <v>239950209</v>
      </c>
      <c r="AC125" s="354">
        <f>+P125-AB125</f>
        <v>0</v>
      </c>
      <c r="AD125" s="322"/>
      <c r="AE125" s="322"/>
      <c r="AF125" s="322"/>
      <c r="AG125" s="322"/>
      <c r="AH125" s="310"/>
      <c r="AI125" s="310"/>
    </row>
    <row r="126" spans="6:35" ht="12">
      <c r="F126" s="310"/>
      <c r="G126" s="310"/>
      <c r="W126" s="322"/>
      <c r="AB126" s="354"/>
      <c r="AC126" s="354"/>
      <c r="AH126" s="310"/>
      <c r="AI126" s="310"/>
    </row>
    <row r="127" spans="4:35" ht="12">
      <c r="D127" s="322">
        <f>+D121-D123</f>
        <v>0</v>
      </c>
      <c r="E127" s="354">
        <f aca="true" t="shared" si="39" ref="E127:Q127">+E121-E123</f>
        <v>0</v>
      </c>
      <c r="F127" s="322">
        <f t="shared" si="39"/>
        <v>0</v>
      </c>
      <c r="G127" s="322">
        <f t="shared" si="39"/>
        <v>0</v>
      </c>
      <c r="H127" s="322">
        <f t="shared" si="39"/>
        <v>0</v>
      </c>
      <c r="I127" s="322">
        <f t="shared" si="39"/>
        <v>0</v>
      </c>
      <c r="J127" s="322">
        <f t="shared" si="39"/>
        <v>0</v>
      </c>
      <c r="K127" s="322">
        <f t="shared" si="39"/>
        <v>0</v>
      </c>
      <c r="L127" s="322">
        <f t="shared" si="39"/>
        <v>0</v>
      </c>
      <c r="M127" s="322"/>
      <c r="N127" s="322">
        <f t="shared" si="39"/>
        <v>0</v>
      </c>
      <c r="O127" s="322">
        <f t="shared" si="39"/>
        <v>0</v>
      </c>
      <c r="P127" s="322">
        <f t="shared" si="39"/>
        <v>0</v>
      </c>
      <c r="Q127" s="322">
        <f t="shared" si="39"/>
        <v>0</v>
      </c>
      <c r="AB127" s="354"/>
      <c r="AC127" s="354"/>
      <c r="AH127" s="310"/>
      <c r="AI127" s="310"/>
    </row>
    <row r="128" spans="4:32" ht="12">
      <c r="D128" s="322"/>
      <c r="Q128" s="322"/>
      <c r="R128" s="322"/>
      <c r="AC128" s="322"/>
      <c r="AF128" s="322"/>
    </row>
  </sheetData>
  <sheetProtection/>
  <mergeCells count="28">
    <mergeCell ref="P72:Q72"/>
    <mergeCell ref="B73:C74"/>
    <mergeCell ref="V33:X33"/>
    <mergeCell ref="B34:C35"/>
    <mergeCell ref="B58:C58"/>
    <mergeCell ref="B72:C72"/>
    <mergeCell ref="D72:E72"/>
    <mergeCell ref="F72:G72"/>
    <mergeCell ref="H72:I72"/>
    <mergeCell ref="J72:K72"/>
    <mergeCell ref="L72:M72"/>
    <mergeCell ref="N72:O72"/>
    <mergeCell ref="S3:U3"/>
    <mergeCell ref="V3:X3"/>
    <mergeCell ref="B4:C5"/>
    <mergeCell ref="B33:C33"/>
    <mergeCell ref="D33:F33"/>
    <mergeCell ref="G33:I33"/>
    <mergeCell ref="J33:L33"/>
    <mergeCell ref="M33:O33"/>
    <mergeCell ref="P33:R33"/>
    <mergeCell ref="S33:U33"/>
    <mergeCell ref="B3:C3"/>
    <mergeCell ref="D3:F3"/>
    <mergeCell ref="G3:I3"/>
    <mergeCell ref="J3:L3"/>
    <mergeCell ref="M3:O3"/>
    <mergeCell ref="P3:R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E13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.57421875" style="310" customWidth="1"/>
    <col min="2" max="2" width="2.8515625" style="310" customWidth="1"/>
    <col min="3" max="3" width="56.8515625" style="310" customWidth="1"/>
    <col min="4" max="4" width="16.00390625" style="310" bestFit="1" customWidth="1"/>
    <col min="5" max="5" width="15.7109375" style="310" bestFit="1" customWidth="1"/>
    <col min="6" max="7" width="15.7109375" style="310" customWidth="1"/>
    <col min="8" max="8" width="16.00390625" style="310" bestFit="1" customWidth="1"/>
    <col min="9" max="9" width="16.00390625" style="310" customWidth="1"/>
    <col min="10" max="10" width="14.57421875" style="310" bestFit="1" customWidth="1"/>
    <col min="11" max="12" width="14.57421875" style="310" customWidth="1"/>
    <col min="13" max="13" width="15.28125" style="310" bestFit="1" customWidth="1"/>
    <col min="14" max="14" width="15.421875" style="310" bestFit="1" customWidth="1"/>
    <col min="15" max="16" width="15.421875" style="310" customWidth="1"/>
    <col min="17" max="17" width="16.00390625" style="310" bestFit="1" customWidth="1"/>
    <col min="18" max="18" width="16.00390625" style="310" customWidth="1"/>
    <col min="19" max="19" width="16.00390625" style="310" bestFit="1" customWidth="1"/>
    <col min="20" max="21" width="16.00390625" style="310" customWidth="1"/>
    <col min="22" max="22" width="14.421875" style="310" bestFit="1" customWidth="1"/>
    <col min="23" max="24" width="14.8515625" style="310" bestFit="1" customWidth="1"/>
    <col min="25" max="25" width="14.8515625" style="310" customWidth="1"/>
    <col min="26" max="27" width="16.7109375" style="310" bestFit="1" customWidth="1"/>
    <col min="28" max="28" width="16.7109375" style="310" customWidth="1"/>
    <col min="29" max="30" width="16.00390625" style="310" bestFit="1" customWidth="1"/>
    <col min="31" max="31" width="12.8515625" style="310" bestFit="1" customWidth="1"/>
    <col min="32" max="16384" width="11.421875" style="310" customWidth="1"/>
  </cols>
  <sheetData>
    <row r="1" ht="12">
      <c r="Y1" s="394"/>
    </row>
    <row r="2" spans="2:25" ht="21" customHeight="1">
      <c r="B2" s="443" t="s">
        <v>416</v>
      </c>
      <c r="C2" s="444"/>
      <c r="D2" s="452" t="s">
        <v>315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4"/>
      <c r="Y2" s="394"/>
    </row>
    <row r="3" spans="2:25" ht="25.5" customHeight="1">
      <c r="B3" s="443" t="s">
        <v>411</v>
      </c>
      <c r="C3" s="444"/>
      <c r="D3" s="424" t="s">
        <v>1</v>
      </c>
      <c r="E3" s="425"/>
      <c r="F3" s="426"/>
      <c r="G3" s="424" t="s">
        <v>2</v>
      </c>
      <c r="H3" s="425"/>
      <c r="I3" s="426"/>
      <c r="J3" s="424" t="s">
        <v>412</v>
      </c>
      <c r="K3" s="425"/>
      <c r="L3" s="426"/>
      <c r="M3" s="424" t="s">
        <v>3</v>
      </c>
      <c r="N3" s="425"/>
      <c r="O3" s="426"/>
      <c r="P3" s="424" t="s">
        <v>413</v>
      </c>
      <c r="Q3" s="425"/>
      <c r="R3" s="426"/>
      <c r="S3" s="424" t="s">
        <v>414</v>
      </c>
      <c r="T3" s="425"/>
      <c r="U3" s="426"/>
      <c r="V3" s="424" t="s">
        <v>318</v>
      </c>
      <c r="W3" s="425"/>
      <c r="X3" s="426"/>
      <c r="Y3" s="394"/>
    </row>
    <row r="4" spans="2:25" ht="12" customHeight="1">
      <c r="B4" s="435" t="s">
        <v>319</v>
      </c>
      <c r="C4" s="445"/>
      <c r="D4" s="311">
        <f>+'[1]Segmentos pais'!D4</f>
        <v>41455</v>
      </c>
      <c r="E4" s="312">
        <f>+'[1]Segmentos pais'!E4</f>
        <v>41274</v>
      </c>
      <c r="F4" s="312">
        <f>+'[1]Segmentos pais'!F4</f>
        <v>40908</v>
      </c>
      <c r="G4" s="311">
        <f aca="true" t="shared" si="0" ref="G4:W4">+D4</f>
        <v>41455</v>
      </c>
      <c r="H4" s="312">
        <f t="shared" si="0"/>
        <v>41274</v>
      </c>
      <c r="I4" s="312">
        <f t="shared" si="0"/>
        <v>40908</v>
      </c>
      <c r="J4" s="311">
        <f t="shared" si="0"/>
        <v>41455</v>
      </c>
      <c r="K4" s="312">
        <f t="shared" si="0"/>
        <v>41274</v>
      </c>
      <c r="L4" s="312">
        <f t="shared" si="0"/>
        <v>40908</v>
      </c>
      <c r="M4" s="311">
        <f t="shared" si="0"/>
        <v>41455</v>
      </c>
      <c r="N4" s="312">
        <f t="shared" si="0"/>
        <v>41274</v>
      </c>
      <c r="O4" s="312">
        <f t="shared" si="0"/>
        <v>40908</v>
      </c>
      <c r="P4" s="311">
        <f t="shared" si="0"/>
        <v>41455</v>
      </c>
      <c r="Q4" s="312">
        <f t="shared" si="0"/>
        <v>41274</v>
      </c>
      <c r="R4" s="312">
        <f t="shared" si="0"/>
        <v>40908</v>
      </c>
      <c r="S4" s="311">
        <f t="shared" si="0"/>
        <v>41455</v>
      </c>
      <c r="T4" s="312">
        <f t="shared" si="0"/>
        <v>41274</v>
      </c>
      <c r="U4" s="312">
        <f t="shared" si="0"/>
        <v>40908</v>
      </c>
      <c r="V4" s="311">
        <f t="shared" si="0"/>
        <v>41455</v>
      </c>
      <c r="W4" s="312">
        <f t="shared" si="0"/>
        <v>41274</v>
      </c>
      <c r="X4" s="312">
        <f>+U4</f>
        <v>40908</v>
      </c>
      <c r="Y4" s="394"/>
    </row>
    <row r="5" spans="2:25" ht="12">
      <c r="B5" s="446"/>
      <c r="C5" s="447"/>
      <c r="D5" s="313" t="s">
        <v>320</v>
      </c>
      <c r="E5" s="332" t="s">
        <v>320</v>
      </c>
      <c r="F5" s="314" t="s">
        <v>320</v>
      </c>
      <c r="G5" s="313" t="s">
        <v>320</v>
      </c>
      <c r="H5" s="314" t="s">
        <v>320</v>
      </c>
      <c r="I5" s="314" t="s">
        <v>320</v>
      </c>
      <c r="J5" s="313" t="s">
        <v>320</v>
      </c>
      <c r="K5" s="314" t="s">
        <v>320</v>
      </c>
      <c r="L5" s="314" t="s">
        <v>320</v>
      </c>
      <c r="M5" s="313" t="s">
        <v>320</v>
      </c>
      <c r="N5" s="314" t="s">
        <v>320</v>
      </c>
      <c r="O5" s="314" t="s">
        <v>320</v>
      </c>
      <c r="P5" s="313" t="s">
        <v>320</v>
      </c>
      <c r="Q5" s="314" t="s">
        <v>320</v>
      </c>
      <c r="R5" s="314" t="s">
        <v>320</v>
      </c>
      <c r="S5" s="313" t="s">
        <v>320</v>
      </c>
      <c r="T5" s="314" t="s">
        <v>320</v>
      </c>
      <c r="U5" s="314" t="s">
        <v>320</v>
      </c>
      <c r="V5" s="313" t="s">
        <v>320</v>
      </c>
      <c r="W5" s="314" t="s">
        <v>320</v>
      </c>
      <c r="X5" s="314" t="s">
        <v>320</v>
      </c>
      <c r="Y5" s="394"/>
    </row>
    <row r="6" spans="2:27" ht="12">
      <c r="B6" s="315" t="s">
        <v>321</v>
      </c>
      <c r="D6" s="316">
        <f>SUM(D8:D14)</f>
        <v>443017839</v>
      </c>
      <c r="E6" s="317">
        <f>SUM(E8:E14)</f>
        <v>383623404</v>
      </c>
      <c r="F6" s="317">
        <f>SUM(F8:F14)</f>
        <v>540451080</v>
      </c>
      <c r="G6" s="316">
        <f aca="true" t="shared" si="1" ref="G6:X6">SUM(G8:G14)</f>
        <v>105862657</v>
      </c>
      <c r="H6" s="317">
        <f t="shared" si="1"/>
        <v>65350914</v>
      </c>
      <c r="I6" s="317">
        <f t="shared" si="1"/>
        <v>113950708</v>
      </c>
      <c r="J6" s="316">
        <f t="shared" si="1"/>
        <v>235541589</v>
      </c>
      <c r="K6" s="317">
        <f t="shared" si="1"/>
        <v>188095512</v>
      </c>
      <c r="L6" s="317">
        <f t="shared" si="1"/>
        <v>229070896</v>
      </c>
      <c r="M6" s="316">
        <f t="shared" si="1"/>
        <v>214382042</v>
      </c>
      <c r="N6" s="317">
        <f t="shared" si="1"/>
        <v>285719119</v>
      </c>
      <c r="O6" s="317">
        <v>239044005</v>
      </c>
      <c r="P6" s="316">
        <f t="shared" si="1"/>
        <v>116860694</v>
      </c>
      <c r="Q6" s="317">
        <f t="shared" si="1"/>
        <v>80363358</v>
      </c>
      <c r="R6" s="317">
        <f t="shared" si="1"/>
        <v>75650050</v>
      </c>
      <c r="S6" s="316">
        <f t="shared" si="1"/>
        <v>-118231696</v>
      </c>
      <c r="T6" s="317">
        <f t="shared" si="1"/>
        <v>-43533540</v>
      </c>
      <c r="U6" s="317">
        <f t="shared" si="1"/>
        <v>-26868729</v>
      </c>
      <c r="V6" s="326">
        <f t="shared" si="1"/>
        <v>997433125</v>
      </c>
      <c r="W6" s="330">
        <f t="shared" si="1"/>
        <v>959618767</v>
      </c>
      <c r="X6" s="330">
        <f t="shared" si="1"/>
        <v>1171298010</v>
      </c>
      <c r="Y6" s="394"/>
      <c r="AA6" s="322"/>
    </row>
    <row r="7" spans="2:27" ht="12" customHeight="1" hidden="1">
      <c r="B7" s="318" t="s">
        <v>322</v>
      </c>
      <c r="D7" s="316">
        <v>556053345.6090759</v>
      </c>
      <c r="E7" s="317">
        <v>556053345.6090759</v>
      </c>
      <c r="F7" s="317">
        <v>556053345.6090759</v>
      </c>
      <c r="G7" s="316">
        <v>93459863.20198865</v>
      </c>
      <c r="H7" s="317">
        <v>93459863.20198865</v>
      </c>
      <c r="I7" s="317">
        <v>93459863.20198865</v>
      </c>
      <c r="J7" s="316">
        <v>253051216.27578837</v>
      </c>
      <c r="K7" s="317">
        <v>253051216.27578837</v>
      </c>
      <c r="L7" s="317">
        <v>253051216.27578837</v>
      </c>
      <c r="M7" s="316">
        <v>225425855.21241954</v>
      </c>
      <c r="N7" s="317">
        <v>225425855.21241954</v>
      </c>
      <c r="O7" s="321">
        <v>225425855.21241954</v>
      </c>
      <c r="P7" s="316">
        <v>77822829.76281129</v>
      </c>
      <c r="Q7" s="317">
        <v>77822829.76281129</v>
      </c>
      <c r="R7" s="317">
        <v>77822829.76281129</v>
      </c>
      <c r="S7" s="316">
        <v>-69193849.9</v>
      </c>
      <c r="T7" s="317">
        <v>-69193849.9</v>
      </c>
      <c r="U7" s="317">
        <v>-69193849.9</v>
      </c>
      <c r="V7" s="326">
        <v>1136619260.1620839</v>
      </c>
      <c r="W7" s="330">
        <v>1212585323</v>
      </c>
      <c r="X7" s="330">
        <v>1212585323</v>
      </c>
      <c r="Y7" s="394"/>
      <c r="AA7" s="322"/>
    </row>
    <row r="8" spans="2:28" ht="12">
      <c r="B8" s="319"/>
      <c r="C8" s="320" t="s">
        <v>323</v>
      </c>
      <c r="D8" s="316">
        <v>5847772</v>
      </c>
      <c r="E8" s="321">
        <v>6256263</v>
      </c>
      <c r="F8" s="321">
        <v>198775572</v>
      </c>
      <c r="G8" s="316">
        <v>14339032</v>
      </c>
      <c r="H8" s="321">
        <v>6613187</v>
      </c>
      <c r="I8" s="321">
        <v>22383610</v>
      </c>
      <c r="J8" s="316">
        <v>93822058</v>
      </c>
      <c r="K8" s="321">
        <v>74132078</v>
      </c>
      <c r="L8" s="321">
        <v>131040180</v>
      </c>
      <c r="M8" s="316">
        <v>114240191</v>
      </c>
      <c r="N8" s="321">
        <v>187772861</v>
      </c>
      <c r="O8" s="321">
        <v>136260140</v>
      </c>
      <c r="P8" s="316">
        <v>41898803</v>
      </c>
      <c r="Q8" s="321">
        <v>35284268</v>
      </c>
      <c r="R8" s="321">
        <v>32764569</v>
      </c>
      <c r="S8" s="316">
        <v>0</v>
      </c>
      <c r="T8" s="321">
        <v>0</v>
      </c>
      <c r="U8" s="321">
        <v>0</v>
      </c>
      <c r="V8" s="326">
        <f aca="true" t="shared" si="2" ref="V8:X14">+D8+G8+J8+M8+P8+S8</f>
        <v>270147856</v>
      </c>
      <c r="W8" s="330">
        <f t="shared" si="2"/>
        <v>310058657</v>
      </c>
      <c r="X8" s="330">
        <f t="shared" si="2"/>
        <v>521224071</v>
      </c>
      <c r="Y8" s="394"/>
      <c r="Z8" s="322"/>
      <c r="AA8" s="322"/>
      <c r="AB8" s="322">
        <f>+'[1]Segmentos LN resumen'!D8-V8</f>
        <v>0</v>
      </c>
    </row>
    <row r="9" spans="2:28" ht="12">
      <c r="B9" s="319"/>
      <c r="C9" s="320" t="s">
        <v>324</v>
      </c>
      <c r="D9" s="316">
        <v>12605893</v>
      </c>
      <c r="E9" s="321">
        <v>0</v>
      </c>
      <c r="F9" s="321">
        <v>47504</v>
      </c>
      <c r="G9" s="316">
        <v>0</v>
      </c>
      <c r="H9" s="321">
        <v>0</v>
      </c>
      <c r="I9" s="321">
        <v>143638</v>
      </c>
      <c r="J9" s="316">
        <v>65537439</v>
      </c>
      <c r="K9" s="321">
        <v>32899426</v>
      </c>
      <c r="L9" s="321">
        <v>0</v>
      </c>
      <c r="M9" s="316">
        <v>0</v>
      </c>
      <c r="N9" s="321">
        <v>25067909</v>
      </c>
      <c r="O9" s="321">
        <v>674506</v>
      </c>
      <c r="P9" s="316">
        <v>121064</v>
      </c>
      <c r="Q9" s="321">
        <v>51876</v>
      </c>
      <c r="R9" s="321">
        <v>48561</v>
      </c>
      <c r="S9" s="316">
        <v>0</v>
      </c>
      <c r="T9" s="321">
        <v>0</v>
      </c>
      <c r="U9" s="321">
        <v>0</v>
      </c>
      <c r="V9" s="326">
        <f t="shared" si="2"/>
        <v>78264396</v>
      </c>
      <c r="W9" s="330">
        <f t="shared" si="2"/>
        <v>58019211</v>
      </c>
      <c r="X9" s="330">
        <f t="shared" si="2"/>
        <v>914209</v>
      </c>
      <c r="Y9" s="394"/>
      <c r="AA9" s="322"/>
      <c r="AB9" s="322">
        <f>+'[1]Segmentos LN resumen'!D9-V9</f>
        <v>0</v>
      </c>
    </row>
    <row r="10" spans="2:28" ht="12">
      <c r="B10" s="319"/>
      <c r="C10" s="320" t="s">
        <v>325</v>
      </c>
      <c r="D10" s="316">
        <v>11122810</v>
      </c>
      <c r="E10" s="321">
        <v>5343846</v>
      </c>
      <c r="F10" s="321">
        <v>2504741</v>
      </c>
      <c r="G10" s="316">
        <v>2340607</v>
      </c>
      <c r="H10" s="321">
        <v>224900</v>
      </c>
      <c r="I10" s="321">
        <v>1197748</v>
      </c>
      <c r="J10" s="316">
        <v>12741219</v>
      </c>
      <c r="K10" s="321">
        <v>12492705</v>
      </c>
      <c r="L10" s="321">
        <v>14283730</v>
      </c>
      <c r="M10" s="316">
        <v>7961128</v>
      </c>
      <c r="N10" s="321">
        <v>7515740</v>
      </c>
      <c r="O10" s="321">
        <v>7964428</v>
      </c>
      <c r="P10" s="316">
        <v>5059536</v>
      </c>
      <c r="Q10" s="321">
        <v>4241546</v>
      </c>
      <c r="R10" s="321">
        <v>2458301</v>
      </c>
      <c r="S10" s="316">
        <v>0</v>
      </c>
      <c r="T10" s="321">
        <v>0</v>
      </c>
      <c r="U10" s="321">
        <v>0</v>
      </c>
      <c r="V10" s="326">
        <f t="shared" si="2"/>
        <v>39225300</v>
      </c>
      <c r="W10" s="330">
        <f t="shared" si="2"/>
        <v>29818737</v>
      </c>
      <c r="X10" s="330">
        <f t="shared" si="2"/>
        <v>28408948</v>
      </c>
      <c r="Y10" s="394"/>
      <c r="AA10" s="322"/>
      <c r="AB10" s="322">
        <f>+'[1]Segmentos LN resumen'!D10-V10</f>
        <v>0</v>
      </c>
    </row>
    <row r="11" spans="2:28" ht="12">
      <c r="B11" s="319"/>
      <c r="C11" s="320" t="s">
        <v>326</v>
      </c>
      <c r="D11" s="316">
        <v>50863459</v>
      </c>
      <c r="E11" s="321">
        <v>142361331</v>
      </c>
      <c r="F11" s="321">
        <v>157809488</v>
      </c>
      <c r="G11" s="316">
        <v>47021684</v>
      </c>
      <c r="H11" s="321">
        <v>19901491</v>
      </c>
      <c r="I11" s="321">
        <v>54090162</v>
      </c>
      <c r="J11" s="316">
        <v>27558725</v>
      </c>
      <c r="K11" s="321">
        <v>34854848</v>
      </c>
      <c r="L11" s="321">
        <v>63940752</v>
      </c>
      <c r="M11" s="316">
        <v>48299505</v>
      </c>
      <c r="N11" s="321">
        <v>35378529</v>
      </c>
      <c r="O11" s="321">
        <v>45507596</v>
      </c>
      <c r="P11" s="316">
        <v>25729130</v>
      </c>
      <c r="Q11" s="321">
        <v>18439139</v>
      </c>
      <c r="R11" s="321">
        <v>16985155</v>
      </c>
      <c r="S11" s="316">
        <v>1066869</v>
      </c>
      <c r="T11" s="321">
        <v>801583</v>
      </c>
      <c r="U11" s="321">
        <v>0</v>
      </c>
      <c r="V11" s="326">
        <f t="shared" si="2"/>
        <v>200539372</v>
      </c>
      <c r="W11" s="330">
        <f t="shared" si="2"/>
        <v>251736921</v>
      </c>
      <c r="X11" s="330">
        <f t="shared" si="2"/>
        <v>338333153</v>
      </c>
      <c r="Y11" s="394"/>
      <c r="AA11" s="322"/>
      <c r="AB11" s="322">
        <f>+'[1]Segmentos LN resumen'!D11-V11</f>
        <v>0</v>
      </c>
    </row>
    <row r="12" spans="2:28" ht="12">
      <c r="B12" s="319"/>
      <c r="C12" s="320" t="s">
        <v>327</v>
      </c>
      <c r="D12" s="316">
        <v>204124543</v>
      </c>
      <c r="E12" s="321">
        <v>52329038</v>
      </c>
      <c r="F12" s="321">
        <v>79160315</v>
      </c>
      <c r="G12" s="316">
        <v>30877214</v>
      </c>
      <c r="H12" s="321">
        <v>32524660</v>
      </c>
      <c r="I12" s="321">
        <v>33441555</v>
      </c>
      <c r="J12" s="316">
        <v>32394982</v>
      </c>
      <c r="K12" s="321">
        <v>29309511</v>
      </c>
      <c r="L12" s="321">
        <v>19803730</v>
      </c>
      <c r="M12" s="316">
        <v>27648421</v>
      </c>
      <c r="N12" s="321">
        <v>15211112</v>
      </c>
      <c r="O12" s="321">
        <v>35104241</v>
      </c>
      <c r="P12" s="316">
        <v>21098506</v>
      </c>
      <c r="Q12" s="321">
        <v>9221914</v>
      </c>
      <c r="R12" s="321">
        <v>10509205</v>
      </c>
      <c r="S12" s="316">
        <v>-119298565</v>
      </c>
      <c r="T12" s="321">
        <v>-44335123</v>
      </c>
      <c r="U12" s="321">
        <v>-26868729</v>
      </c>
      <c r="V12" s="326">
        <f t="shared" si="2"/>
        <v>196845101</v>
      </c>
      <c r="W12" s="330">
        <f t="shared" si="2"/>
        <v>94261112</v>
      </c>
      <c r="X12" s="330">
        <f t="shared" si="2"/>
        <v>151150317</v>
      </c>
      <c r="Y12" s="394"/>
      <c r="AA12" s="322"/>
      <c r="AB12" s="322">
        <f>+'[1]Segmentos LN resumen'!D12-V12</f>
        <v>0</v>
      </c>
    </row>
    <row r="13" spans="2:28" ht="12">
      <c r="B13" s="319"/>
      <c r="C13" s="320" t="s">
        <v>328</v>
      </c>
      <c r="D13" s="316">
        <v>16231707</v>
      </c>
      <c r="E13" s="321">
        <v>30054549</v>
      </c>
      <c r="F13" s="321">
        <v>22853273</v>
      </c>
      <c r="G13" s="316">
        <v>3167442</v>
      </c>
      <c r="H13" s="321">
        <v>3158460</v>
      </c>
      <c r="I13" s="321">
        <v>1783282</v>
      </c>
      <c r="J13" s="316">
        <v>25366</v>
      </c>
      <c r="K13" s="321">
        <v>25149</v>
      </c>
      <c r="L13" s="321">
        <v>2504</v>
      </c>
      <c r="M13" s="316">
        <v>9681896</v>
      </c>
      <c r="N13" s="321">
        <v>13257329</v>
      </c>
      <c r="O13" s="321">
        <v>11993970</v>
      </c>
      <c r="P13" s="316">
        <v>20193786</v>
      </c>
      <c r="Q13" s="321">
        <v>12892282</v>
      </c>
      <c r="R13" s="321">
        <v>12645501</v>
      </c>
      <c r="S13" s="316">
        <v>0</v>
      </c>
      <c r="T13" s="321">
        <v>0</v>
      </c>
      <c r="U13" s="321">
        <v>0</v>
      </c>
      <c r="V13" s="326">
        <f t="shared" si="2"/>
        <v>49300197</v>
      </c>
      <c r="W13" s="330">
        <f t="shared" si="2"/>
        <v>59387769</v>
      </c>
      <c r="X13" s="330">
        <f t="shared" si="2"/>
        <v>49278530</v>
      </c>
      <c r="Y13" s="394"/>
      <c r="AA13" s="322"/>
      <c r="AB13" s="322">
        <f>+'[1]Segmentos LN resumen'!D13-V13</f>
        <v>0</v>
      </c>
    </row>
    <row r="14" spans="2:28" ht="12">
      <c r="B14" s="319"/>
      <c r="C14" s="320" t="s">
        <v>329</v>
      </c>
      <c r="D14" s="316">
        <v>142221655</v>
      </c>
      <c r="E14" s="321">
        <v>147278377</v>
      </c>
      <c r="F14" s="321">
        <v>79300187</v>
      </c>
      <c r="G14" s="316">
        <v>8116678</v>
      </c>
      <c r="H14" s="321">
        <v>2928216</v>
      </c>
      <c r="I14" s="321">
        <v>910713</v>
      </c>
      <c r="J14" s="316">
        <v>3461800</v>
      </c>
      <c r="K14" s="321">
        <v>4381795</v>
      </c>
      <c r="L14" s="321">
        <v>0</v>
      </c>
      <c r="M14" s="316">
        <v>6550901</v>
      </c>
      <c r="N14" s="321">
        <v>1515639</v>
      </c>
      <c r="O14" s="321">
        <v>1539124</v>
      </c>
      <c r="P14" s="316">
        <v>2759869</v>
      </c>
      <c r="Q14" s="321">
        <v>232333</v>
      </c>
      <c r="R14" s="321">
        <v>238758</v>
      </c>
      <c r="S14" s="316">
        <v>0</v>
      </c>
      <c r="T14" s="321">
        <v>0</v>
      </c>
      <c r="U14" s="321">
        <v>0</v>
      </c>
      <c r="V14" s="326">
        <f t="shared" si="2"/>
        <v>163110903</v>
      </c>
      <c r="W14" s="330">
        <f t="shared" si="2"/>
        <v>156336360</v>
      </c>
      <c r="X14" s="330">
        <f t="shared" si="2"/>
        <v>81988782</v>
      </c>
      <c r="Y14" s="394"/>
      <c r="AA14" s="322"/>
      <c r="AB14" s="322">
        <f>+'[1]Segmentos LN resumen'!D14-V14</f>
        <v>0</v>
      </c>
    </row>
    <row r="15" spans="23:27" ht="7.5" customHeight="1">
      <c r="W15" s="328"/>
      <c r="X15" s="328"/>
      <c r="Y15" s="328"/>
      <c r="AA15" s="322"/>
    </row>
    <row r="16" spans="2:28" ht="36">
      <c r="B16" s="319"/>
      <c r="C16" s="323" t="s">
        <v>415</v>
      </c>
      <c r="D16" s="316">
        <v>0</v>
      </c>
      <c r="E16" s="321">
        <v>0</v>
      </c>
      <c r="F16" s="321">
        <v>0</v>
      </c>
      <c r="G16" s="316">
        <v>0</v>
      </c>
      <c r="H16" s="321">
        <v>0</v>
      </c>
      <c r="I16" s="321">
        <v>0</v>
      </c>
      <c r="J16" s="316">
        <v>0</v>
      </c>
      <c r="K16" s="321">
        <v>0</v>
      </c>
      <c r="L16" s="321">
        <v>0</v>
      </c>
      <c r="M16" s="316">
        <v>0</v>
      </c>
      <c r="N16" s="321">
        <v>0</v>
      </c>
      <c r="O16" s="321">
        <v>0</v>
      </c>
      <c r="P16" s="316">
        <v>0</v>
      </c>
      <c r="Q16" s="321">
        <v>0</v>
      </c>
      <c r="R16" s="321">
        <v>0</v>
      </c>
      <c r="S16" s="316">
        <v>0</v>
      </c>
      <c r="T16" s="321">
        <v>0</v>
      </c>
      <c r="U16" s="321">
        <v>0</v>
      </c>
      <c r="V16" s="326">
        <v>0</v>
      </c>
      <c r="W16" s="330">
        <v>0</v>
      </c>
      <c r="X16" s="330">
        <v>0</v>
      </c>
      <c r="Y16" s="394"/>
      <c r="AA16" s="322"/>
      <c r="AB16" s="322">
        <f>+'[1]Segmentos LN resumen'!D16-V16</f>
        <v>0</v>
      </c>
    </row>
    <row r="17" spans="23:27" ht="12">
      <c r="W17" s="328"/>
      <c r="X17" s="328"/>
      <c r="Y17" s="328"/>
      <c r="AA17" s="322"/>
    </row>
    <row r="18" spans="2:27" ht="12">
      <c r="B18" s="318" t="s">
        <v>331</v>
      </c>
      <c r="D18" s="316">
        <f>SUM(D19:D28)</f>
        <v>3976687644</v>
      </c>
      <c r="E18" s="317">
        <f>SUM(E19:E28)</f>
        <v>3806238338</v>
      </c>
      <c r="F18" s="317">
        <f>SUM(F19:F28)</f>
        <v>3836444494</v>
      </c>
      <c r="G18" s="316">
        <f aca="true" t="shared" si="3" ref="G18:X18">SUM(G19:G28)</f>
        <v>379491780</v>
      </c>
      <c r="H18" s="317">
        <f t="shared" si="3"/>
        <v>282190205</v>
      </c>
      <c r="I18" s="317">
        <f t="shared" si="3"/>
        <v>319979207</v>
      </c>
      <c r="J18" s="316">
        <f t="shared" si="3"/>
        <v>473595097</v>
      </c>
      <c r="K18" s="317">
        <f t="shared" si="3"/>
        <v>484097928</v>
      </c>
      <c r="L18" s="317">
        <f t="shared" si="3"/>
        <v>600244367</v>
      </c>
      <c r="M18" s="316">
        <f t="shared" si="3"/>
        <v>1564128498</v>
      </c>
      <c r="N18" s="317">
        <f t="shared" si="3"/>
        <v>1563308503</v>
      </c>
      <c r="O18" s="317">
        <v>1393219292</v>
      </c>
      <c r="P18" s="316">
        <f t="shared" si="3"/>
        <v>820895201</v>
      </c>
      <c r="Q18" s="317">
        <f t="shared" si="3"/>
        <v>786613843</v>
      </c>
      <c r="R18" s="317">
        <f t="shared" si="3"/>
        <v>812558136</v>
      </c>
      <c r="S18" s="316">
        <f t="shared" si="3"/>
        <v>-991074991</v>
      </c>
      <c r="T18" s="317">
        <f t="shared" si="3"/>
        <v>-772419842</v>
      </c>
      <c r="U18" s="317">
        <f t="shared" si="3"/>
        <v>-822340942</v>
      </c>
      <c r="V18" s="326">
        <f t="shared" si="3"/>
        <v>6223723229</v>
      </c>
      <c r="W18" s="330">
        <f t="shared" si="3"/>
        <v>6150028975</v>
      </c>
      <c r="X18" s="330">
        <f t="shared" si="3"/>
        <v>6140104554</v>
      </c>
      <c r="Y18" s="394"/>
      <c r="AA18" s="322"/>
    </row>
    <row r="19" spans="2:28" ht="12">
      <c r="B19" s="319"/>
      <c r="C19" s="320" t="s">
        <v>332</v>
      </c>
      <c r="D19" s="316">
        <v>23882410</v>
      </c>
      <c r="E19" s="321">
        <v>31436192</v>
      </c>
      <c r="F19" s="321">
        <v>11908606</v>
      </c>
      <c r="G19" s="316">
        <v>39258</v>
      </c>
      <c r="H19" s="321">
        <v>108154</v>
      </c>
      <c r="I19" s="321">
        <v>161140</v>
      </c>
      <c r="J19" s="316">
        <v>1</v>
      </c>
      <c r="K19" s="321">
        <v>1</v>
      </c>
      <c r="L19" s="321">
        <v>0</v>
      </c>
      <c r="M19" s="316">
        <v>1176571</v>
      </c>
      <c r="N19" s="321">
        <v>1236511</v>
      </c>
      <c r="O19" s="321">
        <v>1205585</v>
      </c>
      <c r="P19" s="316">
        <v>30577</v>
      </c>
      <c r="Q19" s="321">
        <v>524133</v>
      </c>
      <c r="R19" s="321">
        <v>216790</v>
      </c>
      <c r="S19" s="316">
        <v>0</v>
      </c>
      <c r="T19" s="321">
        <v>0</v>
      </c>
      <c r="U19" s="321">
        <v>0</v>
      </c>
      <c r="V19" s="326">
        <f aca="true" t="shared" si="4" ref="V19:X28">+D19+G19+J19+M19+P19+S19</f>
        <v>25128817</v>
      </c>
      <c r="W19" s="330">
        <f t="shared" si="4"/>
        <v>33304991</v>
      </c>
      <c r="X19" s="330">
        <f t="shared" si="4"/>
        <v>13492121</v>
      </c>
      <c r="Y19" s="394"/>
      <c r="AA19" s="322"/>
      <c r="AB19" s="322">
        <f>+'[1]Segmentos LN resumen'!D19-V19</f>
        <v>0</v>
      </c>
    </row>
    <row r="20" spans="2:28" ht="12">
      <c r="B20" s="319"/>
      <c r="C20" s="320" t="s">
        <v>333</v>
      </c>
      <c r="D20" s="316">
        <v>41505</v>
      </c>
      <c r="E20" s="321">
        <v>41505</v>
      </c>
      <c r="F20" s="321">
        <v>54246</v>
      </c>
      <c r="G20" s="316">
        <v>2433891</v>
      </c>
      <c r="H20" s="321">
        <v>1252853</v>
      </c>
      <c r="I20" s="321">
        <v>1099011</v>
      </c>
      <c r="J20" s="316">
        <v>24476795</v>
      </c>
      <c r="K20" s="321">
        <v>24553260</v>
      </c>
      <c r="L20" s="321">
        <v>27290081</v>
      </c>
      <c r="M20" s="316">
        <v>617688</v>
      </c>
      <c r="N20" s="321">
        <v>635776</v>
      </c>
      <c r="O20" s="321">
        <v>0</v>
      </c>
      <c r="P20" s="316">
        <v>0</v>
      </c>
      <c r="Q20" s="321">
        <v>0</v>
      </c>
      <c r="R20" s="321">
        <v>0</v>
      </c>
      <c r="S20" s="316">
        <v>1342</v>
      </c>
      <c r="T20" s="321">
        <v>-133195</v>
      </c>
      <c r="U20" s="321">
        <v>0</v>
      </c>
      <c r="V20" s="326">
        <f t="shared" si="4"/>
        <v>27571221</v>
      </c>
      <c r="W20" s="330">
        <f t="shared" si="4"/>
        <v>26350199</v>
      </c>
      <c r="X20" s="330">
        <f t="shared" si="4"/>
        <v>28443338</v>
      </c>
      <c r="Y20" s="394"/>
      <c r="AA20" s="322"/>
      <c r="AB20" s="322">
        <f>+'[1]Segmentos LN resumen'!D20-V20</f>
        <v>0</v>
      </c>
    </row>
    <row r="21" spans="2:28" ht="12">
      <c r="B21" s="319"/>
      <c r="C21" s="320" t="s">
        <v>334</v>
      </c>
      <c r="D21" s="316">
        <v>0</v>
      </c>
      <c r="E21" s="321">
        <v>0</v>
      </c>
      <c r="F21" s="321">
        <v>160518</v>
      </c>
      <c r="G21" s="316">
        <v>174655713</v>
      </c>
      <c r="H21" s="321">
        <v>144560890</v>
      </c>
      <c r="I21" s="321">
        <v>150312091</v>
      </c>
      <c r="J21" s="316">
        <v>8724585</v>
      </c>
      <c r="K21" s="321">
        <v>2908137</v>
      </c>
      <c r="L21" s="321">
        <v>21685968</v>
      </c>
      <c r="M21" s="316">
        <v>2466317</v>
      </c>
      <c r="N21" s="321">
        <v>3014698</v>
      </c>
      <c r="O21" s="321">
        <v>3241735</v>
      </c>
      <c r="P21" s="316">
        <v>0</v>
      </c>
      <c r="Q21" s="321">
        <v>0</v>
      </c>
      <c r="R21" s="321">
        <v>0</v>
      </c>
      <c r="S21" s="316">
        <v>0</v>
      </c>
      <c r="T21" s="321">
        <v>0</v>
      </c>
      <c r="U21" s="321">
        <v>0</v>
      </c>
      <c r="V21" s="326">
        <f t="shared" si="4"/>
        <v>185846615</v>
      </c>
      <c r="W21" s="330">
        <f t="shared" si="4"/>
        <v>150483725</v>
      </c>
      <c r="X21" s="330">
        <f t="shared" si="4"/>
        <v>175400312</v>
      </c>
      <c r="Y21" s="394"/>
      <c r="AA21" s="322"/>
      <c r="AB21" s="322">
        <f>+'[1]Segmentos LN resumen'!D21-V21</f>
        <v>0</v>
      </c>
    </row>
    <row r="22" spans="2:28" ht="12">
      <c r="B22" s="319"/>
      <c r="C22" s="320" t="s">
        <v>335</v>
      </c>
      <c r="D22" s="316">
        <v>0</v>
      </c>
      <c r="E22" s="321">
        <v>5712830</v>
      </c>
      <c r="F22" s="321">
        <v>6179892</v>
      </c>
      <c r="G22" s="316">
        <v>0</v>
      </c>
      <c r="H22" s="321">
        <v>0</v>
      </c>
      <c r="I22" s="321">
        <v>0</v>
      </c>
      <c r="J22" s="316">
        <v>31791128</v>
      </c>
      <c r="K22" s="321">
        <v>29806493</v>
      </c>
      <c r="L22" s="321">
        <v>42997790</v>
      </c>
      <c r="M22" s="316">
        <v>0</v>
      </c>
      <c r="N22" s="321">
        <v>0</v>
      </c>
      <c r="O22" s="321">
        <v>0</v>
      </c>
      <c r="P22" s="316">
        <v>0</v>
      </c>
      <c r="Q22" s="321">
        <v>0</v>
      </c>
      <c r="R22" s="321">
        <v>0</v>
      </c>
      <c r="S22" s="316">
        <v>-31791128</v>
      </c>
      <c r="T22" s="321">
        <v>-35519323</v>
      </c>
      <c r="U22" s="321">
        <v>-51040898</v>
      </c>
      <c r="V22" s="326">
        <f t="shared" si="4"/>
        <v>0</v>
      </c>
      <c r="W22" s="330">
        <f t="shared" si="4"/>
        <v>0</v>
      </c>
      <c r="X22" s="330">
        <f t="shared" si="4"/>
        <v>-1863216</v>
      </c>
      <c r="Y22" s="394"/>
      <c r="AA22" s="322"/>
      <c r="AB22" s="322">
        <f>+'[1]Segmentos LN resumen'!D22-V22</f>
        <v>0</v>
      </c>
    </row>
    <row r="23" spans="2:28" ht="12">
      <c r="B23" s="319"/>
      <c r="C23" s="320" t="s">
        <v>336</v>
      </c>
      <c r="D23" s="316">
        <v>1707247956</v>
      </c>
      <c r="E23" s="321">
        <v>1523247036</v>
      </c>
      <c r="F23" s="321">
        <v>1537616848</v>
      </c>
      <c r="G23" s="316">
        <v>2680339</v>
      </c>
      <c r="H23" s="321">
        <v>2743725</v>
      </c>
      <c r="I23" s="321">
        <v>3428479</v>
      </c>
      <c r="J23" s="316">
        <v>8925315</v>
      </c>
      <c r="K23" s="321">
        <v>9072881</v>
      </c>
      <c r="L23" s="321">
        <v>10801536</v>
      </c>
      <c r="M23" s="316">
        <v>0</v>
      </c>
      <c r="N23" s="321">
        <v>0</v>
      </c>
      <c r="O23" s="321">
        <v>0</v>
      </c>
      <c r="P23" s="316">
        <v>46290074</v>
      </c>
      <c r="Q23" s="321">
        <v>51856848</v>
      </c>
      <c r="R23" s="321">
        <v>49887780</v>
      </c>
      <c r="S23" s="316">
        <v>-1042946466</v>
      </c>
      <c r="T23" s="321">
        <v>-822714452</v>
      </c>
      <c r="U23" s="321">
        <v>-859839122</v>
      </c>
      <c r="V23" s="326">
        <f t="shared" si="4"/>
        <v>722197218</v>
      </c>
      <c r="W23" s="330">
        <f t="shared" si="4"/>
        <v>764206038</v>
      </c>
      <c r="X23" s="330">
        <f t="shared" si="4"/>
        <v>741895521</v>
      </c>
      <c r="Y23" s="394"/>
      <c r="AA23" s="322"/>
      <c r="AB23" s="322">
        <f>+'[1]Segmentos LN resumen'!D23-V23</f>
        <v>0</v>
      </c>
    </row>
    <row r="24" spans="2:28" ht="12">
      <c r="B24" s="319"/>
      <c r="C24" s="320" t="s">
        <v>337</v>
      </c>
      <c r="D24" s="316">
        <v>12898074</v>
      </c>
      <c r="E24" s="321">
        <v>12617056</v>
      </c>
      <c r="F24" s="321">
        <v>10854274</v>
      </c>
      <c r="G24" s="316">
        <v>115051</v>
      </c>
      <c r="H24" s="321">
        <v>126534</v>
      </c>
      <c r="I24" s="321">
        <v>176228</v>
      </c>
      <c r="J24" s="316">
        <v>2506025</v>
      </c>
      <c r="K24" s="321">
        <v>2647693</v>
      </c>
      <c r="L24" s="321">
        <v>1410902</v>
      </c>
      <c r="M24" s="316">
        <v>23248296</v>
      </c>
      <c r="N24" s="321">
        <v>23938624</v>
      </c>
      <c r="O24" s="321">
        <v>22281991</v>
      </c>
      <c r="P24" s="316">
        <v>9333439</v>
      </c>
      <c r="Q24" s="321">
        <v>9718479</v>
      </c>
      <c r="R24" s="321">
        <v>457861</v>
      </c>
      <c r="S24" s="316">
        <v>0</v>
      </c>
      <c r="T24" s="321">
        <v>0</v>
      </c>
      <c r="U24" s="321">
        <v>0</v>
      </c>
      <c r="V24" s="326">
        <f t="shared" si="4"/>
        <v>48100885</v>
      </c>
      <c r="W24" s="330">
        <f t="shared" si="4"/>
        <v>49048386</v>
      </c>
      <c r="X24" s="330">
        <f t="shared" si="4"/>
        <v>35181256</v>
      </c>
      <c r="Y24" s="394"/>
      <c r="AA24" s="322"/>
      <c r="AB24" s="322">
        <f>+'[1]Segmentos LN resumen'!D24-V24</f>
        <v>0</v>
      </c>
    </row>
    <row r="25" spans="2:28" ht="12">
      <c r="B25" s="319"/>
      <c r="C25" s="320" t="s">
        <v>338</v>
      </c>
      <c r="D25" s="316">
        <v>0</v>
      </c>
      <c r="E25" s="321">
        <v>0</v>
      </c>
      <c r="F25" s="321">
        <v>0</v>
      </c>
      <c r="G25" s="316">
        <v>1842867</v>
      </c>
      <c r="H25" s="321">
        <v>1902217</v>
      </c>
      <c r="I25" s="321">
        <v>2357592</v>
      </c>
      <c r="J25" s="316">
        <v>0</v>
      </c>
      <c r="K25" s="321">
        <v>0</v>
      </c>
      <c r="L25" s="321">
        <v>0</v>
      </c>
      <c r="M25" s="316">
        <v>5046562</v>
      </c>
      <c r="N25" s="321">
        <v>5194342</v>
      </c>
      <c r="O25" s="321">
        <v>5126657</v>
      </c>
      <c r="P25" s="316">
        <v>8561843</v>
      </c>
      <c r="Q25" s="321">
        <v>8703399</v>
      </c>
      <c r="R25" s="321">
        <v>10361690</v>
      </c>
      <c r="S25" s="316">
        <v>83661261</v>
      </c>
      <c r="T25" s="321">
        <v>85947128</v>
      </c>
      <c r="U25" s="321">
        <v>88539078</v>
      </c>
      <c r="V25" s="326">
        <f t="shared" si="4"/>
        <v>99112533</v>
      </c>
      <c r="W25" s="330">
        <f t="shared" si="4"/>
        <v>101747086</v>
      </c>
      <c r="X25" s="330">
        <f t="shared" si="4"/>
        <v>106385017</v>
      </c>
      <c r="Y25" s="394"/>
      <c r="AA25" s="322"/>
      <c r="AB25" s="322">
        <f>+'[1]Segmentos LN resumen'!D25-V25</f>
        <v>0</v>
      </c>
    </row>
    <row r="26" spans="2:28" ht="12">
      <c r="B26" s="319"/>
      <c r="C26" s="320" t="s">
        <v>339</v>
      </c>
      <c r="D26" s="316">
        <v>2203413332</v>
      </c>
      <c r="E26" s="321">
        <v>2209465781</v>
      </c>
      <c r="F26" s="321">
        <v>2247634237</v>
      </c>
      <c r="G26" s="316">
        <v>179855734</v>
      </c>
      <c r="H26" s="321">
        <v>125530800</v>
      </c>
      <c r="I26" s="321">
        <v>157747465</v>
      </c>
      <c r="J26" s="316">
        <v>354034355</v>
      </c>
      <c r="K26" s="321">
        <v>368075606</v>
      </c>
      <c r="L26" s="321">
        <v>456994530</v>
      </c>
      <c r="M26" s="316">
        <v>1475162456</v>
      </c>
      <c r="N26" s="321">
        <v>1469930901</v>
      </c>
      <c r="O26" s="321">
        <v>1302924129</v>
      </c>
      <c r="P26" s="316">
        <v>754831930</v>
      </c>
      <c r="Q26" s="321">
        <v>713971669</v>
      </c>
      <c r="R26" s="321">
        <v>750111283</v>
      </c>
      <c r="S26" s="316">
        <v>0</v>
      </c>
      <c r="T26" s="321">
        <v>0</v>
      </c>
      <c r="U26" s="321">
        <v>0</v>
      </c>
      <c r="V26" s="326">
        <f t="shared" si="4"/>
        <v>4967297807</v>
      </c>
      <c r="W26" s="330">
        <f t="shared" si="4"/>
        <v>4886974757</v>
      </c>
      <c r="X26" s="330">
        <f t="shared" si="4"/>
        <v>4915411644</v>
      </c>
      <c r="Y26" s="394"/>
      <c r="AA26" s="322"/>
      <c r="AB26" s="322">
        <f>+'[1]Segmentos LN resumen'!D26-V26</f>
        <v>0</v>
      </c>
    </row>
    <row r="27" spans="2:28" ht="12">
      <c r="B27" s="319"/>
      <c r="C27" s="320" t="s">
        <v>340</v>
      </c>
      <c r="D27" s="316">
        <v>0</v>
      </c>
      <c r="E27" s="321">
        <v>0</v>
      </c>
      <c r="F27" s="321">
        <v>0</v>
      </c>
      <c r="G27" s="316">
        <v>0</v>
      </c>
      <c r="H27" s="321">
        <v>0</v>
      </c>
      <c r="I27" s="321">
        <v>0</v>
      </c>
      <c r="J27" s="316">
        <v>0</v>
      </c>
      <c r="K27" s="321">
        <v>0</v>
      </c>
      <c r="L27" s="321">
        <v>0</v>
      </c>
      <c r="M27" s="316">
        <v>0</v>
      </c>
      <c r="N27" s="321">
        <v>0</v>
      </c>
      <c r="O27" s="321">
        <v>0</v>
      </c>
      <c r="P27" s="316">
        <v>0</v>
      </c>
      <c r="Q27" s="321">
        <v>0</v>
      </c>
      <c r="R27" s="321">
        <v>0</v>
      </c>
      <c r="S27" s="316">
        <v>0</v>
      </c>
      <c r="T27" s="321">
        <v>0</v>
      </c>
      <c r="U27" s="321">
        <v>0</v>
      </c>
      <c r="V27" s="326">
        <f t="shared" si="4"/>
        <v>0</v>
      </c>
      <c r="W27" s="330">
        <f t="shared" si="4"/>
        <v>0</v>
      </c>
      <c r="X27" s="330">
        <f t="shared" si="4"/>
        <v>0</v>
      </c>
      <c r="Y27" s="394"/>
      <c r="AA27" s="322"/>
      <c r="AB27" s="322">
        <f>+'[1]Segmentos LN resumen'!D27-V27</f>
        <v>0</v>
      </c>
    </row>
    <row r="28" spans="2:28" ht="12">
      <c r="B28" s="319"/>
      <c r="C28" s="320" t="s">
        <v>341</v>
      </c>
      <c r="D28" s="316">
        <v>29204367</v>
      </c>
      <c r="E28" s="321">
        <v>23717938</v>
      </c>
      <c r="F28" s="321">
        <v>22035873</v>
      </c>
      <c r="G28" s="316">
        <v>17868927</v>
      </c>
      <c r="H28" s="321">
        <v>5965032</v>
      </c>
      <c r="I28" s="321">
        <v>4697201</v>
      </c>
      <c r="J28" s="316">
        <v>43136893</v>
      </c>
      <c r="K28" s="321">
        <v>47033857</v>
      </c>
      <c r="L28" s="321">
        <v>39063560</v>
      </c>
      <c r="M28" s="316">
        <v>56410608</v>
      </c>
      <c r="N28" s="321">
        <v>59357651</v>
      </c>
      <c r="O28" s="321">
        <v>58439195</v>
      </c>
      <c r="P28" s="316">
        <v>1847338</v>
      </c>
      <c r="Q28" s="321">
        <v>1839315</v>
      </c>
      <c r="R28" s="321">
        <v>1522732</v>
      </c>
      <c r="S28" s="316">
        <v>0</v>
      </c>
      <c r="T28" s="321">
        <v>0</v>
      </c>
      <c r="U28" s="321">
        <v>0</v>
      </c>
      <c r="V28" s="326">
        <f t="shared" si="4"/>
        <v>148468133</v>
      </c>
      <c r="W28" s="330">
        <f t="shared" si="4"/>
        <v>137913793</v>
      </c>
      <c r="X28" s="330">
        <f t="shared" si="4"/>
        <v>125758561</v>
      </c>
      <c r="Y28" s="394"/>
      <c r="AA28" s="322"/>
      <c r="AB28" s="322">
        <f>+'[1]Segmentos LN resumen'!D28-V28</f>
        <v>0</v>
      </c>
    </row>
    <row r="29" spans="23:27" ht="12">
      <c r="W29" s="328"/>
      <c r="X29" s="328"/>
      <c r="Y29" s="328"/>
      <c r="AA29" s="322"/>
    </row>
    <row r="30" spans="2:27" ht="12">
      <c r="B30" s="324" t="s">
        <v>342</v>
      </c>
      <c r="C30" s="325"/>
      <c r="D30" s="326">
        <f>+D6+D18</f>
        <v>4419705483</v>
      </c>
      <c r="E30" s="327">
        <f aca="true" t="shared" si="5" ref="E30:X30">+E6+E18</f>
        <v>4189861742</v>
      </c>
      <c r="F30" s="327">
        <f>+F6+F18</f>
        <v>4376895574</v>
      </c>
      <c r="G30" s="326">
        <f t="shared" si="5"/>
        <v>485354437</v>
      </c>
      <c r="H30" s="327">
        <f t="shared" si="5"/>
        <v>347541119</v>
      </c>
      <c r="I30" s="327">
        <f t="shared" si="5"/>
        <v>433929915</v>
      </c>
      <c r="J30" s="326">
        <f t="shared" si="5"/>
        <v>709136686</v>
      </c>
      <c r="K30" s="327">
        <f t="shared" si="5"/>
        <v>672193440</v>
      </c>
      <c r="L30" s="327">
        <f t="shared" si="5"/>
        <v>829315263</v>
      </c>
      <c r="M30" s="326">
        <f t="shared" si="5"/>
        <v>1778510540</v>
      </c>
      <c r="N30" s="327">
        <f t="shared" si="5"/>
        <v>1849027622</v>
      </c>
      <c r="O30" s="327">
        <v>1632263297</v>
      </c>
      <c r="P30" s="326">
        <f t="shared" si="5"/>
        <v>937755895</v>
      </c>
      <c r="Q30" s="327">
        <f t="shared" si="5"/>
        <v>866977201</v>
      </c>
      <c r="R30" s="327">
        <f t="shared" si="5"/>
        <v>888208186</v>
      </c>
      <c r="S30" s="326">
        <f t="shared" si="5"/>
        <v>-1109306687</v>
      </c>
      <c r="T30" s="327">
        <f t="shared" si="5"/>
        <v>-815953382</v>
      </c>
      <c r="U30" s="327">
        <f t="shared" si="5"/>
        <v>-849209671</v>
      </c>
      <c r="V30" s="326">
        <f t="shared" si="5"/>
        <v>7221156354</v>
      </c>
      <c r="W30" s="327">
        <f t="shared" si="5"/>
        <v>7109647742</v>
      </c>
      <c r="X30" s="327">
        <f t="shared" si="5"/>
        <v>7311402564</v>
      </c>
      <c r="Y30" s="392"/>
      <c r="AA30" s="322"/>
    </row>
    <row r="32" ht="12">
      <c r="Y32" s="392"/>
    </row>
    <row r="33" ht="12">
      <c r="Y33" s="392"/>
    </row>
    <row r="34" spans="2:25" ht="24.75" customHeight="1">
      <c r="B34" s="443" t="s">
        <v>416</v>
      </c>
      <c r="C34" s="444"/>
      <c r="D34" s="452" t="s">
        <v>315</v>
      </c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4"/>
      <c r="Y34" s="392"/>
    </row>
    <row r="35" spans="2:25" ht="30" customHeight="1">
      <c r="B35" s="443" t="s">
        <v>411</v>
      </c>
      <c r="C35" s="444"/>
      <c r="D35" s="424" t="s">
        <v>1</v>
      </c>
      <c r="E35" s="425"/>
      <c r="F35" s="426"/>
      <c r="G35" s="424" t="s">
        <v>2</v>
      </c>
      <c r="H35" s="425"/>
      <c r="I35" s="426"/>
      <c r="J35" s="424" t="s">
        <v>412</v>
      </c>
      <c r="K35" s="425"/>
      <c r="L35" s="426"/>
      <c r="M35" s="424" t="s">
        <v>3</v>
      </c>
      <c r="N35" s="425"/>
      <c r="O35" s="426"/>
      <c r="P35" s="424" t="s">
        <v>413</v>
      </c>
      <c r="Q35" s="425"/>
      <c r="R35" s="426"/>
      <c r="S35" s="424" t="s">
        <v>414</v>
      </c>
      <c r="T35" s="425"/>
      <c r="U35" s="426"/>
      <c r="V35" s="424" t="s">
        <v>318</v>
      </c>
      <c r="W35" s="425"/>
      <c r="X35" s="426"/>
      <c r="Y35" s="392"/>
    </row>
    <row r="36" spans="2:25" ht="12">
      <c r="B36" s="427" t="s">
        <v>343</v>
      </c>
      <c r="C36" s="448"/>
      <c r="D36" s="311">
        <f aca="true" t="shared" si="6" ref="D36:X36">+D4</f>
        <v>41455</v>
      </c>
      <c r="E36" s="312">
        <f t="shared" si="6"/>
        <v>41274</v>
      </c>
      <c r="F36" s="312">
        <f t="shared" si="6"/>
        <v>40908</v>
      </c>
      <c r="G36" s="311">
        <f t="shared" si="6"/>
        <v>41455</v>
      </c>
      <c r="H36" s="312">
        <f t="shared" si="6"/>
        <v>41274</v>
      </c>
      <c r="I36" s="312">
        <f t="shared" si="6"/>
        <v>40908</v>
      </c>
      <c r="J36" s="311">
        <f t="shared" si="6"/>
        <v>41455</v>
      </c>
      <c r="K36" s="312">
        <f t="shared" si="6"/>
        <v>41274</v>
      </c>
      <c r="L36" s="312">
        <f t="shared" si="6"/>
        <v>40908</v>
      </c>
      <c r="M36" s="311">
        <f t="shared" si="6"/>
        <v>41455</v>
      </c>
      <c r="N36" s="312">
        <f t="shared" si="6"/>
        <v>41274</v>
      </c>
      <c r="O36" s="312">
        <f t="shared" si="6"/>
        <v>40908</v>
      </c>
      <c r="P36" s="311">
        <f t="shared" si="6"/>
        <v>41455</v>
      </c>
      <c r="Q36" s="312">
        <f t="shared" si="6"/>
        <v>41274</v>
      </c>
      <c r="R36" s="312">
        <f t="shared" si="6"/>
        <v>40908</v>
      </c>
      <c r="S36" s="311">
        <f t="shared" si="6"/>
        <v>41455</v>
      </c>
      <c r="T36" s="312">
        <f t="shared" si="6"/>
        <v>41274</v>
      </c>
      <c r="U36" s="312">
        <f t="shared" si="6"/>
        <v>40908</v>
      </c>
      <c r="V36" s="311">
        <f t="shared" si="6"/>
        <v>41455</v>
      </c>
      <c r="W36" s="312">
        <f t="shared" si="6"/>
        <v>41274</v>
      </c>
      <c r="X36" s="312">
        <f t="shared" si="6"/>
        <v>40908</v>
      </c>
      <c r="Y36" s="392"/>
    </row>
    <row r="37" spans="2:25" ht="12">
      <c r="B37" s="449"/>
      <c r="C37" s="450"/>
      <c r="D37" s="313" t="s">
        <v>320</v>
      </c>
      <c r="E37" s="314" t="s">
        <v>320</v>
      </c>
      <c r="F37" s="314" t="s">
        <v>320</v>
      </c>
      <c r="G37" s="313" t="s">
        <v>320</v>
      </c>
      <c r="H37" s="314" t="s">
        <v>320</v>
      </c>
      <c r="I37" s="314" t="s">
        <v>320</v>
      </c>
      <c r="J37" s="313" t="s">
        <v>320</v>
      </c>
      <c r="K37" s="314" t="s">
        <v>320</v>
      </c>
      <c r="L37" s="314" t="s">
        <v>320</v>
      </c>
      <c r="M37" s="313" t="s">
        <v>320</v>
      </c>
      <c r="N37" s="314" t="s">
        <v>320</v>
      </c>
      <c r="O37" s="314" t="s">
        <v>320</v>
      </c>
      <c r="P37" s="313" t="s">
        <v>320</v>
      </c>
      <c r="Q37" s="314" t="s">
        <v>320</v>
      </c>
      <c r="R37" s="314" t="s">
        <v>320</v>
      </c>
      <c r="S37" s="313" t="s">
        <v>320</v>
      </c>
      <c r="T37" s="314" t="s">
        <v>320</v>
      </c>
      <c r="U37" s="314" t="s">
        <v>320</v>
      </c>
      <c r="V37" s="313" t="s">
        <v>320</v>
      </c>
      <c r="W37" s="314" t="s">
        <v>320</v>
      </c>
      <c r="X37" s="314" t="s">
        <v>320</v>
      </c>
      <c r="Y37" s="392"/>
    </row>
    <row r="38" spans="2:25" ht="12">
      <c r="B38" s="328" t="s">
        <v>344</v>
      </c>
      <c r="D38" s="316">
        <f>SUM(D40:D46)</f>
        <v>687743253</v>
      </c>
      <c r="E38" s="317">
        <f>SUM(E40:E46)</f>
        <v>600267301</v>
      </c>
      <c r="F38" s="317">
        <f>SUM(F40:F46)</f>
        <v>388462676</v>
      </c>
      <c r="G38" s="316">
        <f aca="true" t="shared" si="7" ref="G38:X38">SUM(G40:G46)</f>
        <v>347746967</v>
      </c>
      <c r="H38" s="317">
        <f t="shared" si="7"/>
        <v>216250046</v>
      </c>
      <c r="I38" s="317">
        <f t="shared" si="7"/>
        <v>184089684</v>
      </c>
      <c r="J38" s="316">
        <f t="shared" si="7"/>
        <v>213506862</v>
      </c>
      <c r="K38" s="317">
        <f t="shared" si="7"/>
        <v>169123436</v>
      </c>
      <c r="L38" s="317">
        <f t="shared" si="7"/>
        <v>223439239</v>
      </c>
      <c r="M38" s="316">
        <f t="shared" si="7"/>
        <v>270753357</v>
      </c>
      <c r="N38" s="317">
        <f t="shared" si="7"/>
        <v>179614548</v>
      </c>
      <c r="O38" s="317">
        <f t="shared" si="7"/>
        <v>220413976</v>
      </c>
      <c r="P38" s="316">
        <f t="shared" si="7"/>
        <v>79489318</v>
      </c>
      <c r="Q38" s="317">
        <f t="shared" si="7"/>
        <v>80997177</v>
      </c>
      <c r="R38" s="317">
        <f t="shared" si="7"/>
        <v>77444300</v>
      </c>
      <c r="S38" s="316">
        <f t="shared" si="7"/>
        <v>-118304236</v>
      </c>
      <c r="T38" s="317">
        <f t="shared" si="7"/>
        <v>-41254542</v>
      </c>
      <c r="U38" s="317">
        <f t="shared" si="7"/>
        <v>25000330</v>
      </c>
      <c r="V38" s="326">
        <f t="shared" si="7"/>
        <v>1480935521</v>
      </c>
      <c r="W38" s="330">
        <f t="shared" si="7"/>
        <v>1204997966</v>
      </c>
      <c r="X38" s="330">
        <f t="shared" si="7"/>
        <v>1118850205</v>
      </c>
      <c r="Y38" s="392"/>
    </row>
    <row r="39" spans="2:25" ht="12" customHeight="1" hidden="1">
      <c r="B39" s="328" t="s">
        <v>345</v>
      </c>
      <c r="D39" s="316">
        <v>547329170.4498789</v>
      </c>
      <c r="E39" s="317">
        <v>547329170.4498789</v>
      </c>
      <c r="F39" s="317">
        <v>547329170.4498789</v>
      </c>
      <c r="G39" s="316">
        <v>162607335.67514423</v>
      </c>
      <c r="H39" s="317">
        <v>162607335.67514423</v>
      </c>
      <c r="I39" s="317">
        <v>162607335.67514423</v>
      </c>
      <c r="J39" s="316">
        <v>213285041.52348503</v>
      </c>
      <c r="K39" s="317">
        <v>213285041.52348503</v>
      </c>
      <c r="L39" s="317">
        <v>213285041.52348503</v>
      </c>
      <c r="M39" s="316">
        <v>357346932.5264939</v>
      </c>
      <c r="N39" s="317">
        <v>357346932.5264939</v>
      </c>
      <c r="O39" s="317">
        <v>357346932.5264939</v>
      </c>
      <c r="P39" s="316">
        <v>75196017.32176504</v>
      </c>
      <c r="Q39" s="317">
        <v>75196017.32176504</v>
      </c>
      <c r="R39" s="317">
        <v>75196017.32176504</v>
      </c>
      <c r="S39" s="316">
        <v>-92263452.91317804</v>
      </c>
      <c r="T39" s="317">
        <v>-92263452.91317804</v>
      </c>
      <c r="U39" s="317">
        <v>-92263452.91317804</v>
      </c>
      <c r="V39" s="326">
        <v>1263501044.5835888</v>
      </c>
      <c r="W39" s="330">
        <v>1150249283</v>
      </c>
      <c r="X39" s="330">
        <v>1150249283</v>
      </c>
      <c r="Y39" s="392"/>
    </row>
    <row r="40" spans="2:28" ht="12">
      <c r="B40" s="319"/>
      <c r="C40" s="320" t="s">
        <v>346</v>
      </c>
      <c r="D40" s="316">
        <v>333280974</v>
      </c>
      <c r="E40" s="317">
        <v>217913907</v>
      </c>
      <c r="F40" s="317">
        <v>62256172</v>
      </c>
      <c r="G40" s="316">
        <v>175188822</v>
      </c>
      <c r="H40" s="317">
        <v>129148163</v>
      </c>
      <c r="I40" s="317">
        <v>82987086</v>
      </c>
      <c r="J40" s="316">
        <v>6845861</v>
      </c>
      <c r="K40" s="317">
        <v>6224991</v>
      </c>
      <c r="L40" s="317">
        <v>62027186</v>
      </c>
      <c r="M40" s="316">
        <v>29718447</v>
      </c>
      <c r="N40" s="317">
        <v>29534134</v>
      </c>
      <c r="O40" s="317">
        <v>113869956</v>
      </c>
      <c r="P40" s="316">
        <v>25765478</v>
      </c>
      <c r="Q40" s="317">
        <v>27415986</v>
      </c>
      <c r="R40" s="317">
        <v>32976929</v>
      </c>
      <c r="S40" s="316">
        <v>0</v>
      </c>
      <c r="T40" s="317">
        <v>0</v>
      </c>
      <c r="U40" s="317">
        <v>0</v>
      </c>
      <c r="V40" s="326">
        <f aca="true" t="shared" si="8" ref="V40:X46">+D40+G40+J40+M40+P40+S40</f>
        <v>570799582</v>
      </c>
      <c r="W40" s="330">
        <f t="shared" si="8"/>
        <v>410237181</v>
      </c>
      <c r="X40" s="330">
        <f t="shared" si="8"/>
        <v>354117329</v>
      </c>
      <c r="Y40" s="392"/>
      <c r="AB40" s="322">
        <f>+'[1]Segmentos LN resumen'!D40-V40</f>
        <v>0</v>
      </c>
    </row>
    <row r="41" spans="2:28" ht="12">
      <c r="B41" s="319"/>
      <c r="C41" s="320" t="s">
        <v>347</v>
      </c>
      <c r="D41" s="316">
        <v>118446031</v>
      </c>
      <c r="E41" s="317">
        <v>149795330</v>
      </c>
      <c r="F41" s="317">
        <v>194987161</v>
      </c>
      <c r="G41" s="316">
        <v>69059632</v>
      </c>
      <c r="H41" s="317">
        <v>45273595</v>
      </c>
      <c r="I41" s="317">
        <v>47852899</v>
      </c>
      <c r="J41" s="316">
        <v>32180527</v>
      </c>
      <c r="K41" s="317">
        <v>37543805</v>
      </c>
      <c r="L41" s="317">
        <v>47171805</v>
      </c>
      <c r="M41" s="316">
        <v>98833466</v>
      </c>
      <c r="N41" s="317">
        <v>71999845</v>
      </c>
      <c r="O41" s="317">
        <v>50897328</v>
      </c>
      <c r="P41" s="316">
        <v>40682080</v>
      </c>
      <c r="Q41" s="317">
        <v>41946209</v>
      </c>
      <c r="R41" s="317">
        <v>23834560</v>
      </c>
      <c r="S41" s="316">
        <v>40748</v>
      </c>
      <c r="T41" s="317">
        <v>8220091</v>
      </c>
      <c r="U41" s="317">
        <v>-7957</v>
      </c>
      <c r="V41" s="326">
        <f t="shared" si="8"/>
        <v>359242484</v>
      </c>
      <c r="W41" s="330">
        <f t="shared" si="8"/>
        <v>354778875</v>
      </c>
      <c r="X41" s="330">
        <f t="shared" si="8"/>
        <v>364735796</v>
      </c>
      <c r="Y41" s="392"/>
      <c r="AB41" s="322">
        <f>+'[1]Segmentos LN resumen'!D41-V41</f>
        <v>0</v>
      </c>
    </row>
    <row r="42" spans="2:28" ht="12">
      <c r="B42" s="319"/>
      <c r="C42" s="320" t="s">
        <v>348</v>
      </c>
      <c r="D42" s="316">
        <v>205863036</v>
      </c>
      <c r="E42" s="317">
        <v>185220102</v>
      </c>
      <c r="F42" s="317">
        <v>71396335</v>
      </c>
      <c r="G42" s="316">
        <v>82797642</v>
      </c>
      <c r="H42" s="317">
        <v>31066357</v>
      </c>
      <c r="I42" s="317">
        <v>43569836</v>
      </c>
      <c r="J42" s="316">
        <v>165176527</v>
      </c>
      <c r="K42" s="317">
        <v>111905008</v>
      </c>
      <c r="L42" s="317">
        <v>81664568</v>
      </c>
      <c r="M42" s="316">
        <v>115026360</v>
      </c>
      <c r="N42" s="317">
        <v>23917636</v>
      </c>
      <c r="O42" s="317">
        <v>14328510</v>
      </c>
      <c r="P42" s="316">
        <v>958087</v>
      </c>
      <c r="Q42" s="317">
        <v>914067</v>
      </c>
      <c r="R42" s="317">
        <v>13875</v>
      </c>
      <c r="S42" s="316">
        <v>-118344984</v>
      </c>
      <c r="T42" s="317">
        <v>-49474633</v>
      </c>
      <c r="U42" s="317">
        <v>25008287</v>
      </c>
      <c r="V42" s="326">
        <f t="shared" si="8"/>
        <v>451476668</v>
      </c>
      <c r="W42" s="330">
        <f t="shared" si="8"/>
        <v>303548537</v>
      </c>
      <c r="X42" s="330">
        <f t="shared" si="8"/>
        <v>235981411</v>
      </c>
      <c r="Y42" s="392"/>
      <c r="AB42" s="322">
        <f>+'[1]Segmentos LN resumen'!D42-V42</f>
        <v>0</v>
      </c>
    </row>
    <row r="43" spans="2:28" ht="12">
      <c r="B43" s="319"/>
      <c r="C43" s="320" t="s">
        <v>349</v>
      </c>
      <c r="D43" s="316">
        <v>19203045</v>
      </c>
      <c r="E43" s="317">
        <v>23476072</v>
      </c>
      <c r="F43" s="317">
        <v>28764460</v>
      </c>
      <c r="G43" s="316">
        <v>6792578</v>
      </c>
      <c r="H43" s="317">
        <v>1564413</v>
      </c>
      <c r="I43" s="317">
        <v>3901399</v>
      </c>
      <c r="J43" s="316">
        <v>0</v>
      </c>
      <c r="K43" s="317">
        <v>0</v>
      </c>
      <c r="L43" s="317">
        <v>0</v>
      </c>
      <c r="M43" s="316">
        <v>9274304</v>
      </c>
      <c r="N43" s="317">
        <v>9808093</v>
      </c>
      <c r="O43" s="317">
        <v>10860</v>
      </c>
      <c r="P43" s="316">
        <v>3357482</v>
      </c>
      <c r="Q43" s="317">
        <v>3471748</v>
      </c>
      <c r="R43" s="317">
        <v>2840237</v>
      </c>
      <c r="S43" s="316">
        <v>0</v>
      </c>
      <c r="T43" s="317">
        <v>0</v>
      </c>
      <c r="U43" s="317">
        <v>0</v>
      </c>
      <c r="V43" s="326">
        <f t="shared" si="8"/>
        <v>38627409</v>
      </c>
      <c r="W43" s="330">
        <f t="shared" si="8"/>
        <v>38320326</v>
      </c>
      <c r="X43" s="330">
        <f t="shared" si="8"/>
        <v>35516956</v>
      </c>
      <c r="Y43" s="392"/>
      <c r="AB43" s="322">
        <f>+'[1]Segmentos LN resumen'!D43-V43</f>
        <v>0</v>
      </c>
    </row>
    <row r="44" spans="2:28" ht="12">
      <c r="B44" s="319"/>
      <c r="C44" s="320" t="s">
        <v>350</v>
      </c>
      <c r="D44" s="316">
        <v>8053415</v>
      </c>
      <c r="E44" s="317">
        <v>23323179</v>
      </c>
      <c r="F44" s="317">
        <v>29576414</v>
      </c>
      <c r="G44" s="316">
        <v>8969109</v>
      </c>
      <c r="H44" s="317">
        <v>7807388</v>
      </c>
      <c r="I44" s="317">
        <v>5362401</v>
      </c>
      <c r="J44" s="316">
        <v>7451821</v>
      </c>
      <c r="K44" s="317">
        <v>11488571</v>
      </c>
      <c r="L44" s="317">
        <v>30425114</v>
      </c>
      <c r="M44" s="316">
        <v>16739504</v>
      </c>
      <c r="N44" s="317">
        <v>42623796</v>
      </c>
      <c r="O44" s="317">
        <v>40779406</v>
      </c>
      <c r="P44" s="316">
        <v>6239400</v>
      </c>
      <c r="Q44" s="317">
        <v>4516616</v>
      </c>
      <c r="R44" s="317">
        <v>14748267</v>
      </c>
      <c r="S44" s="316">
        <v>0</v>
      </c>
      <c r="T44" s="317">
        <v>0</v>
      </c>
      <c r="U44" s="317">
        <v>0</v>
      </c>
      <c r="V44" s="326">
        <f t="shared" si="8"/>
        <v>47453249</v>
      </c>
      <c r="W44" s="330">
        <f t="shared" si="8"/>
        <v>89759550</v>
      </c>
      <c r="X44" s="330">
        <f t="shared" si="8"/>
        <v>120891602</v>
      </c>
      <c r="Y44" s="392"/>
      <c r="AB44" s="322">
        <f>+'[1]Segmentos LN resumen'!D44-V44</f>
        <v>0</v>
      </c>
    </row>
    <row r="45" spans="2:28" ht="12">
      <c r="B45" s="319"/>
      <c r="C45" s="320" t="s">
        <v>351</v>
      </c>
      <c r="D45" s="316">
        <v>0</v>
      </c>
      <c r="E45" s="317">
        <v>0</v>
      </c>
      <c r="F45" s="317">
        <v>0</v>
      </c>
      <c r="G45" s="316">
        <v>0</v>
      </c>
      <c r="H45" s="317">
        <v>0</v>
      </c>
      <c r="I45" s="317">
        <v>0</v>
      </c>
      <c r="J45" s="316">
        <v>0</v>
      </c>
      <c r="K45" s="317">
        <v>0</v>
      </c>
      <c r="L45" s="317">
        <v>0</v>
      </c>
      <c r="M45" s="316">
        <v>0</v>
      </c>
      <c r="N45" s="317">
        <v>0</v>
      </c>
      <c r="O45" s="317">
        <v>0</v>
      </c>
      <c r="P45" s="316">
        <v>0</v>
      </c>
      <c r="Q45" s="317">
        <v>0</v>
      </c>
      <c r="R45" s="317">
        <v>0</v>
      </c>
      <c r="S45" s="316">
        <v>0</v>
      </c>
      <c r="T45" s="317">
        <v>0</v>
      </c>
      <c r="U45" s="317">
        <v>0</v>
      </c>
      <c r="V45" s="326">
        <f t="shared" si="8"/>
        <v>0</v>
      </c>
      <c r="W45" s="330">
        <f t="shared" si="8"/>
        <v>0</v>
      </c>
      <c r="X45" s="330">
        <f t="shared" si="8"/>
        <v>0</v>
      </c>
      <c r="Y45" s="392"/>
      <c r="AB45" s="322">
        <f>+'[1]Segmentos LN resumen'!D45-V45</f>
        <v>0</v>
      </c>
    </row>
    <row r="46" spans="2:28" ht="12">
      <c r="B46" s="319"/>
      <c r="C46" s="320" t="s">
        <v>352</v>
      </c>
      <c r="D46" s="316">
        <v>2896752</v>
      </c>
      <c r="E46" s="317">
        <v>538711</v>
      </c>
      <c r="F46" s="317">
        <v>1482134</v>
      </c>
      <c r="G46" s="316">
        <v>4939184</v>
      </c>
      <c r="H46" s="317">
        <v>1390130</v>
      </c>
      <c r="I46" s="317">
        <v>416063</v>
      </c>
      <c r="J46" s="316">
        <v>1852126</v>
      </c>
      <c r="K46" s="317">
        <v>1961061</v>
      </c>
      <c r="L46" s="317">
        <v>2150566</v>
      </c>
      <c r="M46" s="316">
        <v>1161276</v>
      </c>
      <c r="N46" s="317">
        <v>1731044</v>
      </c>
      <c r="O46" s="317">
        <v>527916</v>
      </c>
      <c r="P46" s="316">
        <v>2486791</v>
      </c>
      <c r="Q46" s="317">
        <v>2732551</v>
      </c>
      <c r="R46" s="317">
        <v>3030432</v>
      </c>
      <c r="S46" s="316">
        <v>0</v>
      </c>
      <c r="T46" s="317">
        <v>0</v>
      </c>
      <c r="U46" s="317">
        <v>0</v>
      </c>
      <c r="V46" s="326">
        <f t="shared" si="8"/>
        <v>13336129</v>
      </c>
      <c r="W46" s="330">
        <f t="shared" si="8"/>
        <v>8353497</v>
      </c>
      <c r="X46" s="330">
        <f t="shared" si="8"/>
        <v>7607111</v>
      </c>
      <c r="Y46" s="394"/>
      <c r="AB46" s="322">
        <f>+'[1]Segmentos LN resumen'!D46-V46</f>
        <v>0</v>
      </c>
    </row>
    <row r="47" spans="22:25" ht="12">
      <c r="V47" s="328"/>
      <c r="W47" s="328"/>
      <c r="X47" s="328"/>
      <c r="Y47" s="328"/>
    </row>
    <row r="48" spans="2:28" ht="36">
      <c r="B48" s="319"/>
      <c r="C48" s="323" t="s">
        <v>353</v>
      </c>
      <c r="D48" s="316">
        <v>0</v>
      </c>
      <c r="E48" s="317">
        <v>0</v>
      </c>
      <c r="F48" s="317">
        <v>0</v>
      </c>
      <c r="G48" s="316">
        <v>0</v>
      </c>
      <c r="H48" s="317">
        <v>0</v>
      </c>
      <c r="I48" s="317">
        <v>0</v>
      </c>
      <c r="J48" s="316">
        <v>0</v>
      </c>
      <c r="K48" s="317">
        <v>0</v>
      </c>
      <c r="L48" s="317">
        <v>0</v>
      </c>
      <c r="M48" s="316">
        <v>0</v>
      </c>
      <c r="N48" s="317">
        <v>0</v>
      </c>
      <c r="O48" s="317">
        <v>0</v>
      </c>
      <c r="P48" s="316">
        <v>0</v>
      </c>
      <c r="Q48" s="317">
        <v>0</v>
      </c>
      <c r="R48" s="317">
        <v>0</v>
      </c>
      <c r="S48" s="316">
        <v>0</v>
      </c>
      <c r="T48" s="317">
        <v>0</v>
      </c>
      <c r="U48" s="317">
        <v>0</v>
      </c>
      <c r="V48" s="326">
        <v>0</v>
      </c>
      <c r="W48" s="330">
        <v>0</v>
      </c>
      <c r="X48" s="330">
        <v>0</v>
      </c>
      <c r="Y48" s="394"/>
      <c r="AB48" s="322">
        <f>+'[1]Segmentos LN resumen'!D48-V48</f>
        <v>0</v>
      </c>
    </row>
    <row r="49" spans="22:25" ht="12">
      <c r="V49" s="328"/>
      <c r="W49" s="328"/>
      <c r="X49" s="328"/>
      <c r="Y49" s="328"/>
    </row>
    <row r="50" spans="2:25" ht="12">
      <c r="B50" s="318" t="s">
        <v>354</v>
      </c>
      <c r="D50" s="316">
        <f>SUM(D51:D57)</f>
        <v>776813688</v>
      </c>
      <c r="E50" s="317">
        <f>SUM(E51:E57)</f>
        <v>871530756</v>
      </c>
      <c r="F50" s="317">
        <f>SUM(F51:F57)</f>
        <v>1169145498</v>
      </c>
      <c r="G50" s="316">
        <f aca="true" t="shared" si="9" ref="G50:X50">SUM(G51:G57)</f>
        <v>113969369</v>
      </c>
      <c r="H50" s="317">
        <f t="shared" si="9"/>
        <v>95913004</v>
      </c>
      <c r="I50" s="317">
        <f t="shared" si="9"/>
        <v>165441384</v>
      </c>
      <c r="J50" s="316">
        <f t="shared" si="9"/>
        <v>31030444</v>
      </c>
      <c r="K50" s="317">
        <f t="shared" si="9"/>
        <v>37449700</v>
      </c>
      <c r="L50" s="317">
        <f t="shared" si="9"/>
        <v>58875184</v>
      </c>
      <c r="M50" s="316">
        <f t="shared" si="9"/>
        <v>715973710</v>
      </c>
      <c r="N50" s="317">
        <f t="shared" si="9"/>
        <v>757392281</v>
      </c>
      <c r="O50" s="317">
        <f t="shared" si="9"/>
        <v>530859723</v>
      </c>
      <c r="P50" s="316">
        <f t="shared" si="9"/>
        <v>313346288</v>
      </c>
      <c r="Q50" s="317">
        <f t="shared" si="9"/>
        <v>282137010</v>
      </c>
      <c r="R50" s="317">
        <f t="shared" si="9"/>
        <v>317338453</v>
      </c>
      <c r="S50" s="316">
        <f t="shared" si="9"/>
        <v>-31734725</v>
      </c>
      <c r="T50" s="317">
        <f t="shared" si="9"/>
        <v>-26375868</v>
      </c>
      <c r="U50" s="317">
        <f t="shared" si="9"/>
        <v>-34248823</v>
      </c>
      <c r="V50" s="326">
        <f t="shared" si="9"/>
        <v>1919398774</v>
      </c>
      <c r="W50" s="330">
        <f t="shared" si="9"/>
        <v>2018046883</v>
      </c>
      <c r="X50" s="330">
        <f t="shared" si="9"/>
        <v>2207411419</v>
      </c>
      <c r="Y50" s="394"/>
    </row>
    <row r="51" spans="2:28" ht="12">
      <c r="B51" s="319"/>
      <c r="C51" s="320" t="s">
        <v>355</v>
      </c>
      <c r="D51" s="316">
        <v>562889845</v>
      </c>
      <c r="E51" s="317">
        <v>649653793</v>
      </c>
      <c r="F51" s="317">
        <v>975588006</v>
      </c>
      <c r="G51" s="316">
        <v>20711929</v>
      </c>
      <c r="H51" s="317">
        <v>20701104</v>
      </c>
      <c r="I51" s="317">
        <v>87602569</v>
      </c>
      <c r="J51" s="316">
        <v>23598542</v>
      </c>
      <c r="K51" s="317">
        <v>26586073</v>
      </c>
      <c r="L51" s="317">
        <v>36725221</v>
      </c>
      <c r="M51" s="316">
        <v>677586324</v>
      </c>
      <c r="N51" s="317">
        <v>711308825</v>
      </c>
      <c r="O51" s="317">
        <v>486420793</v>
      </c>
      <c r="P51" s="316">
        <v>171617839</v>
      </c>
      <c r="Q51" s="317">
        <v>136960660</v>
      </c>
      <c r="R51" s="317">
        <v>169238940</v>
      </c>
      <c r="S51" s="316">
        <v>0</v>
      </c>
      <c r="T51" s="317">
        <v>0</v>
      </c>
      <c r="U51" s="317">
        <v>0</v>
      </c>
      <c r="V51" s="326">
        <f aca="true" t="shared" si="10" ref="V51:X57">+D51+G51+J51+M51+P51+S51</f>
        <v>1456404479</v>
      </c>
      <c r="W51" s="330">
        <f t="shared" si="10"/>
        <v>1545210455</v>
      </c>
      <c r="X51" s="330">
        <f t="shared" si="10"/>
        <v>1755575529</v>
      </c>
      <c r="Y51" s="394"/>
      <c r="AB51" s="322">
        <f>+'[1]Segmentos LN resumen'!D51-V51</f>
        <v>0</v>
      </c>
    </row>
    <row r="52" spans="2:28" ht="12">
      <c r="B52" s="319"/>
      <c r="C52" s="320" t="s">
        <v>356</v>
      </c>
      <c r="D52" s="316">
        <v>0</v>
      </c>
      <c r="E52" s="317">
        <v>0</v>
      </c>
      <c r="F52" s="317">
        <v>0</v>
      </c>
      <c r="G52" s="316">
        <v>159539</v>
      </c>
      <c r="H52" s="317">
        <v>175794</v>
      </c>
      <c r="I52" s="317">
        <v>241287</v>
      </c>
      <c r="J52" s="316">
        <v>0</v>
      </c>
      <c r="K52" s="317">
        <v>104</v>
      </c>
      <c r="L52" s="317">
        <v>1947</v>
      </c>
      <c r="M52" s="316">
        <v>0</v>
      </c>
      <c r="N52" s="317">
        <v>0</v>
      </c>
      <c r="O52" s="317">
        <v>0</v>
      </c>
      <c r="P52" s="316">
        <v>0</v>
      </c>
      <c r="Q52" s="317">
        <v>0</v>
      </c>
      <c r="R52" s="317">
        <v>0</v>
      </c>
      <c r="S52" s="316">
        <v>0</v>
      </c>
      <c r="T52" s="317">
        <v>0</v>
      </c>
      <c r="U52" s="317">
        <v>0</v>
      </c>
      <c r="V52" s="326">
        <f t="shared" si="10"/>
        <v>159539</v>
      </c>
      <c r="W52" s="330">
        <f t="shared" si="10"/>
        <v>175898</v>
      </c>
      <c r="X52" s="330">
        <f t="shared" si="10"/>
        <v>243234</v>
      </c>
      <c r="Y52" s="394"/>
      <c r="AB52" s="322">
        <f>+'[1]Segmentos LN resumen'!D52-V52</f>
        <v>0</v>
      </c>
    </row>
    <row r="53" spans="2:28" ht="12">
      <c r="B53" s="319"/>
      <c r="C53" s="320" t="s">
        <v>357</v>
      </c>
      <c r="D53" s="316">
        <v>0</v>
      </c>
      <c r="E53" s="317">
        <v>0</v>
      </c>
      <c r="F53" s="317">
        <v>81953</v>
      </c>
      <c r="G53" s="316">
        <v>35039092</v>
      </c>
      <c r="H53" s="317">
        <v>37013568</v>
      </c>
      <c r="I53" s="317">
        <v>34248823</v>
      </c>
      <c r="J53" s="316">
        <v>0</v>
      </c>
      <c r="K53" s="317">
        <v>0</v>
      </c>
      <c r="L53" s="317">
        <v>0</v>
      </c>
      <c r="M53" s="316">
        <v>0</v>
      </c>
      <c r="N53" s="317">
        <v>0</v>
      </c>
      <c r="O53" s="317">
        <v>0</v>
      </c>
      <c r="P53" s="316">
        <v>0</v>
      </c>
      <c r="Q53" s="317">
        <v>0</v>
      </c>
      <c r="R53" s="317">
        <v>0</v>
      </c>
      <c r="S53" s="316">
        <v>-31734725</v>
      </c>
      <c r="T53" s="317">
        <v>-29899343</v>
      </c>
      <c r="U53" s="317">
        <v>-34248823</v>
      </c>
      <c r="V53" s="326">
        <f t="shared" si="10"/>
        <v>3304367</v>
      </c>
      <c r="W53" s="330">
        <f t="shared" si="10"/>
        <v>7114225</v>
      </c>
      <c r="X53" s="330">
        <f t="shared" si="10"/>
        <v>81953</v>
      </c>
      <c r="Y53" s="394"/>
      <c r="AB53" s="322">
        <f>+'[1]Segmentos LN resumen'!D53-V53</f>
        <v>0</v>
      </c>
    </row>
    <row r="54" spans="2:28" ht="12">
      <c r="B54" s="319"/>
      <c r="C54" s="320" t="s">
        <v>358</v>
      </c>
      <c r="D54" s="316">
        <v>16930827</v>
      </c>
      <c r="E54" s="317">
        <v>16545029</v>
      </c>
      <c r="F54" s="317">
        <v>10251812</v>
      </c>
      <c r="G54" s="316">
        <v>4834688</v>
      </c>
      <c r="H54" s="317">
        <v>0</v>
      </c>
      <c r="I54" s="317">
        <v>0</v>
      </c>
      <c r="J54" s="316">
        <v>6871395</v>
      </c>
      <c r="K54" s="317">
        <v>6753472</v>
      </c>
      <c r="L54" s="317">
        <v>8596721</v>
      </c>
      <c r="M54" s="316">
        <v>420082</v>
      </c>
      <c r="N54" s="317">
        <v>316755</v>
      </c>
      <c r="O54" s="317">
        <v>316576</v>
      </c>
      <c r="P54" s="316">
        <v>3073543</v>
      </c>
      <c r="Q54" s="317">
        <v>2732195</v>
      </c>
      <c r="R54" s="317">
        <v>1668030</v>
      </c>
      <c r="S54" s="316">
        <v>0</v>
      </c>
      <c r="T54" s="317">
        <v>0</v>
      </c>
      <c r="U54" s="317">
        <v>0</v>
      </c>
      <c r="V54" s="326">
        <f t="shared" si="10"/>
        <v>32130535</v>
      </c>
      <c r="W54" s="330">
        <f t="shared" si="10"/>
        <v>26347451</v>
      </c>
      <c r="X54" s="330">
        <f t="shared" si="10"/>
        <v>20833139</v>
      </c>
      <c r="Y54" s="394"/>
      <c r="AB54" s="322">
        <f>+'[1]Segmentos LN resumen'!D54-V54</f>
        <v>0</v>
      </c>
    </row>
    <row r="55" spans="2:28" ht="12">
      <c r="B55" s="319"/>
      <c r="C55" s="320" t="s">
        <v>359</v>
      </c>
      <c r="D55" s="316">
        <v>176736585</v>
      </c>
      <c r="E55" s="317">
        <v>183446893</v>
      </c>
      <c r="F55" s="317">
        <v>159800466</v>
      </c>
      <c r="G55" s="316">
        <v>19516675</v>
      </c>
      <c r="H55" s="317">
        <v>10812791</v>
      </c>
      <c r="I55" s="317">
        <v>13419881</v>
      </c>
      <c r="J55" s="316">
        <v>0</v>
      </c>
      <c r="K55" s="317">
        <v>2860251</v>
      </c>
      <c r="L55" s="317">
        <v>4538425</v>
      </c>
      <c r="M55" s="316">
        <v>11501801</v>
      </c>
      <c r="N55" s="317">
        <v>12001108</v>
      </c>
      <c r="O55" s="317">
        <v>0</v>
      </c>
      <c r="P55" s="316">
        <v>138015157</v>
      </c>
      <c r="Q55" s="317">
        <v>141771503</v>
      </c>
      <c r="R55" s="317">
        <v>146431483</v>
      </c>
      <c r="S55" s="316">
        <v>0</v>
      </c>
      <c r="T55" s="317">
        <v>0</v>
      </c>
      <c r="U55" s="317">
        <v>0</v>
      </c>
      <c r="V55" s="326">
        <f t="shared" si="10"/>
        <v>345770218</v>
      </c>
      <c r="W55" s="330">
        <f t="shared" si="10"/>
        <v>350892546</v>
      </c>
      <c r="X55" s="330">
        <f t="shared" si="10"/>
        <v>324190255</v>
      </c>
      <c r="Y55" s="394"/>
      <c r="AB55" s="322">
        <f>+'[1]Segmentos LN resumen'!D55-V55</f>
        <v>0</v>
      </c>
    </row>
    <row r="56" spans="2:28" ht="12">
      <c r="B56" s="319"/>
      <c r="C56" s="320" t="s">
        <v>360</v>
      </c>
      <c r="D56" s="316">
        <v>14434983</v>
      </c>
      <c r="E56" s="317">
        <v>14482504</v>
      </c>
      <c r="F56" s="317">
        <v>11806507</v>
      </c>
      <c r="G56" s="316">
        <v>2502044</v>
      </c>
      <c r="H56" s="317">
        <v>2382287</v>
      </c>
      <c r="I56" s="317">
        <v>2216852</v>
      </c>
      <c r="J56" s="316">
        <v>0</v>
      </c>
      <c r="K56" s="317">
        <v>0</v>
      </c>
      <c r="L56" s="317">
        <v>0</v>
      </c>
      <c r="M56" s="316">
        <v>20616911</v>
      </c>
      <c r="N56" s="317">
        <v>22056756</v>
      </c>
      <c r="O56" s="317">
        <v>21953569</v>
      </c>
      <c r="P56" s="316">
        <v>639749</v>
      </c>
      <c r="Q56" s="317">
        <v>672652</v>
      </c>
      <c r="R56" s="317">
        <v>0</v>
      </c>
      <c r="S56" s="316">
        <v>0</v>
      </c>
      <c r="T56" s="317">
        <v>0</v>
      </c>
      <c r="U56" s="317">
        <v>0</v>
      </c>
      <c r="V56" s="326">
        <f t="shared" si="10"/>
        <v>38193687</v>
      </c>
      <c r="W56" s="330">
        <f t="shared" si="10"/>
        <v>39594199</v>
      </c>
      <c r="X56" s="330">
        <f t="shared" si="10"/>
        <v>35976928</v>
      </c>
      <c r="Y56" s="394"/>
      <c r="AB56" s="322">
        <f>+'[1]Segmentos LN resumen'!D56-V56</f>
        <v>0</v>
      </c>
    </row>
    <row r="57" spans="2:28" ht="12">
      <c r="B57" s="319"/>
      <c r="C57" s="320" t="s">
        <v>361</v>
      </c>
      <c r="D57" s="316">
        <v>5821448</v>
      </c>
      <c r="E57" s="317">
        <v>7402537</v>
      </c>
      <c r="F57" s="317">
        <v>11616754</v>
      </c>
      <c r="G57" s="316">
        <v>31205402</v>
      </c>
      <c r="H57" s="317">
        <v>24827460</v>
      </c>
      <c r="I57" s="317">
        <v>27711972</v>
      </c>
      <c r="J57" s="316">
        <v>560507</v>
      </c>
      <c r="K57" s="317">
        <v>1249800</v>
      </c>
      <c r="L57" s="317">
        <v>9012870</v>
      </c>
      <c r="M57" s="316">
        <v>5848592</v>
      </c>
      <c r="N57" s="317">
        <v>11708837</v>
      </c>
      <c r="O57" s="317">
        <v>22168785</v>
      </c>
      <c r="P57" s="316">
        <v>0</v>
      </c>
      <c r="Q57" s="317">
        <v>0</v>
      </c>
      <c r="R57" s="317">
        <v>0</v>
      </c>
      <c r="S57" s="316">
        <v>0</v>
      </c>
      <c r="T57" s="317">
        <v>3523475</v>
      </c>
      <c r="U57" s="317">
        <v>0</v>
      </c>
      <c r="V57" s="326">
        <f t="shared" si="10"/>
        <v>43435949</v>
      </c>
      <c r="W57" s="330">
        <f t="shared" si="10"/>
        <v>48712109</v>
      </c>
      <c r="X57" s="330">
        <f t="shared" si="10"/>
        <v>70510381</v>
      </c>
      <c r="Y57" s="394"/>
      <c r="AB57" s="322">
        <f>+'[1]Segmentos LN resumen'!D57-V57</f>
        <v>0</v>
      </c>
    </row>
    <row r="58" spans="22:25" ht="12">
      <c r="V58" s="328"/>
      <c r="W58" s="328"/>
      <c r="X58" s="328"/>
      <c r="Y58" s="328"/>
    </row>
    <row r="59" spans="2:25" ht="12">
      <c r="B59" s="318" t="s">
        <v>362</v>
      </c>
      <c r="D59" s="316">
        <f>+D60</f>
        <v>2955148542</v>
      </c>
      <c r="E59" s="317">
        <f>+E60</f>
        <v>2718063685</v>
      </c>
      <c r="F59" s="317">
        <f>+F60</f>
        <v>2819287400</v>
      </c>
      <c r="G59" s="316">
        <f aca="true" t="shared" si="11" ref="G59:X59">+G60</f>
        <v>23638101</v>
      </c>
      <c r="H59" s="317">
        <f t="shared" si="11"/>
        <v>35378069</v>
      </c>
      <c r="I59" s="317">
        <f t="shared" si="11"/>
        <v>84398847</v>
      </c>
      <c r="J59" s="316">
        <f t="shared" si="11"/>
        <v>464599380</v>
      </c>
      <c r="K59" s="317">
        <f t="shared" si="11"/>
        <v>465620304</v>
      </c>
      <c r="L59" s="317">
        <f t="shared" si="11"/>
        <v>547000840</v>
      </c>
      <c r="M59" s="316">
        <f t="shared" si="11"/>
        <v>791783473</v>
      </c>
      <c r="N59" s="317">
        <f t="shared" si="11"/>
        <v>912020793</v>
      </c>
      <c r="O59" s="317">
        <f t="shared" si="11"/>
        <v>880989598</v>
      </c>
      <c r="P59" s="316">
        <f t="shared" si="11"/>
        <v>544920289</v>
      </c>
      <c r="Q59" s="317">
        <f t="shared" si="11"/>
        <v>503843014</v>
      </c>
      <c r="R59" s="317">
        <f t="shared" si="11"/>
        <v>493425433</v>
      </c>
      <c r="S59" s="316">
        <f t="shared" si="11"/>
        <v>-959267726</v>
      </c>
      <c r="T59" s="317">
        <f t="shared" si="11"/>
        <v>-748322972</v>
      </c>
      <c r="U59" s="317">
        <f t="shared" si="11"/>
        <v>-839961178</v>
      </c>
      <c r="V59" s="326">
        <f t="shared" si="11"/>
        <v>3820822059</v>
      </c>
      <c r="W59" s="330">
        <f t="shared" si="11"/>
        <v>3886602893</v>
      </c>
      <c r="X59" s="330">
        <f t="shared" si="11"/>
        <v>3985140940</v>
      </c>
      <c r="Y59" s="394"/>
    </row>
    <row r="60" spans="2:25" ht="12" customHeight="1">
      <c r="B60" s="431" t="s">
        <v>363</v>
      </c>
      <c r="C60" s="451"/>
      <c r="D60" s="316">
        <f>SUM(D61:D66)</f>
        <v>2955148542</v>
      </c>
      <c r="E60" s="317">
        <f>SUM(E61:E66)</f>
        <v>2718063685</v>
      </c>
      <c r="F60" s="317">
        <f>SUM(F61:F66)</f>
        <v>2819287400</v>
      </c>
      <c r="G60" s="316">
        <f aca="true" t="shared" si="12" ref="G60:X60">SUM(G61:G66)</f>
        <v>23638101</v>
      </c>
      <c r="H60" s="317">
        <f t="shared" si="12"/>
        <v>35378069</v>
      </c>
      <c r="I60" s="317">
        <f t="shared" si="12"/>
        <v>84398847</v>
      </c>
      <c r="J60" s="316">
        <f t="shared" si="12"/>
        <v>464599380</v>
      </c>
      <c r="K60" s="317">
        <f t="shared" si="12"/>
        <v>465620304</v>
      </c>
      <c r="L60" s="317">
        <f t="shared" si="12"/>
        <v>547000840</v>
      </c>
      <c r="M60" s="316">
        <f t="shared" si="12"/>
        <v>791783473</v>
      </c>
      <c r="N60" s="317">
        <f t="shared" si="12"/>
        <v>912020793</v>
      </c>
      <c r="O60" s="317">
        <f t="shared" si="12"/>
        <v>880989598</v>
      </c>
      <c r="P60" s="316">
        <f t="shared" si="12"/>
        <v>544920289</v>
      </c>
      <c r="Q60" s="317">
        <f t="shared" si="12"/>
        <v>503843014</v>
      </c>
      <c r="R60" s="317">
        <f t="shared" si="12"/>
        <v>493425433</v>
      </c>
      <c r="S60" s="316">
        <f t="shared" si="12"/>
        <v>-959267726</v>
      </c>
      <c r="T60" s="317">
        <f t="shared" si="12"/>
        <v>-748322972</v>
      </c>
      <c r="U60" s="317">
        <f t="shared" si="12"/>
        <v>-839961178</v>
      </c>
      <c r="V60" s="326">
        <f t="shared" si="12"/>
        <v>3820822059</v>
      </c>
      <c r="W60" s="330">
        <f t="shared" si="12"/>
        <v>3886602893</v>
      </c>
      <c r="X60" s="330">
        <f t="shared" si="12"/>
        <v>3985140940</v>
      </c>
      <c r="Y60" s="394"/>
    </row>
    <row r="61" spans="2:28" ht="12">
      <c r="B61" s="319"/>
      <c r="C61" s="320" t="s">
        <v>364</v>
      </c>
      <c r="D61" s="316">
        <v>1863844182</v>
      </c>
      <c r="E61" s="317">
        <v>1781799632</v>
      </c>
      <c r="F61" s="317">
        <v>1990459492</v>
      </c>
      <c r="G61" s="316">
        <v>88033470</v>
      </c>
      <c r="H61" s="317">
        <v>57453398</v>
      </c>
      <c r="I61" s="317">
        <v>92185037</v>
      </c>
      <c r="J61" s="316">
        <v>167371373</v>
      </c>
      <c r="K61" s="317">
        <v>170138583</v>
      </c>
      <c r="L61" s="317">
        <v>204171117</v>
      </c>
      <c r="M61" s="316">
        <v>159917666</v>
      </c>
      <c r="N61" s="317">
        <v>164600583</v>
      </c>
      <c r="O61" s="317">
        <v>142906410</v>
      </c>
      <c r="P61" s="316">
        <v>196027303</v>
      </c>
      <c r="Q61" s="317">
        <v>186073314</v>
      </c>
      <c r="R61" s="317">
        <v>164297758</v>
      </c>
      <c r="S61" s="316">
        <v>-953772220</v>
      </c>
      <c r="T61" s="317">
        <v>-871893592</v>
      </c>
      <c r="U61" s="317">
        <v>-841129777</v>
      </c>
      <c r="V61" s="326">
        <f aca="true" t="shared" si="13" ref="V61:X66">+D61+G61+J61+M61+P61+S61</f>
        <v>1521421774</v>
      </c>
      <c r="W61" s="330">
        <f t="shared" si="13"/>
        <v>1488171918</v>
      </c>
      <c r="X61" s="330">
        <f t="shared" si="13"/>
        <v>1752890037</v>
      </c>
      <c r="Y61" s="394"/>
      <c r="AB61" s="322">
        <f>+'[1]Segmentos LN resumen'!D61-V61</f>
        <v>0</v>
      </c>
    </row>
    <row r="62" spans="2:28" ht="12">
      <c r="B62" s="319"/>
      <c r="C62" s="320" t="s">
        <v>365</v>
      </c>
      <c r="D62" s="316">
        <v>1212923837</v>
      </c>
      <c r="E62" s="317">
        <v>1093192232</v>
      </c>
      <c r="F62" s="317">
        <v>1131415199</v>
      </c>
      <c r="G62" s="316">
        <v>-47107100</v>
      </c>
      <c r="H62" s="317">
        <v>-13873002</v>
      </c>
      <c r="I62" s="317">
        <v>-7554043</v>
      </c>
      <c r="J62" s="316">
        <v>95299273</v>
      </c>
      <c r="K62" s="317">
        <v>176225150</v>
      </c>
      <c r="L62" s="317">
        <v>202644366</v>
      </c>
      <c r="M62" s="316">
        <v>413742607</v>
      </c>
      <c r="N62" s="317">
        <v>524280383</v>
      </c>
      <c r="O62" s="317">
        <v>128464532</v>
      </c>
      <c r="P62" s="316">
        <v>101800830</v>
      </c>
      <c r="Q62" s="317">
        <v>75744989</v>
      </c>
      <c r="R62" s="317">
        <v>70760796</v>
      </c>
      <c r="S62" s="316">
        <v>83773247</v>
      </c>
      <c r="T62" s="317">
        <v>34872108</v>
      </c>
      <c r="U62" s="317">
        <v>312688322</v>
      </c>
      <c r="V62" s="326">
        <f t="shared" si="13"/>
        <v>1860432694</v>
      </c>
      <c r="W62" s="330">
        <f t="shared" si="13"/>
        <v>1890441860</v>
      </c>
      <c r="X62" s="330">
        <f t="shared" si="13"/>
        <v>1838419172</v>
      </c>
      <c r="Y62" s="394"/>
      <c r="AB62" s="322">
        <f>+'[1]Segmentos LN resumen'!D62-V62</f>
        <v>0</v>
      </c>
    </row>
    <row r="63" spans="2:28" ht="12">
      <c r="B63" s="319"/>
      <c r="C63" s="320" t="s">
        <v>366</v>
      </c>
      <c r="D63" s="316">
        <v>206008557</v>
      </c>
      <c r="E63" s="317">
        <v>206008557</v>
      </c>
      <c r="F63" s="317">
        <v>0</v>
      </c>
      <c r="G63" s="316">
        <v>0</v>
      </c>
      <c r="H63" s="317">
        <v>0</v>
      </c>
      <c r="I63" s="317">
        <v>0</v>
      </c>
      <c r="J63" s="316">
        <v>0</v>
      </c>
      <c r="K63" s="317">
        <v>0</v>
      </c>
      <c r="L63" s="317">
        <v>0</v>
      </c>
      <c r="M63" s="316">
        <v>0</v>
      </c>
      <c r="N63" s="317">
        <v>0</v>
      </c>
      <c r="O63" s="317">
        <v>0</v>
      </c>
      <c r="P63" s="316">
        <v>487751</v>
      </c>
      <c r="Q63" s="317">
        <v>0</v>
      </c>
      <c r="R63" s="317">
        <v>0</v>
      </c>
      <c r="S63" s="316">
        <v>0</v>
      </c>
      <c r="T63" s="317">
        <v>0</v>
      </c>
      <c r="U63" s="317">
        <v>0</v>
      </c>
      <c r="V63" s="326">
        <f t="shared" si="13"/>
        <v>206496308</v>
      </c>
      <c r="W63" s="330">
        <f t="shared" si="13"/>
        <v>206008557</v>
      </c>
      <c r="X63" s="330">
        <f t="shared" si="13"/>
        <v>0</v>
      </c>
      <c r="Y63" s="394"/>
      <c r="AB63" s="322">
        <f>+'[1]Segmentos LN resumen'!D63-V63</f>
        <v>0</v>
      </c>
    </row>
    <row r="64" spans="2:28" ht="12" hidden="1">
      <c r="B64" s="319"/>
      <c r="C64" s="320" t="s">
        <v>367</v>
      </c>
      <c r="D64" s="316">
        <v>0</v>
      </c>
      <c r="E64" s="317">
        <v>0</v>
      </c>
      <c r="F64" s="317">
        <v>0</v>
      </c>
      <c r="G64" s="316">
        <v>0</v>
      </c>
      <c r="H64" s="317">
        <v>0</v>
      </c>
      <c r="I64" s="317">
        <v>0</v>
      </c>
      <c r="J64" s="316">
        <v>0</v>
      </c>
      <c r="K64" s="317">
        <v>0</v>
      </c>
      <c r="L64" s="317">
        <v>0</v>
      </c>
      <c r="M64" s="316">
        <v>0</v>
      </c>
      <c r="N64" s="317">
        <v>0</v>
      </c>
      <c r="O64" s="317">
        <v>0</v>
      </c>
      <c r="P64" s="316">
        <v>0</v>
      </c>
      <c r="Q64" s="317">
        <v>0</v>
      </c>
      <c r="R64" s="317">
        <v>0</v>
      </c>
      <c r="S64" s="316">
        <v>0</v>
      </c>
      <c r="T64" s="317">
        <v>0</v>
      </c>
      <c r="U64" s="317">
        <v>0</v>
      </c>
      <c r="V64" s="326">
        <f t="shared" si="13"/>
        <v>0</v>
      </c>
      <c r="W64" s="330">
        <f t="shared" si="13"/>
        <v>0</v>
      </c>
      <c r="X64" s="330">
        <f t="shared" si="13"/>
        <v>0</v>
      </c>
      <c r="Y64" s="394"/>
      <c r="AB64" s="322">
        <f>+'[1]Segmentos LN resumen'!D64-V64</f>
        <v>0</v>
      </c>
    </row>
    <row r="65" spans="2:28" ht="12" hidden="1">
      <c r="B65" s="319"/>
      <c r="C65" s="320" t="s">
        <v>368</v>
      </c>
      <c r="D65" s="316">
        <v>0</v>
      </c>
      <c r="E65" s="317">
        <v>0</v>
      </c>
      <c r="F65" s="317">
        <v>0</v>
      </c>
      <c r="G65" s="316">
        <v>0</v>
      </c>
      <c r="H65" s="317">
        <v>0</v>
      </c>
      <c r="I65" s="317">
        <v>0</v>
      </c>
      <c r="J65" s="316">
        <v>0</v>
      </c>
      <c r="K65" s="317">
        <v>0</v>
      </c>
      <c r="L65" s="317">
        <v>0</v>
      </c>
      <c r="M65" s="316">
        <v>0</v>
      </c>
      <c r="N65" s="317">
        <v>0</v>
      </c>
      <c r="O65" s="317">
        <v>0</v>
      </c>
      <c r="P65" s="316">
        <v>0</v>
      </c>
      <c r="Q65" s="317">
        <v>0</v>
      </c>
      <c r="R65" s="317">
        <v>0</v>
      </c>
      <c r="S65" s="316">
        <v>0</v>
      </c>
      <c r="T65" s="317">
        <v>0</v>
      </c>
      <c r="U65" s="317">
        <v>0</v>
      </c>
      <c r="V65" s="326">
        <f t="shared" si="13"/>
        <v>0</v>
      </c>
      <c r="W65" s="330">
        <f t="shared" si="13"/>
        <v>0</v>
      </c>
      <c r="X65" s="330">
        <f t="shared" si="13"/>
        <v>0</v>
      </c>
      <c r="Y65" s="394"/>
      <c r="AB65" s="322">
        <f>+'[1]Segmentos LN resumen'!D65-V65</f>
        <v>0</v>
      </c>
    </row>
    <row r="66" spans="2:28" ht="12">
      <c r="B66" s="319"/>
      <c r="C66" s="320" t="s">
        <v>369</v>
      </c>
      <c r="D66" s="316">
        <v>-327628034</v>
      </c>
      <c r="E66" s="317">
        <v>-362936736</v>
      </c>
      <c r="F66" s="317">
        <v>-302587291</v>
      </c>
      <c r="G66" s="316">
        <v>-17288269</v>
      </c>
      <c r="H66" s="317">
        <v>-8202327</v>
      </c>
      <c r="I66" s="317">
        <v>-232147</v>
      </c>
      <c r="J66" s="316">
        <v>201928734</v>
      </c>
      <c r="K66" s="317">
        <v>119256571</v>
      </c>
      <c r="L66" s="317">
        <v>140185357</v>
      </c>
      <c r="M66" s="316">
        <v>218123200</v>
      </c>
      <c r="N66" s="317">
        <v>223139827</v>
      </c>
      <c r="O66" s="317">
        <v>609618656</v>
      </c>
      <c r="P66" s="316">
        <v>246604405</v>
      </c>
      <c r="Q66" s="317">
        <v>242024711</v>
      </c>
      <c r="R66" s="317">
        <v>258366879</v>
      </c>
      <c r="S66" s="316">
        <v>-89268753</v>
      </c>
      <c r="T66" s="317">
        <v>88698512</v>
      </c>
      <c r="U66" s="317">
        <v>-311519723</v>
      </c>
      <c r="V66" s="326">
        <f t="shared" si="13"/>
        <v>232471283</v>
      </c>
      <c r="W66" s="330">
        <f t="shared" si="13"/>
        <v>301980558</v>
      </c>
      <c r="X66" s="330">
        <f t="shared" si="13"/>
        <v>393831731</v>
      </c>
      <c r="Y66" s="394"/>
      <c r="AB66" s="322">
        <f>+'[1]Segmentos LN resumen'!D66-V66</f>
        <v>0</v>
      </c>
    </row>
    <row r="68" spans="2:28" ht="12">
      <c r="B68" s="324" t="s">
        <v>370</v>
      </c>
      <c r="C68" s="320"/>
      <c r="D68" s="316">
        <v>0</v>
      </c>
      <c r="E68" s="317">
        <v>0</v>
      </c>
      <c r="F68" s="317">
        <v>0</v>
      </c>
      <c r="G68" s="316">
        <v>0</v>
      </c>
      <c r="H68" s="317">
        <v>0</v>
      </c>
      <c r="I68" s="317">
        <v>0</v>
      </c>
      <c r="J68" s="316">
        <v>0</v>
      </c>
      <c r="K68" s="317">
        <v>0</v>
      </c>
      <c r="L68" s="317">
        <v>0</v>
      </c>
      <c r="M68" s="316">
        <v>0</v>
      </c>
      <c r="N68" s="317">
        <v>0</v>
      </c>
      <c r="O68" s="317">
        <v>0</v>
      </c>
      <c r="P68" s="316">
        <v>0</v>
      </c>
      <c r="Q68" s="317">
        <v>0</v>
      </c>
      <c r="R68" s="317">
        <v>0</v>
      </c>
      <c r="S68" s="316">
        <v>0</v>
      </c>
      <c r="T68" s="317">
        <v>0</v>
      </c>
      <c r="U68" s="317">
        <v>0</v>
      </c>
      <c r="V68" s="326">
        <v>0</v>
      </c>
      <c r="W68" s="330">
        <v>0</v>
      </c>
      <c r="X68" s="330">
        <v>0</v>
      </c>
      <c r="Y68" s="394"/>
      <c r="AB68" s="322">
        <f>+'[1]Segmentos LN resumen'!D68-V68</f>
        <v>0</v>
      </c>
    </row>
    <row r="69" spans="22:25" ht="12">
      <c r="V69" s="328"/>
      <c r="W69" s="328"/>
      <c r="X69" s="328"/>
      <c r="Y69" s="328"/>
    </row>
    <row r="70" spans="2:28" ht="12">
      <c r="B70" s="329" t="s">
        <v>371</v>
      </c>
      <c r="C70" s="325"/>
      <c r="D70" s="326">
        <f>+D59+D50+D38</f>
        <v>4419705483</v>
      </c>
      <c r="E70" s="330">
        <f>+E59+E50+E38</f>
        <v>4189861742</v>
      </c>
      <c r="F70" s="330">
        <f>+F59+F50+F38</f>
        <v>4376895574</v>
      </c>
      <c r="G70" s="326">
        <f aca="true" t="shared" si="14" ref="G70:X70">+G59+G50+G38</f>
        <v>485354437</v>
      </c>
      <c r="H70" s="330">
        <f t="shared" si="14"/>
        <v>347541119</v>
      </c>
      <c r="I70" s="330">
        <f t="shared" si="14"/>
        <v>433929915</v>
      </c>
      <c r="J70" s="326">
        <f t="shared" si="14"/>
        <v>709136686</v>
      </c>
      <c r="K70" s="330">
        <f t="shared" si="14"/>
        <v>672193440</v>
      </c>
      <c r="L70" s="330">
        <f t="shared" si="14"/>
        <v>829315263</v>
      </c>
      <c r="M70" s="326">
        <f t="shared" si="14"/>
        <v>1778510540</v>
      </c>
      <c r="N70" s="330">
        <f t="shared" si="14"/>
        <v>1849027622</v>
      </c>
      <c r="O70" s="330">
        <f t="shared" si="14"/>
        <v>1632263297</v>
      </c>
      <c r="P70" s="326">
        <f t="shared" si="14"/>
        <v>937755895</v>
      </c>
      <c r="Q70" s="330">
        <f t="shared" si="14"/>
        <v>866977201</v>
      </c>
      <c r="R70" s="330">
        <f t="shared" si="14"/>
        <v>888208186</v>
      </c>
      <c r="S70" s="326">
        <f t="shared" si="14"/>
        <v>-1109306687</v>
      </c>
      <c r="T70" s="330">
        <f t="shared" si="14"/>
        <v>-815953382</v>
      </c>
      <c r="U70" s="330">
        <f t="shared" si="14"/>
        <v>-849209671</v>
      </c>
      <c r="V70" s="326">
        <f t="shared" si="14"/>
        <v>7221156354</v>
      </c>
      <c r="W70" s="330">
        <f t="shared" si="14"/>
        <v>7109647742</v>
      </c>
      <c r="X70" s="330">
        <f t="shared" si="14"/>
        <v>7311402564</v>
      </c>
      <c r="Y70" s="394"/>
      <c r="AB70" s="322">
        <f>+'[1]Segmentos LN resumen'!D70-V70</f>
        <v>0</v>
      </c>
    </row>
    <row r="71" spans="4:25" ht="12">
      <c r="D71" s="322">
        <f>+D30-D70</f>
        <v>0</v>
      </c>
      <c r="E71" s="322">
        <f aca="true" t="shared" si="15" ref="E71:X71">+E30-E70</f>
        <v>0</v>
      </c>
      <c r="F71" s="322">
        <f t="shared" si="15"/>
        <v>0</v>
      </c>
      <c r="G71" s="322">
        <f t="shared" si="15"/>
        <v>0</v>
      </c>
      <c r="H71" s="322">
        <f t="shared" si="15"/>
        <v>0</v>
      </c>
      <c r="I71" s="322">
        <f t="shared" si="15"/>
        <v>0</v>
      </c>
      <c r="J71" s="322">
        <f t="shared" si="15"/>
        <v>0</v>
      </c>
      <c r="K71" s="322">
        <f t="shared" si="15"/>
        <v>0</v>
      </c>
      <c r="L71" s="322">
        <f t="shared" si="15"/>
        <v>0</v>
      </c>
      <c r="M71" s="322">
        <f t="shared" si="15"/>
        <v>0</v>
      </c>
      <c r="N71" s="322">
        <f t="shared" si="15"/>
        <v>0</v>
      </c>
      <c r="O71" s="322">
        <f t="shared" si="15"/>
        <v>0</v>
      </c>
      <c r="P71" s="322">
        <f t="shared" si="15"/>
        <v>0</v>
      </c>
      <c r="Q71" s="322">
        <f t="shared" si="15"/>
        <v>0</v>
      </c>
      <c r="R71" s="322">
        <f t="shared" si="15"/>
        <v>0</v>
      </c>
      <c r="S71" s="322">
        <f t="shared" si="15"/>
        <v>0</v>
      </c>
      <c r="T71" s="322">
        <f t="shared" si="15"/>
        <v>0</v>
      </c>
      <c r="U71" s="322">
        <f t="shared" si="15"/>
        <v>0</v>
      </c>
      <c r="V71" s="322">
        <f t="shared" si="15"/>
        <v>0</v>
      </c>
      <c r="W71" s="322">
        <f t="shared" si="15"/>
        <v>0</v>
      </c>
      <c r="X71" s="322">
        <f t="shared" si="15"/>
        <v>0</v>
      </c>
      <c r="Y71" s="322"/>
    </row>
    <row r="72" spans="4:25" ht="12"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</row>
    <row r="73" spans="2:17" ht="22.5" customHeight="1">
      <c r="B73" s="443" t="s">
        <v>416</v>
      </c>
      <c r="C73" s="444"/>
      <c r="D73" s="455" t="s">
        <v>315</v>
      </c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7"/>
    </row>
    <row r="74" spans="2:17" ht="30.75" customHeight="1">
      <c r="B74" s="443" t="s">
        <v>411</v>
      </c>
      <c r="C74" s="444"/>
      <c r="D74" s="424" t="s">
        <v>1</v>
      </c>
      <c r="E74" s="426"/>
      <c r="F74" s="424" t="s">
        <v>2</v>
      </c>
      <c r="G74" s="426"/>
      <c r="H74" s="424" t="s">
        <v>412</v>
      </c>
      <c r="I74" s="426"/>
      <c r="J74" s="424" t="s">
        <v>3</v>
      </c>
      <c r="K74" s="426"/>
      <c r="L74" s="424" t="s">
        <v>413</v>
      </c>
      <c r="M74" s="426"/>
      <c r="N74" s="424" t="s">
        <v>414</v>
      </c>
      <c r="O74" s="426"/>
      <c r="P74" s="424" t="s">
        <v>318</v>
      </c>
      <c r="Q74" s="426"/>
    </row>
    <row r="75" spans="2:17" ht="12">
      <c r="B75" s="427" t="s">
        <v>372</v>
      </c>
      <c r="C75" s="448"/>
      <c r="D75" s="311">
        <f>+D36</f>
        <v>41455</v>
      </c>
      <c r="E75" s="312">
        <f>+'[1]Segmentos pais'!E73</f>
        <v>41090</v>
      </c>
      <c r="F75" s="311">
        <f>+G36</f>
        <v>41455</v>
      </c>
      <c r="G75" s="312">
        <f>+E75</f>
        <v>41090</v>
      </c>
      <c r="H75" s="311">
        <f>+J36</f>
        <v>41455</v>
      </c>
      <c r="I75" s="312">
        <f>+G75</f>
        <v>41090</v>
      </c>
      <c r="J75" s="311">
        <f>+M36</f>
        <v>41455</v>
      </c>
      <c r="K75" s="312">
        <f>+I75</f>
        <v>41090</v>
      </c>
      <c r="L75" s="311">
        <f>+P36</f>
        <v>41455</v>
      </c>
      <c r="M75" s="312">
        <f>+K75</f>
        <v>41090</v>
      </c>
      <c r="N75" s="396">
        <f>+S36</f>
        <v>41455</v>
      </c>
      <c r="O75" s="312">
        <f>+M75</f>
        <v>41090</v>
      </c>
      <c r="P75" s="311">
        <f>+V36</f>
        <v>41455</v>
      </c>
      <c r="Q75" s="312">
        <f>+M75</f>
        <v>41090</v>
      </c>
    </row>
    <row r="76" spans="2:17" ht="12">
      <c r="B76" s="449"/>
      <c r="C76" s="450"/>
      <c r="D76" s="331" t="s">
        <v>320</v>
      </c>
      <c r="E76" s="332" t="s">
        <v>320</v>
      </c>
      <c r="F76" s="331" t="s">
        <v>320</v>
      </c>
      <c r="G76" s="332" t="s">
        <v>320</v>
      </c>
      <c r="H76" s="331" t="s">
        <v>320</v>
      </c>
      <c r="I76" s="332" t="s">
        <v>320</v>
      </c>
      <c r="J76" s="331" t="s">
        <v>320</v>
      </c>
      <c r="K76" s="332" t="s">
        <v>320</v>
      </c>
      <c r="L76" s="331" t="s">
        <v>320</v>
      </c>
      <c r="M76" s="332"/>
      <c r="N76" s="397" t="s">
        <v>320</v>
      </c>
      <c r="O76" s="332" t="s">
        <v>320</v>
      </c>
      <c r="P76" s="331" t="s">
        <v>320</v>
      </c>
      <c r="Q76" s="332" t="s">
        <v>320</v>
      </c>
    </row>
    <row r="77" spans="2:18" ht="12">
      <c r="B77" s="329" t="s">
        <v>373</v>
      </c>
      <c r="C77" s="333"/>
      <c r="D77" s="341">
        <f>+D78+D82</f>
        <v>419741846</v>
      </c>
      <c r="E77" s="334">
        <v>526069571</v>
      </c>
      <c r="F77" s="341">
        <f>+F78+F82</f>
        <v>163658738</v>
      </c>
      <c r="G77" s="334">
        <v>184280673</v>
      </c>
      <c r="H77" s="341">
        <f>+H78+H82</f>
        <v>179104462</v>
      </c>
      <c r="I77" s="334">
        <v>172907173</v>
      </c>
      <c r="J77" s="341">
        <f>+J78+J82</f>
        <v>310337680</v>
      </c>
      <c r="K77" s="334">
        <v>272011606</v>
      </c>
      <c r="L77" s="341">
        <f>+L78+L82</f>
        <v>139070731</v>
      </c>
      <c r="M77" s="334">
        <v>141753593</v>
      </c>
      <c r="N77" s="341">
        <f>+N78+N82</f>
        <v>-241544</v>
      </c>
      <c r="O77" s="334">
        <v>-316254</v>
      </c>
      <c r="P77" s="341">
        <f>+P78+P82</f>
        <v>1211671913</v>
      </c>
      <c r="Q77" s="334">
        <f>+Q78+Q82</f>
        <v>1296706362</v>
      </c>
      <c r="R77" s="322"/>
    </row>
    <row r="78" spans="2:18" ht="12">
      <c r="B78" s="336"/>
      <c r="C78" s="337" t="s">
        <v>374</v>
      </c>
      <c r="D78" s="341">
        <f>SUM(D79:D81)</f>
        <v>418393158</v>
      </c>
      <c r="E78" s="334">
        <v>525800161</v>
      </c>
      <c r="F78" s="341">
        <f aca="true" t="shared" si="16" ref="F78:P78">SUM(F79:F81)</f>
        <v>152959388</v>
      </c>
      <c r="G78" s="334">
        <v>184280650</v>
      </c>
      <c r="H78" s="341">
        <f t="shared" si="16"/>
        <v>179104462</v>
      </c>
      <c r="I78" s="334">
        <v>172907173</v>
      </c>
      <c r="J78" s="341">
        <f t="shared" si="16"/>
        <v>310139152</v>
      </c>
      <c r="K78" s="334">
        <v>271736316</v>
      </c>
      <c r="L78" s="341">
        <f t="shared" si="16"/>
        <v>138416016</v>
      </c>
      <c r="M78" s="334">
        <v>141118923</v>
      </c>
      <c r="N78" s="341">
        <f t="shared" si="16"/>
        <v>-237196</v>
      </c>
      <c r="O78" s="334">
        <v>-316254</v>
      </c>
      <c r="P78" s="341">
        <f t="shared" si="16"/>
        <v>1198774980</v>
      </c>
      <c r="Q78" s="334">
        <f>SUM(Q79:Q81)</f>
        <v>1295526969</v>
      </c>
      <c r="R78" s="322"/>
    </row>
    <row r="79" spans="2:28" ht="12">
      <c r="B79" s="336"/>
      <c r="C79" s="338" t="s">
        <v>375</v>
      </c>
      <c r="D79" s="339">
        <v>408640014</v>
      </c>
      <c r="E79" s="343">
        <v>511231425</v>
      </c>
      <c r="F79" s="339">
        <v>152951964</v>
      </c>
      <c r="G79" s="343">
        <v>182449075</v>
      </c>
      <c r="H79" s="339">
        <v>147250386</v>
      </c>
      <c r="I79" s="343">
        <v>137898242</v>
      </c>
      <c r="J79" s="339">
        <v>309783399</v>
      </c>
      <c r="K79" s="343">
        <v>271560714</v>
      </c>
      <c r="L79" s="339">
        <v>130562102</v>
      </c>
      <c r="M79" s="343">
        <v>137782563</v>
      </c>
      <c r="N79" s="339">
        <v>0</v>
      </c>
      <c r="O79" s="343">
        <v>0</v>
      </c>
      <c r="P79" s="339">
        <f aca="true" t="shared" si="17" ref="P79:Q82">+D79+F79+H79+J79+L79+N79</f>
        <v>1149187865</v>
      </c>
      <c r="Q79" s="343">
        <f t="shared" si="17"/>
        <v>1240922019</v>
      </c>
      <c r="R79" s="322"/>
      <c r="V79" s="322"/>
      <c r="AB79" s="322">
        <f>+'[1]Segmentos LN resumen'!D78-P79</f>
        <v>0</v>
      </c>
    </row>
    <row r="80" spans="2:28" ht="12">
      <c r="B80" s="336"/>
      <c r="C80" s="338" t="s">
        <v>376</v>
      </c>
      <c r="D80" s="339">
        <v>20173</v>
      </c>
      <c r="E80" s="343">
        <v>28158</v>
      </c>
      <c r="F80" s="339">
        <v>0</v>
      </c>
      <c r="G80" s="343">
        <v>0</v>
      </c>
      <c r="H80" s="339">
        <v>0</v>
      </c>
      <c r="I80" s="343">
        <v>0</v>
      </c>
      <c r="J80" s="339">
        <v>0</v>
      </c>
      <c r="K80" s="343">
        <v>0</v>
      </c>
      <c r="L80" s="339">
        <v>2774150</v>
      </c>
      <c r="M80" s="343">
        <v>0</v>
      </c>
      <c r="N80" s="339">
        <v>0</v>
      </c>
      <c r="O80" s="343">
        <v>0</v>
      </c>
      <c r="P80" s="339">
        <f t="shared" si="17"/>
        <v>2794323</v>
      </c>
      <c r="Q80" s="343">
        <f t="shared" si="17"/>
        <v>28158</v>
      </c>
      <c r="R80" s="322"/>
      <c r="V80" s="322"/>
      <c r="AB80" s="322">
        <f>+'[1]Segmentos LN resumen'!D79-P80</f>
        <v>0</v>
      </c>
    </row>
    <row r="81" spans="2:28" ht="12">
      <c r="B81" s="336"/>
      <c r="C81" s="338" t="s">
        <v>377</v>
      </c>
      <c r="D81" s="339">
        <v>9732971</v>
      </c>
      <c r="E81" s="343">
        <v>14540578</v>
      </c>
      <c r="F81" s="339">
        <v>7424</v>
      </c>
      <c r="G81" s="343">
        <v>1831575</v>
      </c>
      <c r="H81" s="339">
        <v>31854076</v>
      </c>
      <c r="I81" s="343">
        <v>35008931</v>
      </c>
      <c r="J81" s="339">
        <v>355753</v>
      </c>
      <c r="K81" s="343">
        <v>175602</v>
      </c>
      <c r="L81" s="339">
        <v>5079764</v>
      </c>
      <c r="M81" s="343">
        <v>3336360</v>
      </c>
      <c r="N81" s="339">
        <v>-237196</v>
      </c>
      <c r="O81" s="343">
        <v>-316254</v>
      </c>
      <c r="P81" s="339">
        <f t="shared" si="17"/>
        <v>46792792</v>
      </c>
      <c r="Q81" s="343">
        <f t="shared" si="17"/>
        <v>54576792</v>
      </c>
      <c r="R81" s="322"/>
      <c r="V81" s="322"/>
      <c r="AB81" s="322">
        <f>+'[1]Segmentos LN resumen'!D80-P81</f>
        <v>0</v>
      </c>
    </row>
    <row r="82" spans="2:28" ht="12">
      <c r="B82" s="336"/>
      <c r="C82" s="337" t="s">
        <v>378</v>
      </c>
      <c r="D82" s="339">
        <v>1348688</v>
      </c>
      <c r="E82" s="343">
        <v>269410</v>
      </c>
      <c r="F82" s="339">
        <v>10699350</v>
      </c>
      <c r="G82" s="343">
        <v>23</v>
      </c>
      <c r="H82" s="339">
        <v>0</v>
      </c>
      <c r="I82" s="343">
        <v>0</v>
      </c>
      <c r="J82" s="339">
        <v>198528</v>
      </c>
      <c r="K82" s="343">
        <v>275290</v>
      </c>
      <c r="L82" s="339">
        <v>654715</v>
      </c>
      <c r="M82" s="343">
        <v>634670</v>
      </c>
      <c r="N82" s="339">
        <v>-4348</v>
      </c>
      <c r="O82" s="343">
        <v>0</v>
      </c>
      <c r="P82" s="339">
        <f t="shared" si="17"/>
        <v>12896933</v>
      </c>
      <c r="Q82" s="343">
        <f t="shared" si="17"/>
        <v>1179393</v>
      </c>
      <c r="R82" s="322"/>
      <c r="V82" s="322"/>
      <c r="AB82" s="322">
        <f>+'[1]Segmentos LN resumen'!D81-P82</f>
        <v>0</v>
      </c>
    </row>
    <row r="83" spans="4:22" ht="12"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V83" s="322"/>
    </row>
    <row r="84" spans="2:22" ht="12">
      <c r="B84" s="329" t="s">
        <v>379</v>
      </c>
      <c r="C84" s="340"/>
      <c r="D84" s="341">
        <f>SUM(D85:D88)</f>
        <v>-272893453</v>
      </c>
      <c r="E84" s="334">
        <v>-395739838</v>
      </c>
      <c r="F84" s="341">
        <f aca="true" t="shared" si="18" ref="F84:P84">SUM(F85:F88)</f>
        <v>-122503967</v>
      </c>
      <c r="G84" s="334">
        <v>-150695154</v>
      </c>
      <c r="H84" s="341">
        <f t="shared" si="18"/>
        <v>-78665458</v>
      </c>
      <c r="I84" s="334">
        <v>-60263401</v>
      </c>
      <c r="J84" s="341">
        <f t="shared" si="18"/>
        <v>-96918542</v>
      </c>
      <c r="K84" s="334">
        <v>-78116283</v>
      </c>
      <c r="L84" s="341">
        <f t="shared" si="18"/>
        <v>-50615422</v>
      </c>
      <c r="M84" s="334">
        <v>-54701150</v>
      </c>
      <c r="N84" s="341">
        <f t="shared" si="18"/>
        <v>0</v>
      </c>
      <c r="O84" s="334">
        <v>-2282</v>
      </c>
      <c r="P84" s="341">
        <f t="shared" si="18"/>
        <v>-621596842</v>
      </c>
      <c r="Q84" s="334">
        <f>SUM(Q85:Q88)</f>
        <v>-739518108</v>
      </c>
      <c r="R84" s="322"/>
      <c r="V84" s="322"/>
    </row>
    <row r="85" spans="2:28" ht="12">
      <c r="B85" s="336"/>
      <c r="C85" s="337" t="s">
        <v>380</v>
      </c>
      <c r="D85" s="339">
        <v>-82566078</v>
      </c>
      <c r="E85" s="343">
        <v>-131770536</v>
      </c>
      <c r="F85" s="339">
        <v>-13444986</v>
      </c>
      <c r="G85" s="343">
        <v>-6507993</v>
      </c>
      <c r="H85" s="339">
        <v>-30934547</v>
      </c>
      <c r="I85" s="343">
        <v>-27798044</v>
      </c>
      <c r="J85" s="339">
        <v>-36821372</v>
      </c>
      <c r="K85" s="343">
        <v>-15926954</v>
      </c>
      <c r="L85" s="339">
        <v>-8042919</v>
      </c>
      <c r="M85" s="343">
        <v>-11436033</v>
      </c>
      <c r="N85" s="339">
        <v>2052582</v>
      </c>
      <c r="O85" s="343">
        <v>640509</v>
      </c>
      <c r="P85" s="339">
        <f aca="true" t="shared" si="19" ref="P85:Q88">+D85+F85+H85+J85+L85+N85</f>
        <v>-169757320</v>
      </c>
      <c r="Q85" s="343">
        <f t="shared" si="19"/>
        <v>-192799051</v>
      </c>
      <c r="R85" s="322"/>
      <c r="V85" s="322"/>
      <c r="AB85" s="322">
        <f>+'[1]Segmentos LN resumen'!D84-P85</f>
        <v>0</v>
      </c>
    </row>
    <row r="86" spans="2:28" ht="12">
      <c r="B86" s="336"/>
      <c r="C86" s="337" t="s">
        <v>381</v>
      </c>
      <c r="D86" s="339">
        <v>-123263346</v>
      </c>
      <c r="E86" s="343">
        <v>-178608367</v>
      </c>
      <c r="F86" s="339">
        <v>-105428471</v>
      </c>
      <c r="G86" s="343">
        <v>-138186181</v>
      </c>
      <c r="H86" s="339">
        <v>-25468668</v>
      </c>
      <c r="I86" s="343">
        <v>-14439040</v>
      </c>
      <c r="J86" s="339">
        <v>-19846127</v>
      </c>
      <c r="K86" s="343">
        <v>-17377403</v>
      </c>
      <c r="L86" s="339">
        <v>-26966753</v>
      </c>
      <c r="M86" s="343">
        <v>-29824050</v>
      </c>
      <c r="N86" s="339">
        <v>0</v>
      </c>
      <c r="O86" s="343">
        <v>0</v>
      </c>
      <c r="P86" s="339">
        <f t="shared" si="19"/>
        <v>-300973365</v>
      </c>
      <c r="Q86" s="343">
        <f t="shared" si="19"/>
        <v>-378435041</v>
      </c>
      <c r="R86" s="322"/>
      <c r="V86" s="322"/>
      <c r="AB86" s="322">
        <f>+'[1]Segmentos LN resumen'!D85-P86</f>
        <v>0</v>
      </c>
    </row>
    <row r="87" spans="2:28" ht="12">
      <c r="B87" s="336"/>
      <c r="C87" s="337" t="s">
        <v>382</v>
      </c>
      <c r="D87" s="339">
        <v>-67396083</v>
      </c>
      <c r="E87" s="343">
        <v>-85185846</v>
      </c>
      <c r="F87" s="339">
        <v>-361542</v>
      </c>
      <c r="G87" s="343">
        <v>-1924003</v>
      </c>
      <c r="H87" s="339">
        <v>-6711370</v>
      </c>
      <c r="I87" s="343">
        <v>-8692784</v>
      </c>
      <c r="J87" s="339">
        <v>-28519287</v>
      </c>
      <c r="K87" s="343">
        <v>-29199726</v>
      </c>
      <c r="L87" s="339">
        <v>-10765822</v>
      </c>
      <c r="M87" s="343">
        <v>-9848024</v>
      </c>
      <c r="N87" s="339">
        <v>-2052582</v>
      </c>
      <c r="O87" s="343">
        <v>-642791</v>
      </c>
      <c r="P87" s="339">
        <f t="shared" si="19"/>
        <v>-115806686</v>
      </c>
      <c r="Q87" s="343">
        <f t="shared" si="19"/>
        <v>-135493174</v>
      </c>
      <c r="R87" s="322"/>
      <c r="V87" s="322"/>
      <c r="AB87" s="322">
        <f>+'[1]Segmentos LN resumen'!D86-P87</f>
        <v>0</v>
      </c>
    </row>
    <row r="88" spans="2:28" ht="12">
      <c r="B88" s="336"/>
      <c r="C88" s="337" t="s">
        <v>383</v>
      </c>
      <c r="D88" s="339">
        <v>332054</v>
      </c>
      <c r="E88" s="343">
        <v>-175089</v>
      </c>
      <c r="F88" s="339">
        <v>-3268968</v>
      </c>
      <c r="G88" s="343">
        <v>-4076977</v>
      </c>
      <c r="H88" s="339">
        <v>-15550873</v>
      </c>
      <c r="I88" s="343">
        <v>-9333533</v>
      </c>
      <c r="J88" s="339">
        <v>-11731756</v>
      </c>
      <c r="K88" s="343">
        <v>-15612200</v>
      </c>
      <c r="L88" s="339">
        <v>-4839928</v>
      </c>
      <c r="M88" s="343">
        <v>-3593043</v>
      </c>
      <c r="N88" s="339">
        <v>0</v>
      </c>
      <c r="O88" s="343">
        <v>0</v>
      </c>
      <c r="P88" s="339">
        <f t="shared" si="19"/>
        <v>-35059471</v>
      </c>
      <c r="Q88" s="343">
        <f t="shared" si="19"/>
        <v>-32790842</v>
      </c>
      <c r="R88" s="322"/>
      <c r="V88" s="322"/>
      <c r="AB88" s="322">
        <f>+'[1]Segmentos LN resumen'!D87-P88</f>
        <v>0</v>
      </c>
    </row>
    <row r="89" spans="4:22" ht="12"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V89" s="322"/>
    </row>
    <row r="90" spans="2:22" ht="12">
      <c r="B90" s="329" t="s">
        <v>384</v>
      </c>
      <c r="C90" s="340"/>
      <c r="D90" s="341">
        <f>+D84+D77</f>
        <v>146848393</v>
      </c>
      <c r="E90" s="334">
        <v>130329733</v>
      </c>
      <c r="F90" s="341">
        <f>+F84+F77</f>
        <v>41154771</v>
      </c>
      <c r="G90" s="334">
        <v>33585519</v>
      </c>
      <c r="H90" s="341">
        <f>+H84+H77</f>
        <v>100439004</v>
      </c>
      <c r="I90" s="334">
        <v>112643772</v>
      </c>
      <c r="J90" s="341">
        <f>+J84+J77</f>
        <v>213419138</v>
      </c>
      <c r="K90" s="334">
        <v>193895323</v>
      </c>
      <c r="L90" s="341">
        <f>+L84+L77</f>
        <v>88455309</v>
      </c>
      <c r="M90" s="334">
        <v>87052443</v>
      </c>
      <c r="N90" s="341">
        <f>+N84+N77</f>
        <v>-241544</v>
      </c>
      <c r="O90" s="334">
        <v>-318536</v>
      </c>
      <c r="P90" s="341">
        <f>+P84+P77</f>
        <v>590075071</v>
      </c>
      <c r="Q90" s="334">
        <f>+Q84+Q77</f>
        <v>557188254</v>
      </c>
      <c r="R90" s="322"/>
      <c r="V90" s="322"/>
    </row>
    <row r="91" spans="4:22" ht="12"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V91" s="322"/>
    </row>
    <row r="92" spans="2:28" ht="12">
      <c r="B92" s="329" t="s">
        <v>385</v>
      </c>
      <c r="C92" s="323"/>
      <c r="D92" s="339">
        <v>5081791</v>
      </c>
      <c r="E92" s="343">
        <v>3751869</v>
      </c>
      <c r="F92" s="339">
        <v>1415951</v>
      </c>
      <c r="G92" s="343">
        <v>0</v>
      </c>
      <c r="H92" s="339">
        <v>278268</v>
      </c>
      <c r="I92" s="343">
        <v>327881</v>
      </c>
      <c r="J92" s="339">
        <v>2318213</v>
      </c>
      <c r="K92" s="343">
        <v>1746832</v>
      </c>
      <c r="L92" s="339">
        <v>317627</v>
      </c>
      <c r="M92" s="343">
        <v>38690</v>
      </c>
      <c r="N92" s="339">
        <v>0</v>
      </c>
      <c r="O92" s="343">
        <v>0</v>
      </c>
      <c r="P92" s="339">
        <f aca="true" t="shared" si="20" ref="P92:Q94">+D92+F92+H92+J92+L92+N92</f>
        <v>9411850</v>
      </c>
      <c r="Q92" s="343">
        <f t="shared" si="20"/>
        <v>5865272</v>
      </c>
      <c r="R92" s="322"/>
      <c r="V92" s="322"/>
      <c r="AB92" s="322">
        <f>+'[1]Segmentos LN resumen'!D91-P92</f>
        <v>0</v>
      </c>
    </row>
    <row r="93" spans="2:28" ht="12">
      <c r="B93" s="329" t="s">
        <v>386</v>
      </c>
      <c r="C93" s="323"/>
      <c r="D93" s="339">
        <v>-32678050</v>
      </c>
      <c r="E93" s="343">
        <v>-25618391</v>
      </c>
      <c r="F93" s="339">
        <v>-14909555</v>
      </c>
      <c r="G93" s="343">
        <v>-11087824</v>
      </c>
      <c r="H93" s="339">
        <v>-6077450</v>
      </c>
      <c r="I93" s="343">
        <v>-6258027</v>
      </c>
      <c r="J93" s="339">
        <v>-8874785</v>
      </c>
      <c r="K93" s="343">
        <v>-8132227</v>
      </c>
      <c r="L93" s="339">
        <v>-7140534</v>
      </c>
      <c r="M93" s="343">
        <v>-6435364</v>
      </c>
      <c r="N93" s="339">
        <v>0</v>
      </c>
      <c r="O93" s="343">
        <v>0</v>
      </c>
      <c r="P93" s="339">
        <f t="shared" si="20"/>
        <v>-69680374</v>
      </c>
      <c r="Q93" s="343">
        <f t="shared" si="20"/>
        <v>-57531833</v>
      </c>
      <c r="R93" s="322"/>
      <c r="V93" s="322"/>
      <c r="AB93" s="322">
        <f>+'[1]Segmentos LN resumen'!D92-P93</f>
        <v>0</v>
      </c>
    </row>
    <row r="94" spans="2:28" ht="12">
      <c r="B94" s="329" t="s">
        <v>387</v>
      </c>
      <c r="C94" s="323"/>
      <c r="D94" s="339">
        <v>-24106220</v>
      </c>
      <c r="E94" s="343">
        <v>-27205249</v>
      </c>
      <c r="F94" s="339">
        <v>-8559780</v>
      </c>
      <c r="G94" s="343">
        <v>-7292954</v>
      </c>
      <c r="H94" s="339">
        <v>-4223840</v>
      </c>
      <c r="I94" s="343">
        <v>-5068288</v>
      </c>
      <c r="J94" s="339">
        <v>-9177838</v>
      </c>
      <c r="K94" s="343">
        <v>-10045587</v>
      </c>
      <c r="L94" s="339">
        <v>-8714109</v>
      </c>
      <c r="M94" s="343">
        <v>-8690340</v>
      </c>
      <c r="N94" s="339">
        <v>241544</v>
      </c>
      <c r="O94" s="343">
        <v>318536</v>
      </c>
      <c r="P94" s="339">
        <f t="shared" si="20"/>
        <v>-54540243</v>
      </c>
      <c r="Q94" s="343">
        <f t="shared" si="20"/>
        <v>-57983882</v>
      </c>
      <c r="R94" s="322"/>
      <c r="V94" s="322"/>
      <c r="AB94" s="322">
        <f>+'[1]Segmentos LN resumen'!D93-P94</f>
        <v>0</v>
      </c>
    </row>
    <row r="95" spans="4:22" ht="12"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V95" s="322"/>
    </row>
    <row r="96" spans="2:22" ht="12">
      <c r="B96" s="329" t="s">
        <v>388</v>
      </c>
      <c r="C96" s="340"/>
      <c r="D96" s="341">
        <f>+D90+D92+D93+D94</f>
        <v>95145914</v>
      </c>
      <c r="E96" s="343">
        <v>81257962</v>
      </c>
      <c r="F96" s="341">
        <f aca="true" t="shared" si="21" ref="F96:Q96">+F90+F92+F93+F94</f>
        <v>19101387</v>
      </c>
      <c r="G96" s="343">
        <v>15204741</v>
      </c>
      <c r="H96" s="341">
        <f t="shared" si="21"/>
        <v>90415982</v>
      </c>
      <c r="I96" s="343">
        <v>101645338</v>
      </c>
      <c r="J96" s="341">
        <f t="shared" si="21"/>
        <v>197684728</v>
      </c>
      <c r="K96" s="343">
        <v>177464341</v>
      </c>
      <c r="L96" s="341">
        <f t="shared" si="21"/>
        <v>72918293</v>
      </c>
      <c r="M96" s="343">
        <v>71965429</v>
      </c>
      <c r="N96" s="339">
        <f t="shared" si="21"/>
        <v>0</v>
      </c>
      <c r="O96" s="343">
        <v>0</v>
      </c>
      <c r="P96" s="341">
        <f t="shared" si="21"/>
        <v>475266304</v>
      </c>
      <c r="Q96" s="343">
        <f t="shared" si="21"/>
        <v>447537811</v>
      </c>
      <c r="R96" s="322"/>
      <c r="V96" s="322"/>
    </row>
    <row r="97" spans="4:22" ht="12"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V97" s="322"/>
    </row>
    <row r="98" spans="2:28" ht="12">
      <c r="B98" s="336"/>
      <c r="C98" s="323" t="s">
        <v>389</v>
      </c>
      <c r="D98" s="339">
        <v>-45175474</v>
      </c>
      <c r="E98" s="343">
        <v>-37343046</v>
      </c>
      <c r="F98" s="339">
        <v>-11781788</v>
      </c>
      <c r="G98" s="343">
        <v>-12370450</v>
      </c>
      <c r="H98" s="339">
        <v>-12840646</v>
      </c>
      <c r="I98" s="343">
        <v>-13928108</v>
      </c>
      <c r="J98" s="339">
        <v>-18676151</v>
      </c>
      <c r="K98" s="343">
        <v>-19807371</v>
      </c>
      <c r="L98" s="339">
        <v>-19497377</v>
      </c>
      <c r="M98" s="343">
        <v>-19450703</v>
      </c>
      <c r="N98" s="339">
        <v>0</v>
      </c>
      <c r="O98" s="343">
        <v>0</v>
      </c>
      <c r="P98" s="339">
        <f>+D98+F98+H98+J98+L98+N98</f>
        <v>-107971436</v>
      </c>
      <c r="Q98" s="343">
        <f>+E98+G98+I98+K98+M98+O98</f>
        <v>-102899678</v>
      </c>
      <c r="R98" s="322"/>
      <c r="V98" s="322"/>
      <c r="AB98" s="322">
        <f>+'[1]Segmentos LN resumen'!D97-P98</f>
        <v>0</v>
      </c>
    </row>
    <row r="99" spans="4:22" ht="12"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V99" s="322"/>
    </row>
    <row r="100" spans="2:22" ht="12">
      <c r="B100" s="329" t="s">
        <v>390</v>
      </c>
      <c r="C100" s="340"/>
      <c r="D100" s="341">
        <f>+D96+D98</f>
        <v>49970440</v>
      </c>
      <c r="E100" s="334">
        <v>43914916</v>
      </c>
      <c r="F100" s="341">
        <f aca="true" t="shared" si="22" ref="F100:Q100">+F96+F98</f>
        <v>7319599</v>
      </c>
      <c r="G100" s="334">
        <v>2834291</v>
      </c>
      <c r="H100" s="341">
        <f t="shared" si="22"/>
        <v>77575336</v>
      </c>
      <c r="I100" s="334">
        <v>87717230</v>
      </c>
      <c r="J100" s="341">
        <f t="shared" si="22"/>
        <v>179008577</v>
      </c>
      <c r="K100" s="334">
        <v>157656970</v>
      </c>
      <c r="L100" s="341">
        <f t="shared" si="22"/>
        <v>53420916</v>
      </c>
      <c r="M100" s="334">
        <v>52514726</v>
      </c>
      <c r="N100" s="339">
        <v>0</v>
      </c>
      <c r="O100" s="334">
        <v>0</v>
      </c>
      <c r="P100" s="341">
        <f t="shared" si="22"/>
        <v>367294868</v>
      </c>
      <c r="Q100" s="334">
        <f t="shared" si="22"/>
        <v>344638133</v>
      </c>
      <c r="R100" s="322"/>
      <c r="V100" s="322"/>
    </row>
    <row r="101" spans="4:22" ht="6" customHeight="1"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V101" s="322"/>
    </row>
    <row r="102" spans="4:22" ht="5.25" customHeight="1"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V102" s="322"/>
    </row>
    <row r="103" spans="2:22" ht="12">
      <c r="B103" s="329" t="s">
        <v>391</v>
      </c>
      <c r="C103" s="340"/>
      <c r="D103" s="341">
        <f>SUM(D104:D107)</f>
        <v>-30832825</v>
      </c>
      <c r="E103" s="334">
        <v>-21743152</v>
      </c>
      <c r="F103" s="341">
        <f aca="true" t="shared" si="23" ref="F103:Q103">SUM(F104:F107)</f>
        <v>-28055672</v>
      </c>
      <c r="G103" s="334">
        <v>-17289511</v>
      </c>
      <c r="H103" s="341">
        <f t="shared" si="23"/>
        <v>2606823</v>
      </c>
      <c r="I103" s="334">
        <v>3030484</v>
      </c>
      <c r="J103" s="341">
        <f t="shared" si="23"/>
        <v>-15123036</v>
      </c>
      <c r="K103" s="334">
        <v>-20412029</v>
      </c>
      <c r="L103" s="341">
        <f t="shared" si="23"/>
        <v>-6785765</v>
      </c>
      <c r="M103" s="334">
        <v>-12772321</v>
      </c>
      <c r="N103" s="341">
        <f t="shared" si="23"/>
        <v>-1272123</v>
      </c>
      <c r="O103" s="334">
        <v>-2569424</v>
      </c>
      <c r="P103" s="341">
        <f t="shared" si="23"/>
        <v>-79462598</v>
      </c>
      <c r="Q103" s="334">
        <f t="shared" si="23"/>
        <v>-71755953</v>
      </c>
      <c r="R103" s="322"/>
      <c r="V103" s="322"/>
    </row>
    <row r="104" spans="2:28" ht="12.75" customHeight="1">
      <c r="B104" s="336"/>
      <c r="C104" s="337" t="s">
        <v>392</v>
      </c>
      <c r="D104" s="339">
        <v>422699</v>
      </c>
      <c r="E104" s="343">
        <v>7076725</v>
      </c>
      <c r="F104" s="339">
        <v>1355026</v>
      </c>
      <c r="G104" s="343">
        <v>1085466</v>
      </c>
      <c r="H104" s="339">
        <v>6744660</v>
      </c>
      <c r="I104" s="343">
        <v>14621492</v>
      </c>
      <c r="J104" s="339">
        <v>3841893</v>
      </c>
      <c r="K104" s="343">
        <v>3039488</v>
      </c>
      <c r="L104" s="339">
        <v>551257</v>
      </c>
      <c r="M104" s="343">
        <v>612488</v>
      </c>
      <c r="N104" s="339">
        <v>-1091969</v>
      </c>
      <c r="O104" s="343">
        <v>-1104591</v>
      </c>
      <c r="P104" s="339">
        <f>+D104+F104+H104+J104+L104+N104</f>
        <v>11823566</v>
      </c>
      <c r="Q104" s="343">
        <f aca="true" t="shared" si="24" ref="Q104:Q115">+E104+G104+I104+K104+M104+O104</f>
        <v>25331068</v>
      </c>
      <c r="R104" s="322"/>
      <c r="V104" s="322"/>
      <c r="AB104" s="322">
        <f>+'[1]Segmentos LN resumen'!D103-P104</f>
        <v>0</v>
      </c>
    </row>
    <row r="105" spans="2:28" ht="12">
      <c r="B105" s="336"/>
      <c r="C105" s="337" t="s">
        <v>393</v>
      </c>
      <c r="D105" s="339">
        <v>-40375872</v>
      </c>
      <c r="E105" s="343">
        <v>-29856114</v>
      </c>
      <c r="F105" s="339">
        <v>-13260007</v>
      </c>
      <c r="G105" s="343">
        <v>-12039654</v>
      </c>
      <c r="H105" s="339">
        <v>-6822861</v>
      </c>
      <c r="I105" s="343">
        <v>-12042423</v>
      </c>
      <c r="J105" s="339">
        <v>-19173904</v>
      </c>
      <c r="K105" s="343">
        <v>-23222975</v>
      </c>
      <c r="L105" s="339">
        <v>-4048199</v>
      </c>
      <c r="M105" s="343">
        <v>-13364068</v>
      </c>
      <c r="N105" s="339">
        <v>1091969</v>
      </c>
      <c r="O105" s="343">
        <v>1104594</v>
      </c>
      <c r="P105" s="339">
        <f>+D105+F105+H105+J105+L105+N105</f>
        <v>-82588874</v>
      </c>
      <c r="Q105" s="343">
        <f t="shared" si="24"/>
        <v>-89420640</v>
      </c>
      <c r="R105" s="322"/>
      <c r="V105" s="322"/>
      <c r="AB105" s="322">
        <f>+'[1]Segmentos LN resumen'!D104-P105</f>
        <v>0</v>
      </c>
    </row>
    <row r="106" spans="2:28" ht="12">
      <c r="B106" s="336"/>
      <c r="C106" s="337" t="s">
        <v>394</v>
      </c>
      <c r="D106" s="339">
        <v>-135279</v>
      </c>
      <c r="E106" s="343">
        <v>-861186</v>
      </c>
      <c r="F106" s="339">
        <v>0</v>
      </c>
      <c r="G106" s="343">
        <v>0</v>
      </c>
      <c r="H106" s="339">
        <v>0</v>
      </c>
      <c r="I106" s="343">
        <v>0</v>
      </c>
      <c r="J106" s="339">
        <v>0</v>
      </c>
      <c r="K106" s="343">
        <v>0</v>
      </c>
      <c r="L106" s="339">
        <v>0</v>
      </c>
      <c r="M106" s="343">
        <v>0</v>
      </c>
      <c r="N106" s="339">
        <v>0</v>
      </c>
      <c r="O106" s="343">
        <v>0</v>
      </c>
      <c r="P106" s="339">
        <f>+D106+F106+H106+J106+L106+N106</f>
        <v>-135279</v>
      </c>
      <c r="Q106" s="343">
        <f t="shared" si="24"/>
        <v>-861186</v>
      </c>
      <c r="R106" s="322"/>
      <c r="V106" s="322"/>
      <c r="AB106" s="322">
        <f>+'[1]Segmentos LN resumen'!D105-P106</f>
        <v>0</v>
      </c>
    </row>
    <row r="107" spans="2:22" ht="12">
      <c r="B107" s="336"/>
      <c r="C107" s="337" t="s">
        <v>395</v>
      </c>
      <c r="D107" s="341">
        <f>+D108+D109</f>
        <v>9255627</v>
      </c>
      <c r="E107" s="334">
        <v>1897423</v>
      </c>
      <c r="F107" s="341">
        <f aca="true" t="shared" si="25" ref="F107:Q107">+F108+F109</f>
        <v>-16150691</v>
      </c>
      <c r="G107" s="334">
        <v>-6335323</v>
      </c>
      <c r="H107" s="341">
        <f t="shared" si="25"/>
        <v>2685024</v>
      </c>
      <c r="I107" s="334">
        <v>451415</v>
      </c>
      <c r="J107" s="341">
        <f t="shared" si="25"/>
        <v>208975</v>
      </c>
      <c r="K107" s="334">
        <v>-228542</v>
      </c>
      <c r="L107" s="341">
        <f t="shared" si="25"/>
        <v>-3288823</v>
      </c>
      <c r="M107" s="334">
        <v>-20741</v>
      </c>
      <c r="N107" s="341">
        <f t="shared" si="25"/>
        <v>-1272123</v>
      </c>
      <c r="O107" s="334">
        <v>-2569427</v>
      </c>
      <c r="P107" s="341">
        <f t="shared" si="25"/>
        <v>-8562011</v>
      </c>
      <c r="Q107" s="334">
        <f t="shared" si="25"/>
        <v>-6805195</v>
      </c>
      <c r="R107" s="322"/>
      <c r="V107" s="322"/>
    </row>
    <row r="108" spans="2:28" ht="12">
      <c r="B108" s="336"/>
      <c r="C108" s="338" t="s">
        <v>396</v>
      </c>
      <c r="D108" s="339">
        <v>15934910</v>
      </c>
      <c r="E108" s="343">
        <v>7623530</v>
      </c>
      <c r="F108" s="339">
        <v>5351571</v>
      </c>
      <c r="G108" s="343">
        <v>3377045</v>
      </c>
      <c r="H108" s="339">
        <v>5507700</v>
      </c>
      <c r="I108" s="343">
        <v>5261833</v>
      </c>
      <c r="J108" s="339">
        <v>373159</v>
      </c>
      <c r="K108" s="343">
        <v>373968</v>
      </c>
      <c r="L108" s="339">
        <v>2094488</v>
      </c>
      <c r="M108" s="343">
        <v>0</v>
      </c>
      <c r="N108" s="339">
        <v>-5246164</v>
      </c>
      <c r="O108" s="343">
        <v>-4670451</v>
      </c>
      <c r="P108" s="339">
        <f>+D108+F108+H108+J108+L108+N108</f>
        <v>24015664</v>
      </c>
      <c r="Q108" s="343">
        <f t="shared" si="24"/>
        <v>11965925</v>
      </c>
      <c r="R108" s="322"/>
      <c r="V108" s="322"/>
      <c r="AB108" s="322">
        <f>+'[1]Segmentos LN resumen'!D107-P108</f>
        <v>0</v>
      </c>
    </row>
    <row r="109" spans="2:28" ht="12">
      <c r="B109" s="336"/>
      <c r="C109" s="338" t="s">
        <v>397</v>
      </c>
      <c r="D109" s="339">
        <v>-6679283</v>
      </c>
      <c r="E109" s="343">
        <v>-5726107</v>
      </c>
      <c r="F109" s="339">
        <v>-21502262</v>
      </c>
      <c r="G109" s="343">
        <v>-9712368</v>
      </c>
      <c r="H109" s="339">
        <v>-2822676</v>
      </c>
      <c r="I109" s="343">
        <v>-4810418</v>
      </c>
      <c r="J109" s="339">
        <v>-164184</v>
      </c>
      <c r="K109" s="343">
        <v>-602510</v>
      </c>
      <c r="L109" s="339">
        <v>-5383311</v>
      </c>
      <c r="M109" s="343">
        <v>-20741</v>
      </c>
      <c r="N109" s="339">
        <v>3974041</v>
      </c>
      <c r="O109" s="343">
        <v>2101024</v>
      </c>
      <c r="P109" s="339">
        <f>+D109+F109+H109+J109+L109+N109</f>
        <v>-32577675</v>
      </c>
      <c r="Q109" s="343">
        <f t="shared" si="24"/>
        <v>-18771120</v>
      </c>
      <c r="R109" s="322"/>
      <c r="V109" s="322"/>
      <c r="AB109" s="322">
        <f>+'[1]Segmentos LN resumen'!D108-P109</f>
        <v>0</v>
      </c>
    </row>
    <row r="110" spans="4:28" ht="6.75" customHeight="1"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V110" s="322"/>
      <c r="AB110" s="322">
        <f>+'[1]Segmentos LN resumen'!D109-P110</f>
        <v>0</v>
      </c>
    </row>
    <row r="111" spans="2:28" ht="12">
      <c r="B111" s="342" t="s">
        <v>398</v>
      </c>
      <c r="C111" s="323"/>
      <c r="D111" s="339">
        <v>10303607</v>
      </c>
      <c r="E111" s="343">
        <v>15139302</v>
      </c>
      <c r="F111" s="339">
        <v>17678</v>
      </c>
      <c r="G111" s="343">
        <v>-72989</v>
      </c>
      <c r="H111" s="339">
        <v>0</v>
      </c>
      <c r="I111" s="343">
        <v>0</v>
      </c>
      <c r="J111" s="339">
        <v>0</v>
      </c>
      <c r="K111" s="343">
        <v>0</v>
      </c>
      <c r="L111" s="339">
        <v>0</v>
      </c>
      <c r="M111" s="343">
        <v>0</v>
      </c>
      <c r="N111" s="339">
        <v>0</v>
      </c>
      <c r="O111" s="343">
        <v>0</v>
      </c>
      <c r="P111" s="339">
        <f>+D111+F111+H111+J111+L111+N111</f>
        <v>10321285</v>
      </c>
      <c r="Q111" s="343">
        <f t="shared" si="24"/>
        <v>15066313</v>
      </c>
      <c r="R111" s="322"/>
      <c r="V111" s="322"/>
      <c r="AB111" s="322">
        <f>+'[1]Segmentos LN resumen'!D110-P111</f>
        <v>0</v>
      </c>
    </row>
    <row r="112" spans="2:28" ht="12">
      <c r="B112" s="329" t="s">
        <v>399</v>
      </c>
      <c r="C112" s="323"/>
      <c r="D112" s="339">
        <v>0</v>
      </c>
      <c r="E112" s="343">
        <v>0</v>
      </c>
      <c r="F112" s="339">
        <v>0</v>
      </c>
      <c r="G112" s="343">
        <v>0</v>
      </c>
      <c r="H112" s="339">
        <v>0</v>
      </c>
      <c r="I112" s="343">
        <v>0</v>
      </c>
      <c r="J112" s="339">
        <v>0</v>
      </c>
      <c r="K112" s="343">
        <v>0</v>
      </c>
      <c r="L112" s="339">
        <v>0</v>
      </c>
      <c r="M112" s="343">
        <v>0</v>
      </c>
      <c r="N112" s="339">
        <v>0</v>
      </c>
      <c r="O112" s="343">
        <v>0</v>
      </c>
      <c r="P112" s="339">
        <f>+D112+F112+H112+J112+L112+N112</f>
        <v>0</v>
      </c>
      <c r="Q112" s="343">
        <f t="shared" si="24"/>
        <v>0</v>
      </c>
      <c r="R112" s="322"/>
      <c r="V112" s="322"/>
      <c r="AB112" s="322">
        <f>+'[1]Segmentos LN resumen'!D111-P112</f>
        <v>0</v>
      </c>
    </row>
    <row r="113" spans="2:28" ht="12">
      <c r="B113" s="329" t="s">
        <v>400</v>
      </c>
      <c r="C113" s="323"/>
      <c r="D113" s="339">
        <v>111075</v>
      </c>
      <c r="E113" s="343">
        <v>3430</v>
      </c>
      <c r="F113" s="339">
        <v>749331</v>
      </c>
      <c r="G113" s="343">
        <v>296752</v>
      </c>
      <c r="H113" s="339">
        <v>0</v>
      </c>
      <c r="I113" s="343">
        <v>0</v>
      </c>
      <c r="J113" s="339">
        <v>0</v>
      </c>
      <c r="K113" s="343">
        <v>0</v>
      </c>
      <c r="L113" s="339">
        <v>0</v>
      </c>
      <c r="M113" s="343">
        <v>0</v>
      </c>
      <c r="N113" s="339">
        <v>0</v>
      </c>
      <c r="O113" s="343">
        <v>0</v>
      </c>
      <c r="P113" s="339">
        <f>+D113+F113+H113+J113+L113+N113</f>
        <v>860406</v>
      </c>
      <c r="Q113" s="343">
        <f t="shared" si="24"/>
        <v>300182</v>
      </c>
      <c r="R113" s="322"/>
      <c r="V113" s="322"/>
      <c r="AB113" s="322">
        <f>+'[1]Segmentos LN resumen'!D112-P113</f>
        <v>0</v>
      </c>
    </row>
    <row r="114" spans="2:28" ht="12">
      <c r="B114" s="329" t="s">
        <v>401</v>
      </c>
      <c r="C114" s="323"/>
      <c r="D114" s="339">
        <v>2532438</v>
      </c>
      <c r="E114" s="343">
        <v>18000</v>
      </c>
      <c r="F114" s="339">
        <v>0</v>
      </c>
      <c r="G114" s="343">
        <v>0</v>
      </c>
      <c r="H114" s="339">
        <v>0</v>
      </c>
      <c r="I114" s="343">
        <v>0</v>
      </c>
      <c r="J114" s="339">
        <v>179510</v>
      </c>
      <c r="K114" s="343">
        <v>-1330</v>
      </c>
      <c r="L114" s="339">
        <v>-187489</v>
      </c>
      <c r="M114" s="343">
        <v>0</v>
      </c>
      <c r="N114" s="339">
        <v>0</v>
      </c>
      <c r="O114" s="343">
        <v>0</v>
      </c>
      <c r="P114" s="339">
        <f>+D114+F114+H114+J114+L114+N114</f>
        <v>2524459</v>
      </c>
      <c r="Q114" s="343">
        <f t="shared" si="24"/>
        <v>16670</v>
      </c>
      <c r="R114" s="322"/>
      <c r="V114" s="322"/>
      <c r="AB114" s="322">
        <f>+'[1]Segmentos LN resumen'!D113-P114</f>
        <v>0</v>
      </c>
    </row>
    <row r="115" spans="2:28" ht="12">
      <c r="B115" s="329" t="s">
        <v>402</v>
      </c>
      <c r="C115" s="323"/>
      <c r="D115" s="339">
        <v>0</v>
      </c>
      <c r="E115" s="343">
        <v>0</v>
      </c>
      <c r="F115" s="339">
        <v>0</v>
      </c>
      <c r="G115" s="343">
        <v>0</v>
      </c>
      <c r="H115" s="339">
        <v>0</v>
      </c>
      <c r="I115" s="343">
        <v>0</v>
      </c>
      <c r="J115" s="339">
        <v>0</v>
      </c>
      <c r="K115" s="343">
        <v>0</v>
      </c>
      <c r="L115" s="339">
        <v>0</v>
      </c>
      <c r="M115" s="343">
        <v>0</v>
      </c>
      <c r="N115" s="339">
        <v>0</v>
      </c>
      <c r="O115" s="343">
        <v>0</v>
      </c>
      <c r="P115" s="339">
        <f>+D115+F115+H115+J115+L115+N115</f>
        <v>0</v>
      </c>
      <c r="Q115" s="343">
        <f t="shared" si="24"/>
        <v>0</v>
      </c>
      <c r="R115" s="322"/>
      <c r="V115" s="322"/>
      <c r="AB115" s="322">
        <f>+'[1]Segmentos LN resumen'!D114-P115</f>
        <v>0</v>
      </c>
    </row>
    <row r="116" spans="4:22" ht="6" customHeight="1"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V116" s="322"/>
    </row>
    <row r="117" spans="2:22" ht="12">
      <c r="B117" s="329" t="s">
        <v>403</v>
      </c>
      <c r="C117" s="340"/>
      <c r="D117" s="341">
        <f>+D100+D103+D111+D112+D113+D114+D115</f>
        <v>32084735</v>
      </c>
      <c r="E117" s="334">
        <v>37332496</v>
      </c>
      <c r="F117" s="341">
        <f aca="true" t="shared" si="26" ref="F117:Q117">+F100+F103+F111+F112+F113+F114+F115</f>
        <v>-19969064</v>
      </c>
      <c r="G117" s="334">
        <v>-14231457</v>
      </c>
      <c r="H117" s="341">
        <f t="shared" si="26"/>
        <v>80182159</v>
      </c>
      <c r="I117" s="334">
        <v>90747714</v>
      </c>
      <c r="J117" s="341">
        <f t="shared" si="26"/>
        <v>164065051</v>
      </c>
      <c r="K117" s="334">
        <v>137243611</v>
      </c>
      <c r="L117" s="341">
        <f t="shared" si="26"/>
        <v>46447662</v>
      </c>
      <c r="M117" s="334">
        <v>39742405</v>
      </c>
      <c r="N117" s="341">
        <f t="shared" si="26"/>
        <v>-1272123</v>
      </c>
      <c r="O117" s="334">
        <v>-2569424</v>
      </c>
      <c r="P117" s="341">
        <f t="shared" si="26"/>
        <v>301538420</v>
      </c>
      <c r="Q117" s="334">
        <f t="shared" si="26"/>
        <v>288265345</v>
      </c>
      <c r="R117" s="322"/>
      <c r="V117" s="322"/>
    </row>
    <row r="118" spans="4:22" ht="3.75" customHeight="1"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V118" s="322"/>
    </row>
    <row r="119" spans="2:28" ht="12">
      <c r="B119" s="336"/>
      <c r="C119" s="323" t="s">
        <v>404</v>
      </c>
      <c r="D119" s="339">
        <v>-15881575</v>
      </c>
      <c r="E119" s="343">
        <v>-7492017</v>
      </c>
      <c r="F119" s="339">
        <v>-2012998</v>
      </c>
      <c r="G119" s="343">
        <v>-1884760</v>
      </c>
      <c r="H119" s="339">
        <v>-9263875</v>
      </c>
      <c r="I119" s="343">
        <v>-12184160</v>
      </c>
      <c r="J119" s="339">
        <v>-53414380</v>
      </c>
      <c r="K119" s="343">
        <v>-52126218</v>
      </c>
      <c r="L119" s="339">
        <v>-17170068</v>
      </c>
      <c r="M119" s="343">
        <v>-16534805</v>
      </c>
      <c r="N119" s="339">
        <v>0</v>
      </c>
      <c r="O119" s="343">
        <v>0</v>
      </c>
      <c r="P119" s="339">
        <f>+D119+F119+H119+J119+L119+N119</f>
        <v>-97742896</v>
      </c>
      <c r="Q119" s="343">
        <f>+E119+G119+I119+K119+M119+O119</f>
        <v>-90221960</v>
      </c>
      <c r="R119" s="322"/>
      <c r="V119" s="322"/>
      <c r="AB119" s="322">
        <f>+'[1]Segmentos LN resumen'!D118-P119</f>
        <v>0</v>
      </c>
    </row>
    <row r="120" spans="4:22" ht="4.5" customHeight="1"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V120" s="322"/>
    </row>
    <row r="121" spans="2:28" ht="12">
      <c r="B121" s="359" t="s">
        <v>405</v>
      </c>
      <c r="C121" s="340"/>
      <c r="D121" s="341">
        <f>+D117+D119</f>
        <v>16203160</v>
      </c>
      <c r="E121" s="334">
        <v>29840479</v>
      </c>
      <c r="F121" s="341">
        <f aca="true" t="shared" si="27" ref="F121:Q121">+F117+F119</f>
        <v>-21982062</v>
      </c>
      <c r="G121" s="334">
        <v>-16116217</v>
      </c>
      <c r="H121" s="341">
        <f t="shared" si="27"/>
        <v>70918284</v>
      </c>
      <c r="I121" s="334">
        <v>78563554</v>
      </c>
      <c r="J121" s="341">
        <f t="shared" si="27"/>
        <v>110650671</v>
      </c>
      <c r="K121" s="334">
        <v>85117393</v>
      </c>
      <c r="L121" s="341">
        <f t="shared" si="27"/>
        <v>29277594</v>
      </c>
      <c r="M121" s="334">
        <v>23207600</v>
      </c>
      <c r="N121" s="341">
        <f t="shared" si="27"/>
        <v>-1272123</v>
      </c>
      <c r="O121" s="334">
        <v>-2569424</v>
      </c>
      <c r="P121" s="341">
        <f t="shared" si="27"/>
        <v>203795524</v>
      </c>
      <c r="Q121" s="334">
        <f t="shared" si="27"/>
        <v>198043385</v>
      </c>
      <c r="R121" s="322"/>
      <c r="V121" s="322"/>
      <c r="AB121" s="322">
        <f>+'[1]Segmentos LN resumen'!D120-P121</f>
        <v>0</v>
      </c>
    </row>
    <row r="122" spans="2:22" ht="24">
      <c r="B122" s="336"/>
      <c r="C122" s="323" t="s">
        <v>406</v>
      </c>
      <c r="D122" s="339">
        <v>0</v>
      </c>
      <c r="E122" s="343">
        <v>0</v>
      </c>
      <c r="F122" s="339">
        <v>0</v>
      </c>
      <c r="G122" s="343">
        <v>0</v>
      </c>
      <c r="H122" s="339">
        <v>0</v>
      </c>
      <c r="I122" s="343">
        <v>0</v>
      </c>
      <c r="J122" s="339">
        <v>0</v>
      </c>
      <c r="K122" s="343">
        <v>0</v>
      </c>
      <c r="L122" s="339">
        <v>0</v>
      </c>
      <c r="M122" s="343">
        <v>0</v>
      </c>
      <c r="N122" s="339">
        <v>0</v>
      </c>
      <c r="O122" s="343">
        <v>0</v>
      </c>
      <c r="P122" s="339">
        <v>0</v>
      </c>
      <c r="Q122" s="343">
        <f>+E122+G122+I122+K122+M122+O122</f>
        <v>0</v>
      </c>
      <c r="R122" s="322"/>
      <c r="V122" s="322"/>
    </row>
    <row r="123" spans="2:22" ht="12">
      <c r="B123" s="342" t="s">
        <v>407</v>
      </c>
      <c r="C123" s="323"/>
      <c r="D123" s="341">
        <f>+D121+D122</f>
        <v>16203160</v>
      </c>
      <c r="E123" s="334">
        <v>29840479</v>
      </c>
      <c r="F123" s="341">
        <f aca="true" t="shared" si="28" ref="F123:Q123">+F121+F122</f>
        <v>-21982062</v>
      </c>
      <c r="G123" s="334">
        <v>-16116217</v>
      </c>
      <c r="H123" s="341">
        <f t="shared" si="28"/>
        <v>70918284</v>
      </c>
      <c r="I123" s="334">
        <v>78563554</v>
      </c>
      <c r="J123" s="341">
        <f t="shared" si="28"/>
        <v>110650671</v>
      </c>
      <c r="K123" s="334">
        <v>85117393</v>
      </c>
      <c r="L123" s="341">
        <f t="shared" si="28"/>
        <v>29277594</v>
      </c>
      <c r="M123" s="334">
        <v>23207600</v>
      </c>
      <c r="N123" s="341">
        <f t="shared" si="28"/>
        <v>-1272123</v>
      </c>
      <c r="O123" s="334">
        <v>-2569424</v>
      </c>
      <c r="P123" s="341">
        <f t="shared" si="28"/>
        <v>203795524</v>
      </c>
      <c r="Q123" s="334">
        <f t="shared" si="28"/>
        <v>198043385</v>
      </c>
      <c r="R123" s="322"/>
      <c r="V123" s="322"/>
    </row>
    <row r="124" spans="4:22" ht="6" customHeight="1"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V124" s="322"/>
    </row>
    <row r="125" spans="2:22" ht="12">
      <c r="B125" s="336"/>
      <c r="C125" s="340" t="s">
        <v>408</v>
      </c>
      <c r="D125" s="341">
        <f aca="true" t="shared" si="29" ref="D125:Q125">+D123</f>
        <v>16203160</v>
      </c>
      <c r="E125" s="334">
        <v>29840479</v>
      </c>
      <c r="F125" s="341">
        <f t="shared" si="29"/>
        <v>-21982062</v>
      </c>
      <c r="G125" s="334">
        <v>-16116217</v>
      </c>
      <c r="H125" s="341">
        <f t="shared" si="29"/>
        <v>70918284</v>
      </c>
      <c r="I125" s="334">
        <v>78563554</v>
      </c>
      <c r="J125" s="341">
        <f t="shared" si="29"/>
        <v>110650671</v>
      </c>
      <c r="K125" s="334">
        <v>85117393</v>
      </c>
      <c r="L125" s="341">
        <f t="shared" si="29"/>
        <v>29277594</v>
      </c>
      <c r="M125" s="334">
        <v>23207600</v>
      </c>
      <c r="N125" s="341">
        <f t="shared" si="29"/>
        <v>-1272123</v>
      </c>
      <c r="O125" s="334">
        <v>-2569424</v>
      </c>
      <c r="P125" s="341">
        <f t="shared" si="29"/>
        <v>203795524</v>
      </c>
      <c r="Q125" s="334">
        <f t="shared" si="29"/>
        <v>198043385</v>
      </c>
      <c r="R125" s="322"/>
      <c r="V125" s="322"/>
    </row>
    <row r="126" spans="2:28" ht="12">
      <c r="B126" s="336"/>
      <c r="C126" s="340" t="s">
        <v>409</v>
      </c>
      <c r="D126" s="341"/>
      <c r="E126" s="334"/>
      <c r="F126" s="341"/>
      <c r="G126" s="334"/>
      <c r="H126" s="341"/>
      <c r="I126" s="334"/>
      <c r="J126" s="341"/>
      <c r="K126" s="334"/>
      <c r="L126" s="341"/>
      <c r="M126" s="334"/>
      <c r="N126" s="341"/>
      <c r="O126" s="334"/>
      <c r="P126" s="341">
        <v>85633678</v>
      </c>
      <c r="Q126" s="334">
        <v>71671155</v>
      </c>
      <c r="R126" s="322"/>
      <c r="V126" s="322"/>
      <c r="AB126" s="322">
        <f>+'[1]Segmentos LN resumen'!D125-P126</f>
        <v>-85633678</v>
      </c>
    </row>
    <row r="127" spans="2:28" ht="12">
      <c r="B127" s="336"/>
      <c r="C127" s="340" t="s">
        <v>410</v>
      </c>
      <c r="D127" s="341"/>
      <c r="E127" s="334"/>
      <c r="F127" s="341"/>
      <c r="G127" s="334"/>
      <c r="H127" s="341"/>
      <c r="I127" s="334"/>
      <c r="J127" s="341"/>
      <c r="K127" s="334"/>
      <c r="L127" s="341"/>
      <c r="M127" s="334"/>
      <c r="N127" s="341"/>
      <c r="O127" s="334"/>
      <c r="P127" s="341">
        <v>118161846</v>
      </c>
      <c r="Q127" s="334">
        <v>126372230</v>
      </c>
      <c r="R127" s="322"/>
      <c r="V127" s="322"/>
      <c r="AB127" s="322">
        <f>+'[1]Segmentos LN resumen'!D126-P127</f>
        <v>-118161846</v>
      </c>
    </row>
    <row r="128" spans="18:22" ht="12">
      <c r="R128" s="322"/>
      <c r="V128" s="322"/>
    </row>
    <row r="129" spans="4:22" ht="12">
      <c r="D129" s="322">
        <f aca="true" t="shared" si="30" ref="D129:M129">+D123-D125</f>
        <v>0</v>
      </c>
      <c r="E129" s="322">
        <f t="shared" si="30"/>
        <v>0</v>
      </c>
      <c r="F129" s="322">
        <f t="shared" si="30"/>
        <v>0</v>
      </c>
      <c r="G129" s="322">
        <f t="shared" si="30"/>
        <v>0</v>
      </c>
      <c r="H129" s="322">
        <f t="shared" si="30"/>
        <v>0</v>
      </c>
      <c r="I129" s="322">
        <f t="shared" si="30"/>
        <v>0</v>
      </c>
      <c r="J129" s="322">
        <f t="shared" si="30"/>
        <v>0</v>
      </c>
      <c r="K129" s="322">
        <f t="shared" si="30"/>
        <v>0</v>
      </c>
      <c r="L129" s="322">
        <f t="shared" si="30"/>
        <v>0</v>
      </c>
      <c r="M129" s="322">
        <f t="shared" si="30"/>
        <v>0</v>
      </c>
      <c r="N129" s="322">
        <f>+N123-N125</f>
        <v>0</v>
      </c>
      <c r="O129" s="322">
        <f>+O123-O125</f>
        <v>0</v>
      </c>
      <c r="P129" s="322">
        <f>+P123-P125</f>
        <v>0</v>
      </c>
      <c r="Q129" s="322">
        <f>+Q123-Q125</f>
        <v>0</v>
      </c>
      <c r="R129" s="322"/>
      <c r="V129" s="322"/>
    </row>
    <row r="130" ht="12">
      <c r="AE130" s="322"/>
    </row>
  </sheetData>
  <sheetProtection/>
  <mergeCells count="34">
    <mergeCell ref="P74:Q74"/>
    <mergeCell ref="B75:C76"/>
    <mergeCell ref="V35:X35"/>
    <mergeCell ref="B36:C37"/>
    <mergeCell ref="B60:C60"/>
    <mergeCell ref="B73:C73"/>
    <mergeCell ref="D73:Q73"/>
    <mergeCell ref="B74:C74"/>
    <mergeCell ref="B4:C5"/>
    <mergeCell ref="B34:C34"/>
    <mergeCell ref="D34:X34"/>
    <mergeCell ref="B35:C35"/>
    <mergeCell ref="D35:F35"/>
    <mergeCell ref="G35:I35"/>
    <mergeCell ref="M3:O3"/>
    <mergeCell ref="P3:R3"/>
    <mergeCell ref="S3:U3"/>
    <mergeCell ref="V3:X3"/>
    <mergeCell ref="D74:E74"/>
    <mergeCell ref="F74:G74"/>
    <mergeCell ref="H74:I74"/>
    <mergeCell ref="J74:K74"/>
    <mergeCell ref="L74:M74"/>
    <mergeCell ref="N74:O74"/>
    <mergeCell ref="J35:L35"/>
    <mergeCell ref="M35:O35"/>
    <mergeCell ref="P35:R35"/>
    <mergeCell ref="S35:U35"/>
    <mergeCell ref="B2:C2"/>
    <mergeCell ref="D2:X2"/>
    <mergeCell ref="B3:C3"/>
    <mergeCell ref="D3:F3"/>
    <mergeCell ref="G3:I3"/>
    <mergeCell ref="J3:L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H130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3.57421875" style="310" customWidth="1"/>
    <col min="2" max="2" width="2.8515625" style="310" customWidth="1"/>
    <col min="3" max="3" width="56.8515625" style="310" customWidth="1"/>
    <col min="4" max="4" width="16.7109375" style="310" bestFit="1" customWidth="1"/>
    <col min="5" max="6" width="15.8515625" style="310" bestFit="1" customWidth="1"/>
    <col min="7" max="7" width="15.8515625" style="310" customWidth="1"/>
    <col min="8" max="9" width="16.00390625" style="310" bestFit="1" customWidth="1"/>
    <col min="10" max="10" width="14.57421875" style="310" bestFit="1" customWidth="1"/>
    <col min="11" max="12" width="14.57421875" style="310" customWidth="1"/>
    <col min="13" max="13" width="15.28125" style="310" bestFit="1" customWidth="1"/>
    <col min="14" max="15" width="16.28125" style="310" bestFit="1" customWidth="1"/>
    <col min="16" max="16" width="16.28125" style="310" customWidth="1"/>
    <col min="17" max="18" width="16.00390625" style="310" bestFit="1" customWidth="1"/>
    <col min="19" max="19" width="16.421875" style="310" bestFit="1" customWidth="1"/>
    <col min="20" max="20" width="16.421875" style="310" customWidth="1"/>
    <col min="21" max="21" width="16.00390625" style="310" bestFit="1" customWidth="1"/>
    <col min="22" max="24" width="14.421875" style="310" bestFit="1" customWidth="1"/>
    <col min="25" max="25" width="16.7109375" style="310" bestFit="1" customWidth="1"/>
    <col min="26" max="26" width="15.28125" style="310" bestFit="1" customWidth="1"/>
    <col min="27" max="27" width="15.28125" style="310" customWidth="1"/>
    <col min="28" max="28" width="16.00390625" style="310" bestFit="1" customWidth="1"/>
    <col min="29" max="29" width="16.421875" style="310" bestFit="1" customWidth="1"/>
    <col min="30" max="30" width="16.421875" style="310" customWidth="1"/>
    <col min="31" max="31" width="13.421875" style="310" bestFit="1" customWidth="1"/>
    <col min="32" max="32" width="11.421875" style="310" customWidth="1"/>
    <col min="33" max="33" width="15.8515625" style="310" bestFit="1" customWidth="1"/>
    <col min="34" max="16384" width="11.421875" style="310" customWidth="1"/>
  </cols>
  <sheetData>
    <row r="2" spans="2:24" ht="21" customHeight="1">
      <c r="B2" s="443" t="s">
        <v>416</v>
      </c>
      <c r="C2" s="444"/>
      <c r="D2" s="452" t="s">
        <v>316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4"/>
    </row>
    <row r="3" spans="2:24" ht="25.5" customHeight="1">
      <c r="B3" s="443" t="s">
        <v>411</v>
      </c>
      <c r="C3" s="444"/>
      <c r="D3" s="424" t="s">
        <v>1</v>
      </c>
      <c r="E3" s="425"/>
      <c r="F3" s="426"/>
      <c r="G3" s="424" t="s">
        <v>2</v>
      </c>
      <c r="H3" s="425"/>
      <c r="I3" s="426"/>
      <c r="J3" s="424" t="s">
        <v>412</v>
      </c>
      <c r="K3" s="425"/>
      <c r="L3" s="426"/>
      <c r="M3" s="424" t="s">
        <v>3</v>
      </c>
      <c r="N3" s="425"/>
      <c r="O3" s="426"/>
      <c r="P3" s="424" t="s">
        <v>413</v>
      </c>
      <c r="Q3" s="425"/>
      <c r="R3" s="426"/>
      <c r="S3" s="424" t="s">
        <v>414</v>
      </c>
      <c r="T3" s="425"/>
      <c r="U3" s="426"/>
      <c r="V3" s="424" t="s">
        <v>318</v>
      </c>
      <c r="W3" s="425"/>
      <c r="X3" s="426"/>
    </row>
    <row r="4" spans="2:24" ht="12" customHeight="1">
      <c r="B4" s="435" t="s">
        <v>319</v>
      </c>
      <c r="C4" s="445"/>
      <c r="D4" s="311">
        <f>+'[1]Segmentos pais'!D4</f>
        <v>41455</v>
      </c>
      <c r="E4" s="312">
        <f>+'[1]Segmentos LN Generacion'!E4</f>
        <v>41274</v>
      </c>
      <c r="F4" s="312">
        <f>+'[1]Segmentos LN Generacion'!F4</f>
        <v>40908</v>
      </c>
      <c r="G4" s="311">
        <f aca="true" t="shared" si="0" ref="G4:R4">+D4</f>
        <v>41455</v>
      </c>
      <c r="H4" s="312">
        <f t="shared" si="0"/>
        <v>41274</v>
      </c>
      <c r="I4" s="312">
        <f t="shared" si="0"/>
        <v>40908</v>
      </c>
      <c r="J4" s="311">
        <f t="shared" si="0"/>
        <v>41455</v>
      </c>
      <c r="K4" s="312">
        <f t="shared" si="0"/>
        <v>41274</v>
      </c>
      <c r="L4" s="312">
        <f t="shared" si="0"/>
        <v>40908</v>
      </c>
      <c r="M4" s="311">
        <f t="shared" si="0"/>
        <v>41455</v>
      </c>
      <c r="N4" s="312">
        <f t="shared" si="0"/>
        <v>41274</v>
      </c>
      <c r="O4" s="312">
        <f t="shared" si="0"/>
        <v>40908</v>
      </c>
      <c r="P4" s="311">
        <f t="shared" si="0"/>
        <v>41455</v>
      </c>
      <c r="Q4" s="312">
        <f t="shared" si="0"/>
        <v>41274</v>
      </c>
      <c r="R4" s="312">
        <f t="shared" si="0"/>
        <v>40908</v>
      </c>
      <c r="S4" s="311">
        <f aca="true" t="shared" si="1" ref="S4:X4">+P4</f>
        <v>41455</v>
      </c>
      <c r="T4" s="312">
        <f t="shared" si="1"/>
        <v>41274</v>
      </c>
      <c r="U4" s="312">
        <f t="shared" si="1"/>
        <v>40908</v>
      </c>
      <c r="V4" s="311">
        <f t="shared" si="1"/>
        <v>41455</v>
      </c>
      <c r="W4" s="312">
        <f t="shared" si="1"/>
        <v>41274</v>
      </c>
      <c r="X4" s="312">
        <f t="shared" si="1"/>
        <v>40908</v>
      </c>
    </row>
    <row r="5" spans="2:24" ht="12">
      <c r="B5" s="446"/>
      <c r="C5" s="447"/>
      <c r="D5" s="313" t="s">
        <v>320</v>
      </c>
      <c r="E5" s="314" t="s">
        <v>320</v>
      </c>
      <c r="F5" s="314" t="s">
        <v>320</v>
      </c>
      <c r="G5" s="313" t="s">
        <v>320</v>
      </c>
      <c r="H5" s="314" t="s">
        <v>320</v>
      </c>
      <c r="I5" s="314" t="s">
        <v>320</v>
      </c>
      <c r="J5" s="313" t="s">
        <v>320</v>
      </c>
      <c r="K5" s="314" t="s">
        <v>320</v>
      </c>
      <c r="L5" s="314" t="s">
        <v>320</v>
      </c>
      <c r="M5" s="313" t="s">
        <v>320</v>
      </c>
      <c r="N5" s="314" t="s">
        <v>320</v>
      </c>
      <c r="O5" s="314" t="s">
        <v>320</v>
      </c>
      <c r="P5" s="313" t="s">
        <v>320</v>
      </c>
      <c r="Q5" s="314" t="s">
        <v>320</v>
      </c>
      <c r="R5" s="314" t="s">
        <v>320</v>
      </c>
      <c r="S5" s="313" t="s">
        <v>320</v>
      </c>
      <c r="T5" s="314" t="s">
        <v>320</v>
      </c>
      <c r="U5" s="314" t="s">
        <v>320</v>
      </c>
      <c r="V5" s="313" t="s">
        <v>320</v>
      </c>
      <c r="W5" s="314" t="s">
        <v>320</v>
      </c>
      <c r="X5" s="314" t="s">
        <v>320</v>
      </c>
    </row>
    <row r="6" spans="2:27" ht="12">
      <c r="B6" s="315" t="s">
        <v>321</v>
      </c>
      <c r="D6" s="316">
        <f>SUM(D7:D13)</f>
        <v>205791871</v>
      </c>
      <c r="E6" s="317">
        <f>SUM(E7:E13)</f>
        <v>161687281</v>
      </c>
      <c r="F6" s="317">
        <v>193667154</v>
      </c>
      <c r="G6" s="316">
        <f>SUM(G7:G13)</f>
        <v>186588321</v>
      </c>
      <c r="H6" s="317">
        <v>75393801</v>
      </c>
      <c r="I6" s="317">
        <v>84947442</v>
      </c>
      <c r="J6" s="316">
        <f>SUM(J7:J13)</f>
        <v>405934791</v>
      </c>
      <c r="K6" s="317">
        <v>396065371</v>
      </c>
      <c r="L6" s="317">
        <v>424487557</v>
      </c>
      <c r="M6" s="316">
        <f>SUM(M7:M13)</f>
        <v>194470285</v>
      </c>
      <c r="N6" s="317">
        <v>248759159</v>
      </c>
      <c r="O6" s="317">
        <v>233091543</v>
      </c>
      <c r="P6" s="316">
        <f>SUM(P7:P13)</f>
        <v>83810229</v>
      </c>
      <c r="Q6" s="317">
        <v>83158205</v>
      </c>
      <c r="R6" s="317">
        <v>73305844</v>
      </c>
      <c r="S6" s="316">
        <f>SUM(S7:S13)</f>
        <v>-21280020</v>
      </c>
      <c r="T6" s="317">
        <v>-3228460</v>
      </c>
      <c r="U6" s="317">
        <v>-8446413</v>
      </c>
      <c r="V6" s="326">
        <f>SUM(V7:V13)</f>
        <v>1055315477</v>
      </c>
      <c r="W6" s="330">
        <f>SUM(W7:W13)</f>
        <v>961835357</v>
      </c>
      <c r="X6" s="330">
        <f>SUM(X7:X13)</f>
        <v>1001053127</v>
      </c>
      <c r="Z6" s="322">
        <f>+'[1]Segmentos LN resumen'!G6-V6</f>
        <v>0</v>
      </c>
      <c r="AA6" s="354"/>
    </row>
    <row r="7" spans="2:27" ht="12">
      <c r="B7" s="319"/>
      <c r="C7" s="320" t="s">
        <v>323</v>
      </c>
      <c r="D7" s="316">
        <v>5775715</v>
      </c>
      <c r="E7" s="321">
        <v>6800784</v>
      </c>
      <c r="F7" s="321">
        <v>26582727</v>
      </c>
      <c r="G7" s="316">
        <v>7305847</v>
      </c>
      <c r="H7" s="321">
        <v>13979227</v>
      </c>
      <c r="I7" s="321">
        <v>21100767</v>
      </c>
      <c r="J7" s="316">
        <v>70316484</v>
      </c>
      <c r="K7" s="321">
        <v>46175000</v>
      </c>
      <c r="L7" s="321">
        <v>109978438</v>
      </c>
      <c r="M7" s="316">
        <v>61165152</v>
      </c>
      <c r="N7" s="321">
        <v>132138584</v>
      </c>
      <c r="O7" s="321">
        <v>131270670</v>
      </c>
      <c r="P7" s="316">
        <v>19560987</v>
      </c>
      <c r="Q7" s="321">
        <v>27824497</v>
      </c>
      <c r="R7" s="321">
        <v>9290173</v>
      </c>
      <c r="S7" s="316">
        <v>0</v>
      </c>
      <c r="T7" s="321">
        <v>0</v>
      </c>
      <c r="U7" s="321">
        <v>0</v>
      </c>
      <c r="V7" s="326">
        <f aca="true" t="shared" si="2" ref="V7:X13">+D7+G7+J7+M7+P7+S7</f>
        <v>164124185</v>
      </c>
      <c r="W7" s="330">
        <f t="shared" si="2"/>
        <v>226918092</v>
      </c>
      <c r="X7" s="330">
        <f t="shared" si="2"/>
        <v>298222775</v>
      </c>
      <c r="Y7" s="322"/>
      <c r="Z7" s="322">
        <f>+'[1]Segmentos LN resumen'!G8-V7</f>
        <v>0</v>
      </c>
      <c r="AA7" s="354"/>
    </row>
    <row r="8" spans="2:27" ht="12">
      <c r="B8" s="319"/>
      <c r="C8" s="320" t="s">
        <v>324</v>
      </c>
      <c r="D8" s="316">
        <v>1227660</v>
      </c>
      <c r="E8" s="321">
        <v>3</v>
      </c>
      <c r="F8" s="321">
        <v>0</v>
      </c>
      <c r="G8" s="316">
        <v>0</v>
      </c>
      <c r="H8" s="321">
        <v>248730</v>
      </c>
      <c r="I8" s="321">
        <v>0</v>
      </c>
      <c r="J8" s="316">
        <v>43826498</v>
      </c>
      <c r="K8" s="321">
        <v>21786059</v>
      </c>
      <c r="L8" s="321">
        <v>0</v>
      </c>
      <c r="M8" s="316">
        <v>0</v>
      </c>
      <c r="N8" s="321">
        <v>25853350</v>
      </c>
      <c r="O8" s="321">
        <v>25011</v>
      </c>
      <c r="P8" s="316">
        <v>3442151</v>
      </c>
      <c r="Q8" s="321">
        <v>0</v>
      </c>
      <c r="R8" s="321">
        <v>0</v>
      </c>
      <c r="S8" s="316">
        <v>0</v>
      </c>
      <c r="T8" s="321">
        <v>0</v>
      </c>
      <c r="U8" s="321">
        <v>0</v>
      </c>
      <c r="V8" s="326">
        <f t="shared" si="2"/>
        <v>48496309</v>
      </c>
      <c r="W8" s="330">
        <f t="shared" si="2"/>
        <v>47888142</v>
      </c>
      <c r="X8" s="330">
        <f t="shared" si="2"/>
        <v>25011</v>
      </c>
      <c r="Z8" s="322">
        <f>+'[1]Segmentos LN resumen'!G9-V8</f>
        <v>0</v>
      </c>
      <c r="AA8" s="354"/>
    </row>
    <row r="9" spans="2:27" ht="12">
      <c r="B9" s="319"/>
      <c r="C9" s="320" t="s">
        <v>325</v>
      </c>
      <c r="D9" s="316">
        <v>3286337</v>
      </c>
      <c r="E9" s="321">
        <v>2458642</v>
      </c>
      <c r="F9" s="321">
        <v>2312576</v>
      </c>
      <c r="G9" s="316">
        <v>1549465</v>
      </c>
      <c r="H9" s="321">
        <v>982584</v>
      </c>
      <c r="I9" s="321">
        <v>1246994</v>
      </c>
      <c r="J9" s="316">
        <v>63133568</v>
      </c>
      <c r="K9" s="321">
        <v>58667785</v>
      </c>
      <c r="L9" s="321">
        <v>27375759</v>
      </c>
      <c r="M9" s="316">
        <v>5909110</v>
      </c>
      <c r="N9" s="321">
        <v>6465483</v>
      </c>
      <c r="O9" s="321">
        <v>5118035</v>
      </c>
      <c r="P9" s="316">
        <v>2838656</v>
      </c>
      <c r="Q9" s="321">
        <v>2667568</v>
      </c>
      <c r="R9" s="321">
        <v>2636552</v>
      </c>
      <c r="S9" s="316">
        <v>-30</v>
      </c>
      <c r="T9" s="321">
        <v>0</v>
      </c>
      <c r="U9" s="321">
        <v>0</v>
      </c>
      <c r="V9" s="326">
        <f t="shared" si="2"/>
        <v>76717106</v>
      </c>
      <c r="W9" s="330">
        <f t="shared" si="2"/>
        <v>71242062</v>
      </c>
      <c r="X9" s="330">
        <f t="shared" si="2"/>
        <v>38689916</v>
      </c>
      <c r="Z9" s="322">
        <f>+'[1]Segmentos LN resumen'!G10-V9</f>
        <v>0</v>
      </c>
      <c r="AA9" s="354"/>
    </row>
    <row r="10" spans="2:27" ht="12">
      <c r="B10" s="319"/>
      <c r="C10" s="320" t="s">
        <v>326</v>
      </c>
      <c r="D10" s="316">
        <v>148883283</v>
      </c>
      <c r="E10" s="321">
        <v>146524961</v>
      </c>
      <c r="F10" s="321">
        <v>152223272</v>
      </c>
      <c r="G10" s="316">
        <v>167873899</v>
      </c>
      <c r="H10" s="321">
        <v>50892193</v>
      </c>
      <c r="I10" s="321">
        <v>54255165</v>
      </c>
      <c r="J10" s="316">
        <v>222159422</v>
      </c>
      <c r="K10" s="321">
        <v>256665873</v>
      </c>
      <c r="L10" s="321">
        <v>254576869</v>
      </c>
      <c r="M10" s="316">
        <v>81436832</v>
      </c>
      <c r="N10" s="321">
        <v>78708428</v>
      </c>
      <c r="O10" s="321">
        <v>82197032</v>
      </c>
      <c r="P10" s="316">
        <v>52196963</v>
      </c>
      <c r="Q10" s="321">
        <v>48194935</v>
      </c>
      <c r="R10" s="321">
        <v>56990519</v>
      </c>
      <c r="S10" s="316">
        <v>0</v>
      </c>
      <c r="T10" s="321">
        <v>0</v>
      </c>
      <c r="U10" s="321">
        <v>0</v>
      </c>
      <c r="V10" s="326">
        <f t="shared" si="2"/>
        <v>672550399</v>
      </c>
      <c r="W10" s="330">
        <f t="shared" si="2"/>
        <v>580986390</v>
      </c>
      <c r="X10" s="330">
        <f t="shared" si="2"/>
        <v>600242857</v>
      </c>
      <c r="Z10" s="322">
        <f>+'[1]Segmentos LN resumen'!G11-V10</f>
        <v>0</v>
      </c>
      <c r="AA10" s="354"/>
    </row>
    <row r="11" spans="2:27" ht="12">
      <c r="B11" s="319"/>
      <c r="C11" s="320" t="s">
        <v>327</v>
      </c>
      <c r="D11" s="316">
        <v>44431810</v>
      </c>
      <c r="E11" s="321">
        <v>4002377</v>
      </c>
      <c r="F11" s="321">
        <v>10623831</v>
      </c>
      <c r="G11" s="316">
        <v>825243</v>
      </c>
      <c r="H11" s="321">
        <v>910306</v>
      </c>
      <c r="I11" s="321">
        <v>776127</v>
      </c>
      <c r="J11" s="316">
        <v>0</v>
      </c>
      <c r="K11" s="321">
        <v>0</v>
      </c>
      <c r="L11" s="321">
        <v>0</v>
      </c>
      <c r="M11" s="316">
        <v>32583922</v>
      </c>
      <c r="N11" s="321">
        <v>2444649</v>
      </c>
      <c r="O11" s="321">
        <v>9761211</v>
      </c>
      <c r="P11" s="316">
        <v>211919</v>
      </c>
      <c r="Q11" s="321">
        <v>54071</v>
      </c>
      <c r="R11" s="321">
        <v>14453</v>
      </c>
      <c r="S11" s="316">
        <v>-21279990</v>
      </c>
      <c r="T11" s="321">
        <v>-3228460</v>
      </c>
      <c r="U11" s="321">
        <v>-8446413</v>
      </c>
      <c r="V11" s="326">
        <f t="shared" si="2"/>
        <v>56772904</v>
      </c>
      <c r="W11" s="330">
        <f t="shared" si="2"/>
        <v>4182943</v>
      </c>
      <c r="X11" s="330">
        <f t="shared" si="2"/>
        <v>12729209</v>
      </c>
      <c r="Z11" s="322">
        <f>+'[1]Segmentos LN resumen'!G12-V11</f>
        <v>0</v>
      </c>
      <c r="AA11" s="354"/>
    </row>
    <row r="12" spans="2:27" ht="12">
      <c r="B12" s="319"/>
      <c r="C12" s="320" t="s">
        <v>328</v>
      </c>
      <c r="D12" s="316">
        <v>1988592</v>
      </c>
      <c r="E12" s="321">
        <v>1452916</v>
      </c>
      <c r="F12" s="321">
        <v>1924748</v>
      </c>
      <c r="G12" s="316">
        <v>3933097</v>
      </c>
      <c r="H12" s="321">
        <v>3234106</v>
      </c>
      <c r="I12" s="321">
        <v>3138669</v>
      </c>
      <c r="J12" s="316">
        <v>722770</v>
      </c>
      <c r="K12" s="321">
        <v>634171</v>
      </c>
      <c r="L12" s="321">
        <v>1252066</v>
      </c>
      <c r="M12" s="316">
        <v>3493767</v>
      </c>
      <c r="N12" s="321">
        <v>3148665</v>
      </c>
      <c r="O12" s="321">
        <v>4719584</v>
      </c>
      <c r="P12" s="316">
        <v>5473418</v>
      </c>
      <c r="Q12" s="321">
        <v>4390026</v>
      </c>
      <c r="R12" s="321">
        <v>4357382</v>
      </c>
      <c r="S12" s="316">
        <v>0</v>
      </c>
      <c r="T12" s="321">
        <v>0</v>
      </c>
      <c r="U12" s="321">
        <v>0</v>
      </c>
      <c r="V12" s="326">
        <f t="shared" si="2"/>
        <v>15611644</v>
      </c>
      <c r="W12" s="330">
        <f t="shared" si="2"/>
        <v>12859884</v>
      </c>
      <c r="X12" s="330">
        <f t="shared" si="2"/>
        <v>15392449</v>
      </c>
      <c r="Z12" s="322">
        <f>+'[1]Segmentos LN resumen'!G13-V12</f>
        <v>0</v>
      </c>
      <c r="AA12" s="354"/>
    </row>
    <row r="13" spans="2:27" ht="12">
      <c r="B13" s="319"/>
      <c r="C13" s="320" t="s">
        <v>329</v>
      </c>
      <c r="D13" s="316">
        <v>198474</v>
      </c>
      <c r="E13" s="321">
        <v>447598</v>
      </c>
      <c r="F13" s="321">
        <v>0</v>
      </c>
      <c r="G13" s="316">
        <v>5100770</v>
      </c>
      <c r="H13" s="321">
        <v>5146655</v>
      </c>
      <c r="I13" s="321">
        <v>4429720</v>
      </c>
      <c r="J13" s="316">
        <v>5776049</v>
      </c>
      <c r="K13" s="321">
        <v>12136483</v>
      </c>
      <c r="L13" s="321">
        <v>31304425</v>
      </c>
      <c r="M13" s="316">
        <v>9881502</v>
      </c>
      <c r="N13" s="321">
        <v>0</v>
      </c>
      <c r="O13" s="321">
        <v>0</v>
      </c>
      <c r="P13" s="316">
        <v>86135</v>
      </c>
      <c r="Q13" s="321">
        <v>27108</v>
      </c>
      <c r="R13" s="321">
        <v>16765</v>
      </c>
      <c r="S13" s="316">
        <v>0</v>
      </c>
      <c r="T13" s="321">
        <v>0</v>
      </c>
      <c r="U13" s="321">
        <v>0</v>
      </c>
      <c r="V13" s="326">
        <f t="shared" si="2"/>
        <v>21042930</v>
      </c>
      <c r="W13" s="330">
        <f t="shared" si="2"/>
        <v>17757844</v>
      </c>
      <c r="X13" s="330">
        <f t="shared" si="2"/>
        <v>35750910</v>
      </c>
      <c r="Z13" s="322">
        <f>+'[1]Segmentos LN resumen'!G14-V13</f>
        <v>0</v>
      </c>
      <c r="AA13" s="354"/>
    </row>
    <row r="14" spans="23:27" ht="7.5" customHeight="1">
      <c r="W14" s="328"/>
      <c r="X14" s="328"/>
      <c r="AA14" s="354"/>
    </row>
    <row r="15" spans="2:27" ht="36">
      <c r="B15" s="319"/>
      <c r="C15" s="323" t="s">
        <v>415</v>
      </c>
      <c r="D15" s="316">
        <v>0</v>
      </c>
      <c r="E15" s="321">
        <v>0</v>
      </c>
      <c r="F15" s="321">
        <v>0</v>
      </c>
      <c r="G15" s="316">
        <v>0</v>
      </c>
      <c r="H15" s="321">
        <v>0</v>
      </c>
      <c r="I15" s="321">
        <v>0</v>
      </c>
      <c r="J15" s="316">
        <v>0</v>
      </c>
      <c r="K15" s="321">
        <v>0</v>
      </c>
      <c r="L15" s="321">
        <v>0</v>
      </c>
      <c r="M15" s="316">
        <v>0</v>
      </c>
      <c r="N15" s="321">
        <v>0</v>
      </c>
      <c r="O15" s="321">
        <v>0</v>
      </c>
      <c r="P15" s="316">
        <v>0</v>
      </c>
      <c r="Q15" s="321">
        <v>0</v>
      </c>
      <c r="R15" s="321">
        <v>0</v>
      </c>
      <c r="S15" s="316">
        <v>0</v>
      </c>
      <c r="T15" s="321">
        <v>0</v>
      </c>
      <c r="U15" s="321">
        <v>0</v>
      </c>
      <c r="V15" s="326">
        <v>0</v>
      </c>
      <c r="W15" s="330">
        <v>0</v>
      </c>
      <c r="X15" s="330">
        <v>0</v>
      </c>
      <c r="Z15" s="322">
        <f>+'[1]Segmentos LN resumen'!G16-V15</f>
        <v>0</v>
      </c>
      <c r="AA15" s="354"/>
    </row>
    <row r="16" spans="23:27" ht="12">
      <c r="W16" s="328"/>
      <c r="X16" s="328"/>
      <c r="AA16" s="354"/>
    </row>
    <row r="17" spans="2:27" ht="12">
      <c r="B17" s="318" t="s">
        <v>331</v>
      </c>
      <c r="D17" s="316">
        <f>SUM(D18:D27)</f>
        <v>1162597645</v>
      </c>
      <c r="E17" s="317">
        <f>SUM(E18:E27)</f>
        <v>1141771230</v>
      </c>
      <c r="F17" s="317">
        <v>1116514950</v>
      </c>
      <c r="G17" s="316">
        <f>SUM(G18:G27)</f>
        <v>274482725</v>
      </c>
      <c r="H17" s="317">
        <v>249249898</v>
      </c>
      <c r="I17" s="317">
        <v>272099510</v>
      </c>
      <c r="J17" s="316">
        <f>SUM(J18:J27)</f>
        <v>1785218975</v>
      </c>
      <c r="K17" s="317">
        <v>1813358782</v>
      </c>
      <c r="L17" s="317">
        <v>1994823050</v>
      </c>
      <c r="M17" s="316">
        <f aca="true" t="shared" si="3" ref="M17:X17">SUM(M18:M27)</f>
        <v>912895155</v>
      </c>
      <c r="N17" s="317">
        <v>949733045</v>
      </c>
      <c r="O17" s="317">
        <v>937334342</v>
      </c>
      <c r="P17" s="316">
        <f t="shared" si="3"/>
        <v>451604666</v>
      </c>
      <c r="Q17" s="317">
        <v>456528437</v>
      </c>
      <c r="R17" s="317">
        <v>434005821</v>
      </c>
      <c r="S17" s="316">
        <f t="shared" si="3"/>
        <v>0</v>
      </c>
      <c r="T17" s="317">
        <v>0</v>
      </c>
      <c r="U17" s="317">
        <v>0</v>
      </c>
      <c r="V17" s="326">
        <f t="shared" si="3"/>
        <v>4586799166</v>
      </c>
      <c r="W17" s="330">
        <f t="shared" si="3"/>
        <v>4610641392</v>
      </c>
      <c r="X17" s="330">
        <f t="shared" si="3"/>
        <v>4754777673</v>
      </c>
      <c r="Z17" s="322">
        <f>+'[1]Segmentos LN resumen'!G18-V17</f>
        <v>0</v>
      </c>
      <c r="AA17" s="354"/>
    </row>
    <row r="18" spans="2:27" ht="12">
      <c r="B18" s="319"/>
      <c r="C18" s="320" t="s">
        <v>332</v>
      </c>
      <c r="D18" s="316">
        <v>25256</v>
      </c>
      <c r="E18" s="321">
        <v>25109</v>
      </c>
      <c r="F18" s="321">
        <v>25176</v>
      </c>
      <c r="G18" s="316">
        <v>79351</v>
      </c>
      <c r="H18" s="321">
        <v>86201</v>
      </c>
      <c r="I18" s="321">
        <v>0</v>
      </c>
      <c r="J18" s="316">
        <v>408919052</v>
      </c>
      <c r="K18" s="321">
        <v>375227434</v>
      </c>
      <c r="L18" s="321">
        <v>0</v>
      </c>
      <c r="M18" s="316">
        <v>6914</v>
      </c>
      <c r="N18" s="321">
        <v>7117</v>
      </c>
      <c r="O18" s="321">
        <v>7024</v>
      </c>
      <c r="P18" s="316">
        <v>0</v>
      </c>
      <c r="Q18" s="321">
        <v>3183912</v>
      </c>
      <c r="R18" s="321">
        <v>2792448</v>
      </c>
      <c r="S18" s="316">
        <v>0</v>
      </c>
      <c r="T18" s="321">
        <v>0</v>
      </c>
      <c r="U18" s="321">
        <v>0</v>
      </c>
      <c r="V18" s="326">
        <f aca="true" t="shared" si="4" ref="V18:X27">+D18+G18+J18+M18+P18+S18</f>
        <v>409030573</v>
      </c>
      <c r="W18" s="330">
        <f t="shared" si="4"/>
        <v>378529773</v>
      </c>
      <c r="X18" s="330">
        <f t="shared" si="4"/>
        <v>2824648</v>
      </c>
      <c r="Z18" s="322">
        <f>+'[1]Segmentos LN resumen'!G19-V18</f>
        <v>0</v>
      </c>
      <c r="AA18" s="354"/>
    </row>
    <row r="19" spans="2:27" ht="12">
      <c r="B19" s="319"/>
      <c r="C19" s="320" t="s">
        <v>333</v>
      </c>
      <c r="D19" s="316">
        <v>312132</v>
      </c>
      <c r="E19" s="321">
        <v>333644</v>
      </c>
      <c r="F19" s="321">
        <v>229343</v>
      </c>
      <c r="G19" s="316">
        <v>562615</v>
      </c>
      <c r="H19" s="321">
        <v>580733</v>
      </c>
      <c r="I19" s="321">
        <v>885726</v>
      </c>
      <c r="J19" s="316">
        <v>62430291</v>
      </c>
      <c r="K19" s="321">
        <v>59325193</v>
      </c>
      <c r="L19" s="321">
        <v>79626762</v>
      </c>
      <c r="M19" s="316">
        <v>1044163</v>
      </c>
      <c r="N19" s="321">
        <v>1074740</v>
      </c>
      <c r="O19" s="321">
        <v>0</v>
      </c>
      <c r="P19" s="316">
        <v>0</v>
      </c>
      <c r="Q19" s="321">
        <v>0</v>
      </c>
      <c r="R19" s="321">
        <v>0</v>
      </c>
      <c r="S19" s="316">
        <v>0</v>
      </c>
      <c r="T19" s="321">
        <v>0</v>
      </c>
      <c r="U19" s="321">
        <v>0</v>
      </c>
      <c r="V19" s="326">
        <f t="shared" si="4"/>
        <v>64349201</v>
      </c>
      <c r="W19" s="330">
        <f t="shared" si="4"/>
        <v>61314310</v>
      </c>
      <c r="X19" s="330">
        <f t="shared" si="4"/>
        <v>80741831</v>
      </c>
      <c r="Z19" s="322">
        <f>+'[1]Segmentos LN resumen'!G20-V19</f>
        <v>0</v>
      </c>
      <c r="AA19" s="354"/>
    </row>
    <row r="20" spans="2:27" ht="12">
      <c r="B20" s="319"/>
      <c r="C20" s="320" t="s">
        <v>334</v>
      </c>
      <c r="D20" s="316">
        <v>6430619</v>
      </c>
      <c r="E20" s="321">
        <v>6863063</v>
      </c>
      <c r="F20" s="321">
        <v>3699470</v>
      </c>
      <c r="G20" s="316">
        <v>1648983</v>
      </c>
      <c r="H20" s="321">
        <v>1666444</v>
      </c>
      <c r="I20" s="321">
        <v>1378682</v>
      </c>
      <c r="J20" s="316">
        <v>37964801</v>
      </c>
      <c r="K20" s="321">
        <v>32901738</v>
      </c>
      <c r="L20" s="321">
        <v>251693307</v>
      </c>
      <c r="M20" s="316">
        <v>9952976</v>
      </c>
      <c r="N20" s="321">
        <v>10300046</v>
      </c>
      <c r="O20" s="321">
        <v>10285519</v>
      </c>
      <c r="P20" s="316">
        <v>0</v>
      </c>
      <c r="Q20" s="321">
        <v>0</v>
      </c>
      <c r="R20" s="321">
        <v>0</v>
      </c>
      <c r="S20" s="316">
        <v>0</v>
      </c>
      <c r="T20" s="321">
        <v>0</v>
      </c>
      <c r="U20" s="321">
        <v>0</v>
      </c>
      <c r="V20" s="326">
        <f t="shared" si="4"/>
        <v>55997379</v>
      </c>
      <c r="W20" s="330">
        <f t="shared" si="4"/>
        <v>51731291</v>
      </c>
      <c r="X20" s="330">
        <f t="shared" si="4"/>
        <v>267056978</v>
      </c>
      <c r="Z20" s="322">
        <f>+'[1]Segmentos LN resumen'!G21-V20</f>
        <v>0</v>
      </c>
      <c r="AA20" s="354"/>
    </row>
    <row r="21" spans="2:27" ht="12">
      <c r="B21" s="319"/>
      <c r="C21" s="320" t="s">
        <v>335</v>
      </c>
      <c r="D21" s="316">
        <v>0</v>
      </c>
      <c r="E21" s="321">
        <v>0</v>
      </c>
      <c r="F21" s="321">
        <v>0</v>
      </c>
      <c r="G21" s="316">
        <v>0</v>
      </c>
      <c r="H21" s="321">
        <v>0</v>
      </c>
      <c r="I21" s="321">
        <v>0</v>
      </c>
      <c r="J21" s="316">
        <v>0</v>
      </c>
      <c r="K21" s="321">
        <v>99044</v>
      </c>
      <c r="L21" s="321">
        <v>117946</v>
      </c>
      <c r="M21" s="316">
        <v>0</v>
      </c>
      <c r="N21" s="321">
        <v>0</v>
      </c>
      <c r="O21" s="321">
        <v>0</v>
      </c>
      <c r="P21" s="316">
        <v>0</v>
      </c>
      <c r="Q21" s="321">
        <v>0</v>
      </c>
      <c r="R21" s="321">
        <v>0</v>
      </c>
      <c r="S21" s="316">
        <v>0</v>
      </c>
      <c r="T21" s="321">
        <v>0</v>
      </c>
      <c r="U21" s="321">
        <v>0</v>
      </c>
      <c r="V21" s="326">
        <f t="shared" si="4"/>
        <v>0</v>
      </c>
      <c r="W21" s="330">
        <f t="shared" si="4"/>
        <v>99044</v>
      </c>
      <c r="X21" s="330">
        <f t="shared" si="4"/>
        <v>117946</v>
      </c>
      <c r="Z21" s="322">
        <f>+'[1]Segmentos LN resumen'!G22-V21</f>
        <v>0</v>
      </c>
      <c r="AA21" s="354"/>
    </row>
    <row r="22" spans="2:27" ht="12">
      <c r="B22" s="319"/>
      <c r="C22" s="320" t="s">
        <v>336</v>
      </c>
      <c r="D22" s="316">
        <v>526204832</v>
      </c>
      <c r="E22" s="321">
        <v>510734951</v>
      </c>
      <c r="F22" s="321">
        <v>503579522</v>
      </c>
      <c r="G22" s="316">
        <v>25251</v>
      </c>
      <c r="H22" s="321">
        <v>25684</v>
      </c>
      <c r="I22" s="321">
        <v>31383</v>
      </c>
      <c r="J22" s="316">
        <v>0</v>
      </c>
      <c r="K22" s="321">
        <v>0</v>
      </c>
      <c r="L22" s="321">
        <v>0</v>
      </c>
      <c r="M22" s="316">
        <v>31502341</v>
      </c>
      <c r="N22" s="321">
        <v>33528901</v>
      </c>
      <c r="O22" s="321">
        <v>31365165</v>
      </c>
      <c r="P22" s="316">
        <v>0</v>
      </c>
      <c r="Q22" s="321">
        <v>0</v>
      </c>
      <c r="R22" s="321">
        <v>0</v>
      </c>
      <c r="S22" s="316">
        <v>0</v>
      </c>
      <c r="T22" s="321">
        <v>0</v>
      </c>
      <c r="U22" s="321">
        <v>0</v>
      </c>
      <c r="V22" s="326">
        <f t="shared" si="4"/>
        <v>557732424</v>
      </c>
      <c r="W22" s="330">
        <f t="shared" si="4"/>
        <v>544289536</v>
      </c>
      <c r="X22" s="330">
        <f t="shared" si="4"/>
        <v>534976070</v>
      </c>
      <c r="Z22" s="322">
        <f>+'[1]Segmentos LN resumen'!G23-V22</f>
        <v>0</v>
      </c>
      <c r="AA22" s="354"/>
    </row>
    <row r="23" spans="2:27" ht="12">
      <c r="B23" s="319"/>
      <c r="C23" s="320" t="s">
        <v>337</v>
      </c>
      <c r="D23" s="316">
        <v>12152099</v>
      </c>
      <c r="E23" s="321">
        <v>13233744</v>
      </c>
      <c r="F23" s="321">
        <v>15263011</v>
      </c>
      <c r="G23" s="316">
        <v>3129628</v>
      </c>
      <c r="H23" s="321">
        <v>3334273</v>
      </c>
      <c r="I23" s="321">
        <v>3473743</v>
      </c>
      <c r="J23" s="316">
        <v>1114676510</v>
      </c>
      <c r="K23" s="321">
        <v>1098619633</v>
      </c>
      <c r="L23" s="321">
        <v>1374215991</v>
      </c>
      <c r="M23" s="316">
        <v>18150836</v>
      </c>
      <c r="N23" s="321">
        <v>19929984</v>
      </c>
      <c r="O23" s="321">
        <v>21482790</v>
      </c>
      <c r="P23" s="316">
        <v>2784634</v>
      </c>
      <c r="Q23" s="321">
        <v>2929542</v>
      </c>
      <c r="R23" s="321">
        <v>2844862</v>
      </c>
      <c r="S23" s="316">
        <v>0</v>
      </c>
      <c r="T23" s="321">
        <v>0</v>
      </c>
      <c r="U23" s="321">
        <v>0</v>
      </c>
      <c r="V23" s="326">
        <f t="shared" si="4"/>
        <v>1150893707</v>
      </c>
      <c r="W23" s="330">
        <f t="shared" si="4"/>
        <v>1138047176</v>
      </c>
      <c r="X23" s="330">
        <f t="shared" si="4"/>
        <v>1417280397</v>
      </c>
      <c r="Z23" s="322">
        <f>+'[1]Segmentos LN resumen'!G24-V23</f>
        <v>0</v>
      </c>
      <c r="AA23" s="354"/>
    </row>
    <row r="24" spans="2:27" ht="12">
      <c r="B24" s="319"/>
      <c r="C24" s="320" t="s">
        <v>338</v>
      </c>
      <c r="D24" s="316">
        <v>2240478</v>
      </c>
      <c r="E24" s="321">
        <v>2240478</v>
      </c>
      <c r="F24" s="321">
        <v>2240478</v>
      </c>
      <c r="G24" s="316">
        <v>0</v>
      </c>
      <c r="H24" s="321">
        <v>0</v>
      </c>
      <c r="I24" s="321">
        <v>0</v>
      </c>
      <c r="J24" s="316">
        <v>98378127</v>
      </c>
      <c r="K24" s="321">
        <v>100004647</v>
      </c>
      <c r="L24" s="321">
        <v>119058905</v>
      </c>
      <c r="M24" s="316">
        <v>0</v>
      </c>
      <c r="N24" s="321">
        <v>0</v>
      </c>
      <c r="O24" s="321">
        <v>0</v>
      </c>
      <c r="P24" s="316">
        <v>0</v>
      </c>
      <c r="Q24" s="321">
        <v>0</v>
      </c>
      <c r="R24" s="321">
        <v>0</v>
      </c>
      <c r="S24" s="316">
        <v>0</v>
      </c>
      <c r="T24" s="321">
        <v>0</v>
      </c>
      <c r="U24" s="321">
        <v>0</v>
      </c>
      <c r="V24" s="326">
        <f t="shared" si="4"/>
        <v>100618605</v>
      </c>
      <c r="W24" s="330">
        <f t="shared" si="4"/>
        <v>102245125</v>
      </c>
      <c r="X24" s="330">
        <f t="shared" si="4"/>
        <v>121299383</v>
      </c>
      <c r="Z24" s="322">
        <f>+'[1]Segmentos LN resumen'!G25-V24</f>
        <v>0</v>
      </c>
      <c r="AA24" s="354"/>
    </row>
    <row r="25" spans="2:27" ht="12">
      <c r="B25" s="319"/>
      <c r="C25" s="320" t="s">
        <v>339</v>
      </c>
      <c r="D25" s="316">
        <v>615119996</v>
      </c>
      <c r="E25" s="321">
        <v>608238795</v>
      </c>
      <c r="F25" s="321">
        <v>583180744</v>
      </c>
      <c r="G25" s="316">
        <v>269036897</v>
      </c>
      <c r="H25" s="321">
        <v>243556563</v>
      </c>
      <c r="I25" s="321">
        <v>266329976</v>
      </c>
      <c r="J25" s="316">
        <v>18403820</v>
      </c>
      <c r="K25" s="321">
        <v>18163438</v>
      </c>
      <c r="L25" s="321">
        <v>20746848</v>
      </c>
      <c r="M25" s="316">
        <v>818568853</v>
      </c>
      <c r="N25" s="321">
        <v>847581454</v>
      </c>
      <c r="O25" s="321">
        <v>838130612</v>
      </c>
      <c r="P25" s="316">
        <v>448820032</v>
      </c>
      <c r="Q25" s="321">
        <v>450414983</v>
      </c>
      <c r="R25" s="321">
        <v>428368511</v>
      </c>
      <c r="S25" s="316">
        <v>0</v>
      </c>
      <c r="T25" s="321">
        <v>0</v>
      </c>
      <c r="U25" s="321">
        <v>0</v>
      </c>
      <c r="V25" s="326">
        <f t="shared" si="4"/>
        <v>2169949598</v>
      </c>
      <c r="W25" s="330">
        <f t="shared" si="4"/>
        <v>2167955233</v>
      </c>
      <c r="X25" s="330">
        <f t="shared" si="4"/>
        <v>2136756691</v>
      </c>
      <c r="Z25" s="322">
        <f>+'[1]Segmentos LN resumen'!G26-V25</f>
        <v>0</v>
      </c>
      <c r="AA25" s="354"/>
    </row>
    <row r="26" spans="2:27" ht="12">
      <c r="B26" s="319"/>
      <c r="C26" s="320" t="s">
        <v>340</v>
      </c>
      <c r="D26" s="316">
        <v>0</v>
      </c>
      <c r="E26" s="321">
        <v>0</v>
      </c>
      <c r="F26" s="321">
        <v>0</v>
      </c>
      <c r="G26" s="316">
        <v>0</v>
      </c>
      <c r="H26" s="321">
        <v>0</v>
      </c>
      <c r="I26" s="321">
        <v>0</v>
      </c>
      <c r="J26" s="316">
        <v>0</v>
      </c>
      <c r="K26" s="321">
        <v>0</v>
      </c>
      <c r="L26" s="321">
        <v>0</v>
      </c>
      <c r="M26" s="316">
        <v>0</v>
      </c>
      <c r="N26" s="321">
        <v>0</v>
      </c>
      <c r="O26" s="321">
        <v>0</v>
      </c>
      <c r="P26" s="316">
        <v>0</v>
      </c>
      <c r="Q26" s="321">
        <v>0</v>
      </c>
      <c r="R26" s="321">
        <v>0</v>
      </c>
      <c r="S26" s="316">
        <v>0</v>
      </c>
      <c r="T26" s="321">
        <v>0</v>
      </c>
      <c r="U26" s="321">
        <v>0</v>
      </c>
      <c r="V26" s="326">
        <f t="shared" si="4"/>
        <v>0</v>
      </c>
      <c r="W26" s="330">
        <f t="shared" si="4"/>
        <v>0</v>
      </c>
      <c r="X26" s="330">
        <f t="shared" si="4"/>
        <v>0</v>
      </c>
      <c r="Z26" s="322">
        <f>+'[1]Segmentos LN resumen'!G27-V26</f>
        <v>0</v>
      </c>
      <c r="AA26" s="354"/>
    </row>
    <row r="27" spans="2:27" ht="12">
      <c r="B27" s="319"/>
      <c r="C27" s="320" t="s">
        <v>341</v>
      </c>
      <c r="D27" s="316">
        <v>112233</v>
      </c>
      <c r="E27" s="321">
        <v>101446</v>
      </c>
      <c r="F27" s="321">
        <v>8297206</v>
      </c>
      <c r="G27" s="316">
        <v>0</v>
      </c>
      <c r="H27" s="321">
        <v>0</v>
      </c>
      <c r="I27" s="321">
        <v>0</v>
      </c>
      <c r="J27" s="316">
        <v>44446374</v>
      </c>
      <c r="K27" s="321">
        <v>129017655</v>
      </c>
      <c r="L27" s="321">
        <v>149363291</v>
      </c>
      <c r="M27" s="316">
        <v>33669072</v>
      </c>
      <c r="N27" s="321">
        <v>37310803</v>
      </c>
      <c r="O27" s="321">
        <v>36063232</v>
      </c>
      <c r="P27" s="316">
        <v>0</v>
      </c>
      <c r="Q27" s="321">
        <v>0</v>
      </c>
      <c r="R27" s="321">
        <v>0</v>
      </c>
      <c r="S27" s="316">
        <v>0</v>
      </c>
      <c r="T27" s="321">
        <v>0</v>
      </c>
      <c r="U27" s="321">
        <v>0</v>
      </c>
      <c r="V27" s="326">
        <f t="shared" si="4"/>
        <v>78227679</v>
      </c>
      <c r="W27" s="330">
        <f t="shared" si="4"/>
        <v>166429904</v>
      </c>
      <c r="X27" s="330">
        <f t="shared" si="4"/>
        <v>193723729</v>
      </c>
      <c r="Z27" s="322">
        <f>+'[1]Segmentos LN resumen'!G28-V27</f>
        <v>0</v>
      </c>
      <c r="AA27" s="354"/>
    </row>
    <row r="28" spans="23:27" ht="12">
      <c r="W28" s="328"/>
      <c r="X28" s="328"/>
      <c r="AA28" s="354"/>
    </row>
    <row r="29" spans="2:27" ht="12">
      <c r="B29" s="324" t="s">
        <v>342</v>
      </c>
      <c r="C29" s="325"/>
      <c r="D29" s="326">
        <f>+D6+D17</f>
        <v>1368389516</v>
      </c>
      <c r="E29" s="327">
        <f>+E6+E17</f>
        <v>1303458511</v>
      </c>
      <c r="F29" s="327">
        <v>1310182104</v>
      </c>
      <c r="G29" s="326">
        <f>+G6+G17</f>
        <v>461071046</v>
      </c>
      <c r="H29" s="327">
        <v>324643699</v>
      </c>
      <c r="I29" s="327">
        <v>357046952</v>
      </c>
      <c r="J29" s="326">
        <f>+J6+J17</f>
        <v>2191153766</v>
      </c>
      <c r="K29" s="327">
        <v>2209424153</v>
      </c>
      <c r="L29" s="327">
        <v>2419310607</v>
      </c>
      <c r="M29" s="326">
        <f>+M6+M17</f>
        <v>1107365440</v>
      </c>
      <c r="N29" s="327">
        <v>1198492204</v>
      </c>
      <c r="O29" s="327">
        <v>1170425885</v>
      </c>
      <c r="P29" s="326">
        <f>+P6+P17</f>
        <v>535414895</v>
      </c>
      <c r="Q29" s="327">
        <v>539686642</v>
      </c>
      <c r="R29" s="327">
        <v>507311665</v>
      </c>
      <c r="S29" s="326">
        <f>+S6+S17</f>
        <v>-21280020</v>
      </c>
      <c r="T29" s="327">
        <v>-3228460</v>
      </c>
      <c r="U29" s="327">
        <v>-8446413</v>
      </c>
      <c r="V29" s="326">
        <f>+V6+V17</f>
        <v>5642114643</v>
      </c>
      <c r="W29" s="327">
        <f>+W6+W17</f>
        <v>5572476749</v>
      </c>
      <c r="X29" s="327">
        <f>+X6+X17</f>
        <v>5755830800</v>
      </c>
      <c r="Z29" s="322">
        <f>+'[1]Segmentos LN resumen'!G30-V29</f>
        <v>0</v>
      </c>
      <c r="AA29" s="354"/>
    </row>
    <row r="30" ht="12">
      <c r="AA30" s="354"/>
    </row>
    <row r="31" ht="12">
      <c r="AA31" s="354"/>
    </row>
    <row r="32" ht="12">
      <c r="AA32" s="354"/>
    </row>
    <row r="33" spans="2:27" ht="24.75" customHeight="1">
      <c r="B33" s="443" t="s">
        <v>416</v>
      </c>
      <c r="C33" s="444"/>
      <c r="D33" s="452" t="s">
        <v>316</v>
      </c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4"/>
      <c r="AA33" s="354"/>
    </row>
    <row r="34" spans="2:27" ht="30" customHeight="1">
      <c r="B34" s="443" t="s">
        <v>411</v>
      </c>
      <c r="C34" s="444"/>
      <c r="D34" s="424" t="s">
        <v>1</v>
      </c>
      <c r="E34" s="425"/>
      <c r="F34" s="426"/>
      <c r="G34" s="424" t="s">
        <v>2</v>
      </c>
      <c r="H34" s="425"/>
      <c r="I34" s="426"/>
      <c r="J34" s="424" t="s">
        <v>412</v>
      </c>
      <c r="K34" s="425"/>
      <c r="L34" s="426"/>
      <c r="M34" s="424" t="s">
        <v>3</v>
      </c>
      <c r="N34" s="425"/>
      <c r="O34" s="426"/>
      <c r="P34" s="424" t="s">
        <v>413</v>
      </c>
      <c r="Q34" s="425"/>
      <c r="R34" s="426"/>
      <c r="S34" s="424" t="s">
        <v>414</v>
      </c>
      <c r="T34" s="425"/>
      <c r="U34" s="426"/>
      <c r="V34" s="424" t="s">
        <v>318</v>
      </c>
      <c r="W34" s="425"/>
      <c r="X34" s="426"/>
      <c r="AA34" s="354"/>
    </row>
    <row r="35" spans="2:27" ht="12">
      <c r="B35" s="427" t="s">
        <v>343</v>
      </c>
      <c r="C35" s="448"/>
      <c r="D35" s="311">
        <f aca="true" t="shared" si="5" ref="D35:X35">+D4</f>
        <v>41455</v>
      </c>
      <c r="E35" s="312">
        <f t="shared" si="5"/>
        <v>41274</v>
      </c>
      <c r="F35" s="312">
        <f t="shared" si="5"/>
        <v>40908</v>
      </c>
      <c r="G35" s="311">
        <f t="shared" si="5"/>
        <v>41455</v>
      </c>
      <c r="H35" s="312">
        <f t="shared" si="5"/>
        <v>41274</v>
      </c>
      <c r="I35" s="312">
        <f t="shared" si="5"/>
        <v>40908</v>
      </c>
      <c r="J35" s="311">
        <f t="shared" si="5"/>
        <v>41455</v>
      </c>
      <c r="K35" s="312">
        <f t="shared" si="5"/>
        <v>41274</v>
      </c>
      <c r="L35" s="312">
        <f t="shared" si="5"/>
        <v>40908</v>
      </c>
      <c r="M35" s="311">
        <f t="shared" si="5"/>
        <v>41455</v>
      </c>
      <c r="N35" s="312">
        <f t="shared" si="5"/>
        <v>41274</v>
      </c>
      <c r="O35" s="312">
        <f t="shared" si="5"/>
        <v>40908</v>
      </c>
      <c r="P35" s="311">
        <f t="shared" si="5"/>
        <v>41455</v>
      </c>
      <c r="Q35" s="312">
        <f t="shared" si="5"/>
        <v>41274</v>
      </c>
      <c r="R35" s="312">
        <f t="shared" si="5"/>
        <v>40908</v>
      </c>
      <c r="S35" s="311">
        <f t="shared" si="5"/>
        <v>41455</v>
      </c>
      <c r="T35" s="312">
        <f t="shared" si="5"/>
        <v>41274</v>
      </c>
      <c r="U35" s="312">
        <f t="shared" si="5"/>
        <v>40908</v>
      </c>
      <c r="V35" s="311">
        <f t="shared" si="5"/>
        <v>41455</v>
      </c>
      <c r="W35" s="312">
        <f t="shared" si="5"/>
        <v>41274</v>
      </c>
      <c r="X35" s="312">
        <f t="shared" si="5"/>
        <v>40908</v>
      </c>
      <c r="AA35" s="354"/>
    </row>
    <row r="36" spans="2:27" ht="12">
      <c r="B36" s="449"/>
      <c r="C36" s="450"/>
      <c r="D36" s="313" t="s">
        <v>320</v>
      </c>
      <c r="E36" s="314" t="s">
        <v>320</v>
      </c>
      <c r="F36" s="314" t="s">
        <v>320</v>
      </c>
      <c r="G36" s="313" t="s">
        <v>320</v>
      </c>
      <c r="H36" s="314" t="s">
        <v>320</v>
      </c>
      <c r="I36" s="314" t="s">
        <v>320</v>
      </c>
      <c r="J36" s="313" t="s">
        <v>320</v>
      </c>
      <c r="K36" s="314" t="s">
        <v>320</v>
      </c>
      <c r="L36" s="314" t="s">
        <v>320</v>
      </c>
      <c r="M36" s="313" t="s">
        <v>320</v>
      </c>
      <c r="N36" s="314" t="s">
        <v>320</v>
      </c>
      <c r="O36" s="314" t="s">
        <v>320</v>
      </c>
      <c r="P36" s="313" t="s">
        <v>320</v>
      </c>
      <c r="Q36" s="314" t="s">
        <v>320</v>
      </c>
      <c r="R36" s="314" t="s">
        <v>320</v>
      </c>
      <c r="S36" s="313" t="s">
        <v>320</v>
      </c>
      <c r="T36" s="314" t="s">
        <v>320</v>
      </c>
      <c r="U36" s="314" t="s">
        <v>320</v>
      </c>
      <c r="V36" s="313" t="s">
        <v>320</v>
      </c>
      <c r="W36" s="314" t="s">
        <v>320</v>
      </c>
      <c r="X36" s="314" t="s">
        <v>320</v>
      </c>
      <c r="AA36" s="354"/>
    </row>
    <row r="37" spans="2:27" ht="12">
      <c r="B37" s="328" t="s">
        <v>344</v>
      </c>
      <c r="D37" s="316">
        <f>SUM(D39:D45)</f>
        <v>199173229</v>
      </c>
      <c r="E37" s="317">
        <f>SUM(E39:E45)</f>
        <v>195903833</v>
      </c>
      <c r="F37" s="317">
        <f>SUM(F39:F45)</f>
        <v>196759945</v>
      </c>
      <c r="G37" s="316">
        <f aca="true" t="shared" si="6" ref="G37:X37">SUM(G39:G45)</f>
        <v>365060813</v>
      </c>
      <c r="H37" s="317">
        <f t="shared" si="6"/>
        <v>376427290</v>
      </c>
      <c r="I37" s="317">
        <f t="shared" si="6"/>
        <v>310638397</v>
      </c>
      <c r="J37" s="316">
        <f t="shared" si="6"/>
        <v>428543270</v>
      </c>
      <c r="K37" s="317">
        <f t="shared" si="6"/>
        <v>366781235</v>
      </c>
      <c r="L37" s="317">
        <f t="shared" si="6"/>
        <v>489046971</v>
      </c>
      <c r="M37" s="316">
        <f t="shared" si="6"/>
        <v>352586175</v>
      </c>
      <c r="N37" s="317">
        <f t="shared" si="6"/>
        <v>279593205</v>
      </c>
      <c r="O37" s="317">
        <f t="shared" si="6"/>
        <v>294852368</v>
      </c>
      <c r="P37" s="316">
        <f t="shared" si="6"/>
        <v>111139927</v>
      </c>
      <c r="Q37" s="317">
        <f t="shared" si="6"/>
        <v>121210186</v>
      </c>
      <c r="R37" s="317">
        <f t="shared" si="6"/>
        <v>103699413</v>
      </c>
      <c r="S37" s="316">
        <f t="shared" si="6"/>
        <v>-21280020</v>
      </c>
      <c r="T37" s="317">
        <f t="shared" si="6"/>
        <v>-3228460</v>
      </c>
      <c r="U37" s="317">
        <f t="shared" si="6"/>
        <v>-8446413</v>
      </c>
      <c r="V37" s="326">
        <f t="shared" si="6"/>
        <v>1435223394</v>
      </c>
      <c r="W37" s="330">
        <f t="shared" si="6"/>
        <v>1336687289</v>
      </c>
      <c r="X37" s="330">
        <f t="shared" si="6"/>
        <v>1386550681</v>
      </c>
      <c r="Z37" s="322">
        <f>+'[1]Segmentos LN resumen'!G38-V37</f>
        <v>0</v>
      </c>
      <c r="AA37" s="354"/>
    </row>
    <row r="38" spans="2:27" ht="12" customHeight="1" hidden="1">
      <c r="B38" s="328" t="s">
        <v>345</v>
      </c>
      <c r="D38" s="316"/>
      <c r="E38" s="317"/>
      <c r="F38" s="317"/>
      <c r="G38" s="316"/>
      <c r="H38" s="317"/>
      <c r="I38" s="317"/>
      <c r="J38" s="316"/>
      <c r="K38" s="317"/>
      <c r="L38" s="317"/>
      <c r="M38" s="316"/>
      <c r="N38" s="317"/>
      <c r="O38" s="317"/>
      <c r="P38" s="316"/>
      <c r="Q38" s="317"/>
      <c r="R38" s="317"/>
      <c r="S38" s="316"/>
      <c r="T38" s="317"/>
      <c r="U38" s="317"/>
      <c r="V38" s="326"/>
      <c r="W38" s="330"/>
      <c r="X38" s="330"/>
      <c r="AA38" s="354"/>
    </row>
    <row r="39" spans="2:27" ht="12">
      <c r="B39" s="319"/>
      <c r="C39" s="320" t="s">
        <v>346</v>
      </c>
      <c r="D39" s="316">
        <v>102919</v>
      </c>
      <c r="E39" s="317">
        <v>47</v>
      </c>
      <c r="F39" s="317">
        <v>26351</v>
      </c>
      <c r="G39" s="316">
        <v>15922985</v>
      </c>
      <c r="H39" s="317">
        <v>27634365</v>
      </c>
      <c r="I39" s="317">
        <v>22349209</v>
      </c>
      <c r="J39" s="316">
        <v>105263266</v>
      </c>
      <c r="K39" s="317">
        <v>104776985</v>
      </c>
      <c r="L39" s="317">
        <v>226703734</v>
      </c>
      <c r="M39" s="316">
        <v>109368238</v>
      </c>
      <c r="N39" s="317">
        <v>66840051</v>
      </c>
      <c r="O39" s="317">
        <v>10772339</v>
      </c>
      <c r="P39" s="316">
        <v>42814413</v>
      </c>
      <c r="Q39" s="317">
        <v>33719936</v>
      </c>
      <c r="R39" s="317">
        <v>32046376</v>
      </c>
      <c r="S39" s="316">
        <v>0</v>
      </c>
      <c r="T39" s="317">
        <v>0</v>
      </c>
      <c r="U39" s="317">
        <v>0</v>
      </c>
      <c r="V39" s="326">
        <f aca="true" t="shared" si="7" ref="V39:X45">+D39+G39+J39+M39+P39+S39</f>
        <v>273471821</v>
      </c>
      <c r="W39" s="330">
        <f t="shared" si="7"/>
        <v>232971384</v>
      </c>
      <c r="X39" s="330">
        <f t="shared" si="7"/>
        <v>291898009</v>
      </c>
      <c r="Z39" s="322">
        <f>+'[1]Segmentos LN resumen'!G40-V39</f>
        <v>0</v>
      </c>
      <c r="AA39" s="354"/>
    </row>
    <row r="40" spans="2:27" ht="12">
      <c r="B40" s="319"/>
      <c r="C40" s="320" t="s">
        <v>347</v>
      </c>
      <c r="D40" s="316">
        <v>76959942</v>
      </c>
      <c r="E40" s="317">
        <v>100344207</v>
      </c>
      <c r="F40" s="317">
        <v>137937525</v>
      </c>
      <c r="G40" s="316">
        <v>266627619</v>
      </c>
      <c r="H40" s="317">
        <v>290202271</v>
      </c>
      <c r="I40" s="317">
        <v>235366718</v>
      </c>
      <c r="J40" s="316">
        <v>215287619</v>
      </c>
      <c r="K40" s="317">
        <v>203340459</v>
      </c>
      <c r="L40" s="317">
        <v>183352939</v>
      </c>
      <c r="M40" s="316">
        <v>130983170</v>
      </c>
      <c r="N40" s="317">
        <v>134401488</v>
      </c>
      <c r="O40" s="317">
        <v>167078182</v>
      </c>
      <c r="P40" s="316">
        <v>37520214</v>
      </c>
      <c r="Q40" s="317">
        <v>43394348</v>
      </c>
      <c r="R40" s="317">
        <v>44810969</v>
      </c>
      <c r="S40" s="316">
        <v>83</v>
      </c>
      <c r="T40" s="317">
        <v>0</v>
      </c>
      <c r="U40" s="317">
        <v>0</v>
      </c>
      <c r="V40" s="326">
        <f t="shared" si="7"/>
        <v>727378647</v>
      </c>
      <c r="W40" s="330">
        <f t="shared" si="7"/>
        <v>771682773</v>
      </c>
      <c r="X40" s="330">
        <f t="shared" si="7"/>
        <v>768546333</v>
      </c>
      <c r="Z40" s="322">
        <f>+'[1]Segmentos LN resumen'!G41-V40</f>
        <v>0</v>
      </c>
      <c r="AA40" s="354"/>
    </row>
    <row r="41" spans="2:27" ht="12">
      <c r="B41" s="319"/>
      <c r="C41" s="320" t="s">
        <v>348</v>
      </c>
      <c r="D41" s="316">
        <v>101693532</v>
      </c>
      <c r="E41" s="317">
        <v>80044605</v>
      </c>
      <c r="F41" s="317">
        <v>23267428</v>
      </c>
      <c r="G41" s="316">
        <v>1756815</v>
      </c>
      <c r="H41" s="317">
        <v>1837109</v>
      </c>
      <c r="I41" s="317">
        <v>2249562</v>
      </c>
      <c r="J41" s="316">
        <v>78922983</v>
      </c>
      <c r="K41" s="317">
        <v>20985919</v>
      </c>
      <c r="L41" s="317">
        <v>20937120</v>
      </c>
      <c r="M41" s="316">
        <v>92454693</v>
      </c>
      <c r="N41" s="317">
        <v>31019825</v>
      </c>
      <c r="O41" s="317">
        <v>77542865</v>
      </c>
      <c r="P41" s="316">
        <v>7847494</v>
      </c>
      <c r="Q41" s="317">
        <v>9418449</v>
      </c>
      <c r="R41" s="317">
        <v>11369623</v>
      </c>
      <c r="S41" s="316">
        <v>-21280103</v>
      </c>
      <c r="T41" s="317">
        <v>-3228460</v>
      </c>
      <c r="U41" s="317">
        <v>-8446413</v>
      </c>
      <c r="V41" s="326">
        <f t="shared" si="7"/>
        <v>261395414</v>
      </c>
      <c r="W41" s="330">
        <f t="shared" si="7"/>
        <v>140077447</v>
      </c>
      <c r="X41" s="330">
        <f t="shared" si="7"/>
        <v>126920185</v>
      </c>
      <c r="Z41" s="322">
        <f>+'[1]Segmentos LN resumen'!G42-V41</f>
        <v>0</v>
      </c>
      <c r="AA41" s="354"/>
    </row>
    <row r="42" spans="2:27" ht="12">
      <c r="B42" s="319"/>
      <c r="C42" s="320" t="s">
        <v>349</v>
      </c>
      <c r="D42" s="316">
        <v>6043160</v>
      </c>
      <c r="E42" s="317">
        <v>9182725</v>
      </c>
      <c r="F42" s="317">
        <v>9088010</v>
      </c>
      <c r="G42" s="316">
        <v>31340024</v>
      </c>
      <c r="H42" s="317">
        <v>28531366</v>
      </c>
      <c r="I42" s="317">
        <v>21423408</v>
      </c>
      <c r="J42" s="316">
        <v>1510169</v>
      </c>
      <c r="K42" s="317">
        <v>1559596</v>
      </c>
      <c r="L42" s="317">
        <v>6801936</v>
      </c>
      <c r="M42" s="316">
        <v>0</v>
      </c>
      <c r="N42" s="317">
        <v>0</v>
      </c>
      <c r="O42" s="317">
        <v>0</v>
      </c>
      <c r="P42" s="316">
        <v>4658852</v>
      </c>
      <c r="Q42" s="317">
        <v>5042674</v>
      </c>
      <c r="R42" s="317">
        <v>5913838</v>
      </c>
      <c r="S42" s="316">
        <v>0</v>
      </c>
      <c r="T42" s="317">
        <v>0</v>
      </c>
      <c r="U42" s="317">
        <v>0</v>
      </c>
      <c r="V42" s="326">
        <f t="shared" si="7"/>
        <v>43552205</v>
      </c>
      <c r="W42" s="330">
        <f t="shared" si="7"/>
        <v>44316361</v>
      </c>
      <c r="X42" s="330">
        <f t="shared" si="7"/>
        <v>43227192</v>
      </c>
      <c r="Z42" s="322">
        <f>+'[1]Segmentos LN resumen'!G43-V42</f>
        <v>0</v>
      </c>
      <c r="AA42" s="354"/>
    </row>
    <row r="43" spans="2:27" ht="12">
      <c r="B43" s="319"/>
      <c r="C43" s="320" t="s">
        <v>350</v>
      </c>
      <c r="D43" s="316">
        <v>13569662</v>
      </c>
      <c r="E43" s="317">
        <v>4814657</v>
      </c>
      <c r="F43" s="317">
        <v>25872525</v>
      </c>
      <c r="G43" s="316">
        <v>24796930</v>
      </c>
      <c r="H43" s="317">
        <v>2831011</v>
      </c>
      <c r="I43" s="317">
        <v>7016288</v>
      </c>
      <c r="J43" s="316">
        <v>13074442</v>
      </c>
      <c r="K43" s="317">
        <v>20926914</v>
      </c>
      <c r="L43" s="317">
        <v>36202808</v>
      </c>
      <c r="M43" s="316">
        <v>14072319</v>
      </c>
      <c r="N43" s="317">
        <v>40775096</v>
      </c>
      <c r="O43" s="317">
        <v>34217419</v>
      </c>
      <c r="P43" s="316">
        <v>4285858</v>
      </c>
      <c r="Q43" s="317">
        <v>4870431</v>
      </c>
      <c r="R43" s="317">
        <v>5730192</v>
      </c>
      <c r="S43" s="316">
        <v>0</v>
      </c>
      <c r="T43" s="317">
        <v>0</v>
      </c>
      <c r="U43" s="317">
        <v>0</v>
      </c>
      <c r="V43" s="326">
        <f t="shared" si="7"/>
        <v>69799211</v>
      </c>
      <c r="W43" s="330">
        <f t="shared" si="7"/>
        <v>74218109</v>
      </c>
      <c r="X43" s="330">
        <f t="shared" si="7"/>
        <v>109039232</v>
      </c>
      <c r="Z43" s="322">
        <f>+'[1]Segmentos LN resumen'!G44-V43</f>
        <v>0</v>
      </c>
      <c r="AA43" s="354"/>
    </row>
    <row r="44" spans="2:27" ht="12">
      <c r="B44" s="319"/>
      <c r="C44" s="320" t="s">
        <v>351</v>
      </c>
      <c r="D44" s="316">
        <v>0</v>
      </c>
      <c r="E44" s="317">
        <v>0</v>
      </c>
      <c r="F44" s="317">
        <v>0</v>
      </c>
      <c r="G44" s="316">
        <v>0</v>
      </c>
      <c r="H44" s="317">
        <v>0</v>
      </c>
      <c r="I44" s="317">
        <v>0</v>
      </c>
      <c r="J44" s="316">
        <v>0</v>
      </c>
      <c r="K44" s="317">
        <v>0</v>
      </c>
      <c r="L44" s="317">
        <v>0</v>
      </c>
      <c r="M44" s="316">
        <v>0</v>
      </c>
      <c r="N44" s="317">
        <v>0</v>
      </c>
      <c r="O44" s="317">
        <v>0</v>
      </c>
      <c r="P44" s="316">
        <v>0</v>
      </c>
      <c r="Q44" s="317">
        <v>0</v>
      </c>
      <c r="R44" s="317">
        <v>0</v>
      </c>
      <c r="S44" s="316">
        <v>0</v>
      </c>
      <c r="T44" s="317">
        <v>0</v>
      </c>
      <c r="U44" s="317">
        <v>0</v>
      </c>
      <c r="V44" s="326">
        <f t="shared" si="7"/>
        <v>0</v>
      </c>
      <c r="W44" s="330">
        <f t="shared" si="7"/>
        <v>0</v>
      </c>
      <c r="X44" s="330">
        <f t="shared" si="7"/>
        <v>0</v>
      </c>
      <c r="Z44" s="322">
        <f>+'[1]Segmentos LN resumen'!G45-V44</f>
        <v>0</v>
      </c>
      <c r="AA44" s="354"/>
    </row>
    <row r="45" spans="2:27" ht="12">
      <c r="B45" s="319"/>
      <c r="C45" s="320" t="s">
        <v>352</v>
      </c>
      <c r="D45" s="316">
        <v>804014</v>
      </c>
      <c r="E45" s="317">
        <v>1517592</v>
      </c>
      <c r="F45" s="317">
        <v>568106</v>
      </c>
      <c r="G45" s="316">
        <v>24616440</v>
      </c>
      <c r="H45" s="317">
        <v>25391168</v>
      </c>
      <c r="I45" s="317">
        <v>22233212</v>
      </c>
      <c r="J45" s="316">
        <v>14484791</v>
      </c>
      <c r="K45" s="317">
        <v>15191362</v>
      </c>
      <c r="L45" s="317">
        <v>15048434</v>
      </c>
      <c r="M45" s="316">
        <v>5707755</v>
      </c>
      <c r="N45" s="317">
        <v>6556745</v>
      </c>
      <c r="O45" s="317">
        <v>5241563</v>
      </c>
      <c r="P45" s="316">
        <v>14013096</v>
      </c>
      <c r="Q45" s="317">
        <v>24764348</v>
      </c>
      <c r="R45" s="317">
        <v>3828415</v>
      </c>
      <c r="S45" s="316">
        <v>0</v>
      </c>
      <c r="T45" s="317">
        <v>0</v>
      </c>
      <c r="U45" s="317">
        <v>0</v>
      </c>
      <c r="V45" s="326">
        <f t="shared" si="7"/>
        <v>59626096</v>
      </c>
      <c r="W45" s="330">
        <f t="shared" si="7"/>
        <v>73421215</v>
      </c>
      <c r="X45" s="330">
        <f t="shared" si="7"/>
        <v>46919730</v>
      </c>
      <c r="Z45" s="322">
        <f>+'[1]Segmentos LN resumen'!G46-V45</f>
        <v>0</v>
      </c>
      <c r="AA45" s="354"/>
    </row>
    <row r="46" spans="22:27" ht="12">
      <c r="V46" s="328"/>
      <c r="W46" s="328"/>
      <c r="X46" s="328"/>
      <c r="AA46" s="354"/>
    </row>
    <row r="47" spans="2:27" ht="36">
      <c r="B47" s="319"/>
      <c r="C47" s="323" t="s">
        <v>353</v>
      </c>
      <c r="D47" s="316">
        <v>0</v>
      </c>
      <c r="E47" s="317">
        <v>0</v>
      </c>
      <c r="F47" s="317">
        <v>0</v>
      </c>
      <c r="G47" s="316">
        <v>0</v>
      </c>
      <c r="H47" s="317">
        <v>0</v>
      </c>
      <c r="I47" s="317">
        <v>0</v>
      </c>
      <c r="J47" s="316">
        <v>0</v>
      </c>
      <c r="K47" s="317">
        <v>0</v>
      </c>
      <c r="L47" s="317">
        <v>0</v>
      </c>
      <c r="M47" s="316">
        <v>0</v>
      </c>
      <c r="N47" s="317">
        <v>0</v>
      </c>
      <c r="O47" s="317">
        <v>0</v>
      </c>
      <c r="P47" s="316">
        <v>0</v>
      </c>
      <c r="Q47" s="317">
        <v>0</v>
      </c>
      <c r="R47" s="317">
        <v>0</v>
      </c>
      <c r="S47" s="316">
        <v>0</v>
      </c>
      <c r="T47" s="317">
        <v>0</v>
      </c>
      <c r="U47" s="317">
        <v>0</v>
      </c>
      <c r="V47" s="326">
        <v>0</v>
      </c>
      <c r="W47" s="330">
        <v>0</v>
      </c>
      <c r="X47" s="330">
        <v>0</v>
      </c>
      <c r="Z47" s="322">
        <f>+'[1]Segmentos LN resumen'!G48-V47</f>
        <v>0</v>
      </c>
      <c r="AA47" s="354"/>
    </row>
    <row r="48" spans="22:27" ht="12">
      <c r="V48" s="328"/>
      <c r="W48" s="328"/>
      <c r="X48" s="328"/>
      <c r="AA48" s="354"/>
    </row>
    <row r="49" spans="2:27" ht="12">
      <c r="B49" s="318" t="s">
        <v>354</v>
      </c>
      <c r="D49" s="316">
        <f>SUM(D50:D56)</f>
        <v>49094709</v>
      </c>
      <c r="E49" s="317">
        <f aca="true" t="shared" si="8" ref="E49:U49">SUM(E50:E56)</f>
        <v>70857008</v>
      </c>
      <c r="F49" s="317">
        <f t="shared" si="8"/>
        <v>52473555</v>
      </c>
      <c r="G49" s="316">
        <f>SUM(G50:G56)</f>
        <v>23064052</v>
      </c>
      <c r="H49" s="317">
        <f t="shared" si="8"/>
        <v>17990925</v>
      </c>
      <c r="I49" s="317">
        <f t="shared" si="8"/>
        <v>41497104</v>
      </c>
      <c r="J49" s="316">
        <f>SUM(J50:J56)</f>
        <v>727466949</v>
      </c>
      <c r="K49" s="317">
        <f t="shared" si="8"/>
        <v>815506536</v>
      </c>
      <c r="L49" s="317">
        <f t="shared" si="8"/>
        <v>870301120</v>
      </c>
      <c r="M49" s="316">
        <f>SUM(M50:M56)</f>
        <v>233112194</v>
      </c>
      <c r="N49" s="317">
        <f t="shared" si="8"/>
        <v>311739452</v>
      </c>
      <c r="O49" s="317">
        <f t="shared" si="8"/>
        <v>379922653</v>
      </c>
      <c r="P49" s="316">
        <f>SUM(P50:P56)</f>
        <v>199729994</v>
      </c>
      <c r="Q49" s="317">
        <f t="shared" si="8"/>
        <v>202239407</v>
      </c>
      <c r="R49" s="317">
        <f t="shared" si="8"/>
        <v>210609245</v>
      </c>
      <c r="S49" s="316">
        <f>SUM(S50:S56)</f>
        <v>0</v>
      </c>
      <c r="T49" s="317">
        <f t="shared" si="8"/>
        <v>0</v>
      </c>
      <c r="U49" s="317">
        <f t="shared" si="8"/>
        <v>0</v>
      </c>
      <c r="V49" s="326">
        <f>SUM(V50:V56)</f>
        <v>1232467898</v>
      </c>
      <c r="W49" s="330">
        <f>SUM(W50:W56)</f>
        <v>1418333328</v>
      </c>
      <c r="X49" s="330">
        <f>SUM(X50:X56)</f>
        <v>1554803677</v>
      </c>
      <c r="Z49" s="322">
        <f>+'[1]Segmentos LN resumen'!G50-V49</f>
        <v>0</v>
      </c>
      <c r="AA49" s="354"/>
    </row>
    <row r="50" spans="2:27" ht="12">
      <c r="B50" s="319"/>
      <c r="C50" s="320" t="s">
        <v>355</v>
      </c>
      <c r="D50" s="316">
        <v>0</v>
      </c>
      <c r="E50" s="317">
        <v>0</v>
      </c>
      <c r="F50" s="317">
        <v>0</v>
      </c>
      <c r="G50" s="316">
        <v>5301881</v>
      </c>
      <c r="H50" s="317">
        <v>2929147</v>
      </c>
      <c r="I50" s="317">
        <v>25941484</v>
      </c>
      <c r="J50" s="316">
        <v>416616639</v>
      </c>
      <c r="K50" s="317">
        <v>439191002</v>
      </c>
      <c r="L50" s="317">
        <v>478627090</v>
      </c>
      <c r="M50" s="316">
        <v>161966898</v>
      </c>
      <c r="N50" s="317">
        <v>234412181</v>
      </c>
      <c r="O50" s="317">
        <v>295721421</v>
      </c>
      <c r="P50" s="316">
        <v>139317555</v>
      </c>
      <c r="Q50" s="317">
        <v>147679985</v>
      </c>
      <c r="R50" s="317">
        <v>152604148</v>
      </c>
      <c r="S50" s="316">
        <v>0</v>
      </c>
      <c r="T50" s="317">
        <v>0</v>
      </c>
      <c r="U50" s="317">
        <v>0</v>
      </c>
      <c r="V50" s="326">
        <f aca="true" t="shared" si="9" ref="V50:X56">+D50+G50+J50+M50+P50+S50</f>
        <v>723202973</v>
      </c>
      <c r="W50" s="330">
        <f t="shared" si="9"/>
        <v>824212315</v>
      </c>
      <c r="X50" s="330">
        <f t="shared" si="9"/>
        <v>952894143</v>
      </c>
      <c r="Z50" s="322">
        <f>+'[1]Segmentos LN resumen'!G51-V50</f>
        <v>0</v>
      </c>
      <c r="AA50" s="354"/>
    </row>
    <row r="51" spans="2:27" ht="12">
      <c r="B51" s="319"/>
      <c r="C51" s="320" t="s">
        <v>356</v>
      </c>
      <c r="D51" s="316">
        <v>0</v>
      </c>
      <c r="E51" s="317">
        <v>0</v>
      </c>
      <c r="F51" s="317">
        <v>0</v>
      </c>
      <c r="G51" s="316">
        <v>0</v>
      </c>
      <c r="H51" s="317">
        <v>0</v>
      </c>
      <c r="I51" s="317">
        <v>905643</v>
      </c>
      <c r="J51" s="316">
        <v>18488368</v>
      </c>
      <c r="K51" s="317">
        <v>14081540</v>
      </c>
      <c r="L51" s="317">
        <v>13155174</v>
      </c>
      <c r="M51" s="316">
        <v>0</v>
      </c>
      <c r="N51" s="317">
        <v>0</v>
      </c>
      <c r="O51" s="317">
        <v>0</v>
      </c>
      <c r="P51" s="316">
        <v>0</v>
      </c>
      <c r="Q51" s="317">
        <v>0</v>
      </c>
      <c r="R51" s="317">
        <v>0</v>
      </c>
      <c r="S51" s="316">
        <v>0</v>
      </c>
      <c r="T51" s="317">
        <v>0</v>
      </c>
      <c r="U51" s="317">
        <v>0</v>
      </c>
      <c r="V51" s="326">
        <f t="shared" si="9"/>
        <v>18488368</v>
      </c>
      <c r="W51" s="330">
        <f t="shared" si="9"/>
        <v>14081540</v>
      </c>
      <c r="X51" s="330">
        <f t="shared" si="9"/>
        <v>14060817</v>
      </c>
      <c r="Z51" s="322">
        <f>+'[1]Segmentos LN resumen'!G52-V51</f>
        <v>0</v>
      </c>
      <c r="AA51" s="354"/>
    </row>
    <row r="52" spans="2:27" ht="12">
      <c r="B52" s="319"/>
      <c r="C52" s="320" t="s">
        <v>357</v>
      </c>
      <c r="D52" s="316">
        <v>0</v>
      </c>
      <c r="E52" s="317">
        <v>0</v>
      </c>
      <c r="F52" s="317">
        <v>0</v>
      </c>
      <c r="G52" s="316">
        <v>0</v>
      </c>
      <c r="H52" s="317">
        <v>0</v>
      </c>
      <c r="I52" s="317">
        <v>0</v>
      </c>
      <c r="J52" s="316">
        <v>0</v>
      </c>
      <c r="K52" s="317">
        <v>0</v>
      </c>
      <c r="L52" s="317">
        <v>0</v>
      </c>
      <c r="M52" s="316">
        <v>0</v>
      </c>
      <c r="N52" s="317">
        <v>0</v>
      </c>
      <c r="O52" s="317">
        <v>0</v>
      </c>
      <c r="P52" s="316">
        <v>0</v>
      </c>
      <c r="Q52" s="317">
        <v>0</v>
      </c>
      <c r="R52" s="317">
        <v>0</v>
      </c>
      <c r="S52" s="316">
        <v>0</v>
      </c>
      <c r="T52" s="317">
        <v>0</v>
      </c>
      <c r="U52" s="317">
        <v>0</v>
      </c>
      <c r="V52" s="326">
        <f t="shared" si="9"/>
        <v>0</v>
      </c>
      <c r="W52" s="330">
        <f t="shared" si="9"/>
        <v>0</v>
      </c>
      <c r="X52" s="330">
        <f t="shared" si="9"/>
        <v>0</v>
      </c>
      <c r="Z52" s="322">
        <f>+'[1]Segmentos LN resumen'!G53-V52</f>
        <v>0</v>
      </c>
      <c r="AA52" s="354"/>
    </row>
    <row r="53" spans="2:27" ht="12">
      <c r="B53" s="319"/>
      <c r="C53" s="320" t="s">
        <v>358</v>
      </c>
      <c r="D53" s="316">
        <v>9262894</v>
      </c>
      <c r="E53" s="317">
        <v>8738743</v>
      </c>
      <c r="F53" s="317">
        <v>7618844</v>
      </c>
      <c r="G53" s="316">
        <v>9599632</v>
      </c>
      <c r="H53" s="317">
        <v>7830746</v>
      </c>
      <c r="I53" s="317">
        <v>9239778</v>
      </c>
      <c r="J53" s="316">
        <v>131917712</v>
      </c>
      <c r="K53" s="317">
        <v>124438070</v>
      </c>
      <c r="L53" s="317">
        <v>160166774</v>
      </c>
      <c r="M53" s="316">
        <v>3772297</v>
      </c>
      <c r="N53" s="317">
        <v>2672924</v>
      </c>
      <c r="O53" s="317">
        <v>3888164</v>
      </c>
      <c r="P53" s="316">
        <v>202286</v>
      </c>
      <c r="Q53" s="317">
        <v>201947</v>
      </c>
      <c r="R53" s="317">
        <v>165531</v>
      </c>
      <c r="S53" s="316">
        <v>0</v>
      </c>
      <c r="T53" s="317">
        <v>0</v>
      </c>
      <c r="U53" s="317">
        <v>0</v>
      </c>
      <c r="V53" s="326">
        <f t="shared" si="9"/>
        <v>154754821</v>
      </c>
      <c r="W53" s="330">
        <f t="shared" si="9"/>
        <v>143882430</v>
      </c>
      <c r="X53" s="330">
        <f t="shared" si="9"/>
        <v>181079091</v>
      </c>
      <c r="Z53" s="322">
        <f>+'[1]Segmentos LN resumen'!G54-V53</f>
        <v>0</v>
      </c>
      <c r="AA53" s="354"/>
    </row>
    <row r="54" spans="2:27" ht="12">
      <c r="B54" s="319"/>
      <c r="C54" s="320" t="s">
        <v>359</v>
      </c>
      <c r="D54" s="316">
        <v>17858611</v>
      </c>
      <c r="E54" s="317">
        <v>16134410</v>
      </c>
      <c r="F54" s="317">
        <v>22742572</v>
      </c>
      <c r="G54" s="316">
        <v>0</v>
      </c>
      <c r="H54" s="317">
        <v>0</v>
      </c>
      <c r="I54" s="317">
        <v>0</v>
      </c>
      <c r="J54" s="316">
        <v>36303529</v>
      </c>
      <c r="K54" s="317">
        <v>110169354</v>
      </c>
      <c r="L54" s="317">
        <v>63153516</v>
      </c>
      <c r="M54" s="316">
        <v>9592223</v>
      </c>
      <c r="N54" s="317">
        <v>9873115</v>
      </c>
      <c r="O54" s="317">
        <v>10917433</v>
      </c>
      <c r="P54" s="316">
        <v>44138176</v>
      </c>
      <c r="Q54" s="317">
        <v>51244001</v>
      </c>
      <c r="R54" s="317">
        <v>56914980</v>
      </c>
      <c r="S54" s="316">
        <v>0</v>
      </c>
      <c r="T54" s="317">
        <v>0</v>
      </c>
      <c r="U54" s="317">
        <v>0</v>
      </c>
      <c r="V54" s="326">
        <f t="shared" si="9"/>
        <v>107892539</v>
      </c>
      <c r="W54" s="330">
        <f t="shared" si="9"/>
        <v>187420880</v>
      </c>
      <c r="X54" s="330">
        <f t="shared" si="9"/>
        <v>153728501</v>
      </c>
      <c r="Z54" s="322">
        <f>+'[1]Segmentos LN resumen'!G55-V54</f>
        <v>0</v>
      </c>
      <c r="AA54" s="354"/>
    </row>
    <row r="55" spans="2:27" ht="12">
      <c r="B55" s="319"/>
      <c r="C55" s="320" t="s">
        <v>360</v>
      </c>
      <c r="D55" s="316">
        <v>18738790</v>
      </c>
      <c r="E55" s="317">
        <v>18784699</v>
      </c>
      <c r="F55" s="317">
        <v>17289987</v>
      </c>
      <c r="G55" s="316">
        <v>4269380</v>
      </c>
      <c r="H55" s="317">
        <v>4631912</v>
      </c>
      <c r="I55" s="317">
        <v>5410199</v>
      </c>
      <c r="J55" s="316">
        <v>123967906</v>
      </c>
      <c r="K55" s="317">
        <v>127516473</v>
      </c>
      <c r="L55" s="317">
        <v>149352163</v>
      </c>
      <c r="M55" s="316">
        <v>54013674</v>
      </c>
      <c r="N55" s="317">
        <v>57242246</v>
      </c>
      <c r="O55" s="317">
        <v>55129356</v>
      </c>
      <c r="P55" s="316">
        <v>1530028</v>
      </c>
      <c r="Q55" s="317">
        <v>1564125</v>
      </c>
      <c r="R55" s="317">
        <v>0</v>
      </c>
      <c r="S55" s="316">
        <v>0</v>
      </c>
      <c r="T55" s="317">
        <v>0</v>
      </c>
      <c r="U55" s="317">
        <v>0</v>
      </c>
      <c r="V55" s="326">
        <f t="shared" si="9"/>
        <v>202519778</v>
      </c>
      <c r="W55" s="330">
        <f t="shared" si="9"/>
        <v>209739455</v>
      </c>
      <c r="X55" s="330">
        <f t="shared" si="9"/>
        <v>227181705</v>
      </c>
      <c r="Z55" s="322">
        <f>+'[1]Segmentos LN resumen'!G56-V55</f>
        <v>0</v>
      </c>
      <c r="AA55" s="354"/>
    </row>
    <row r="56" spans="2:27" ht="12">
      <c r="B56" s="319"/>
      <c r="C56" s="320" t="s">
        <v>361</v>
      </c>
      <c r="D56" s="316">
        <v>3234414</v>
      </c>
      <c r="E56" s="317">
        <v>27199156</v>
      </c>
      <c r="F56" s="317">
        <v>4822152</v>
      </c>
      <c r="G56" s="316">
        <v>3893159</v>
      </c>
      <c r="H56" s="317">
        <v>2599120</v>
      </c>
      <c r="I56" s="317">
        <v>0</v>
      </c>
      <c r="J56" s="316">
        <v>172795</v>
      </c>
      <c r="K56" s="317">
        <v>110097</v>
      </c>
      <c r="L56" s="317">
        <v>5846403</v>
      </c>
      <c r="M56" s="316">
        <v>3767102</v>
      </c>
      <c r="N56" s="317">
        <v>7538986</v>
      </c>
      <c r="O56" s="317">
        <v>14266279</v>
      </c>
      <c r="P56" s="316">
        <v>14541949</v>
      </c>
      <c r="Q56" s="317">
        <v>1549349</v>
      </c>
      <c r="R56" s="317">
        <v>924586</v>
      </c>
      <c r="S56" s="316">
        <v>0</v>
      </c>
      <c r="T56" s="317">
        <v>0</v>
      </c>
      <c r="U56" s="317">
        <v>0</v>
      </c>
      <c r="V56" s="326">
        <f t="shared" si="9"/>
        <v>25609419</v>
      </c>
      <c r="W56" s="330">
        <f t="shared" si="9"/>
        <v>38996708</v>
      </c>
      <c r="X56" s="330">
        <f t="shared" si="9"/>
        <v>25859420</v>
      </c>
      <c r="Z56" s="322">
        <f>+'[1]Segmentos LN resumen'!G57-V56</f>
        <v>0</v>
      </c>
      <c r="AA56" s="354"/>
    </row>
    <row r="57" spans="22:27" ht="12">
      <c r="V57" s="328"/>
      <c r="W57" s="328"/>
      <c r="X57" s="328"/>
      <c r="AA57" s="354"/>
    </row>
    <row r="58" spans="2:27" ht="12">
      <c r="B58" s="318" t="s">
        <v>362</v>
      </c>
      <c r="D58" s="316">
        <f aca="true" t="shared" si="10" ref="D58:L58">+D59+D67</f>
        <v>1120121578</v>
      </c>
      <c r="E58" s="317">
        <f t="shared" si="10"/>
        <v>1036697670</v>
      </c>
      <c r="F58" s="317">
        <f t="shared" si="10"/>
        <v>1060948604</v>
      </c>
      <c r="G58" s="316">
        <f t="shared" si="10"/>
        <v>72946181</v>
      </c>
      <c r="H58" s="317">
        <f t="shared" si="10"/>
        <v>-69774516</v>
      </c>
      <c r="I58" s="317">
        <f t="shared" si="10"/>
        <v>4911451</v>
      </c>
      <c r="J58" s="316">
        <f t="shared" si="10"/>
        <v>1035143547</v>
      </c>
      <c r="K58" s="317">
        <f t="shared" si="10"/>
        <v>1027136382</v>
      </c>
      <c r="L58" s="317">
        <f t="shared" si="10"/>
        <v>1059962516</v>
      </c>
      <c r="M58" s="316">
        <f aca="true" t="shared" si="11" ref="M58:R58">+M59+M67</f>
        <v>521667071</v>
      </c>
      <c r="N58" s="317">
        <f t="shared" si="11"/>
        <v>607159547</v>
      </c>
      <c r="O58" s="317">
        <f t="shared" si="11"/>
        <v>495650864</v>
      </c>
      <c r="P58" s="316">
        <f t="shared" si="11"/>
        <v>224544974</v>
      </c>
      <c r="Q58" s="317">
        <f t="shared" si="11"/>
        <v>216237049</v>
      </c>
      <c r="R58" s="317">
        <f t="shared" si="11"/>
        <v>193003007</v>
      </c>
      <c r="S58" s="316">
        <f aca="true" t="shared" si="12" ref="S58:X58">+S59</f>
        <v>0</v>
      </c>
      <c r="T58" s="317">
        <f>+T59+T67</f>
        <v>0</v>
      </c>
      <c r="U58" s="317">
        <f>+U59+U67</f>
        <v>0</v>
      </c>
      <c r="V58" s="326">
        <f t="shared" si="12"/>
        <v>2974423351</v>
      </c>
      <c r="W58" s="330">
        <f t="shared" si="12"/>
        <v>2817456132</v>
      </c>
      <c r="X58" s="330">
        <f t="shared" si="12"/>
        <v>2814476442</v>
      </c>
      <c r="Z58" s="322">
        <f>+'[1]Segmentos LN resumen'!G59-V58</f>
        <v>0</v>
      </c>
      <c r="AA58" s="354"/>
    </row>
    <row r="59" spans="2:27" ht="12" customHeight="1">
      <c r="B59" s="431" t="s">
        <v>363</v>
      </c>
      <c r="C59" s="451"/>
      <c r="D59" s="316">
        <f aca="true" t="shared" si="13" ref="D59:U59">SUM(D60:D65)</f>
        <v>1120121578</v>
      </c>
      <c r="E59" s="317">
        <f t="shared" si="13"/>
        <v>1036697670</v>
      </c>
      <c r="F59" s="317">
        <f t="shared" si="13"/>
        <v>1060948604</v>
      </c>
      <c r="G59" s="316">
        <f t="shared" si="13"/>
        <v>72946181</v>
      </c>
      <c r="H59" s="317">
        <f t="shared" si="13"/>
        <v>-69774516</v>
      </c>
      <c r="I59" s="317">
        <f t="shared" si="13"/>
        <v>4911451</v>
      </c>
      <c r="J59" s="316">
        <f t="shared" si="13"/>
        <v>1035143547</v>
      </c>
      <c r="K59" s="317">
        <f t="shared" si="13"/>
        <v>1027136382</v>
      </c>
      <c r="L59" s="317">
        <f t="shared" si="13"/>
        <v>1059962516</v>
      </c>
      <c r="M59" s="316">
        <f t="shared" si="13"/>
        <v>521667071</v>
      </c>
      <c r="N59" s="317">
        <f t="shared" si="13"/>
        <v>607159547</v>
      </c>
      <c r="O59" s="317">
        <f t="shared" si="13"/>
        <v>495650864</v>
      </c>
      <c r="P59" s="316">
        <f t="shared" si="13"/>
        <v>224544974</v>
      </c>
      <c r="Q59" s="317">
        <f t="shared" si="13"/>
        <v>216237049</v>
      </c>
      <c r="R59" s="317">
        <f t="shared" si="13"/>
        <v>193003007</v>
      </c>
      <c r="S59" s="316">
        <f t="shared" si="13"/>
        <v>0</v>
      </c>
      <c r="T59" s="317">
        <f t="shared" si="13"/>
        <v>0</v>
      </c>
      <c r="U59" s="317">
        <f t="shared" si="13"/>
        <v>0</v>
      </c>
      <c r="V59" s="326">
        <f aca="true" t="shared" si="14" ref="V59:X67">+D59+G59+J59+M59+P59+S59</f>
        <v>2974423351</v>
      </c>
      <c r="W59" s="330">
        <f t="shared" si="14"/>
        <v>2817456132</v>
      </c>
      <c r="X59" s="330">
        <f t="shared" si="14"/>
        <v>2814476442</v>
      </c>
      <c r="Z59" s="322">
        <f>+'[1]Segmentos LN resumen'!G60-V59</f>
        <v>0</v>
      </c>
      <c r="AA59" s="354"/>
    </row>
    <row r="60" spans="2:27" ht="12">
      <c r="B60" s="319"/>
      <c r="C60" s="320" t="s">
        <v>364</v>
      </c>
      <c r="D60" s="316">
        <v>367928682</v>
      </c>
      <c r="E60" s="317">
        <v>367928682</v>
      </c>
      <c r="F60" s="317">
        <v>368494984</v>
      </c>
      <c r="G60" s="316">
        <v>81007926</v>
      </c>
      <c r="H60" s="317">
        <v>83616788</v>
      </c>
      <c r="I60" s="317">
        <v>135477599</v>
      </c>
      <c r="J60" s="316">
        <v>331262431</v>
      </c>
      <c r="K60" s="317">
        <v>336739309</v>
      </c>
      <c r="L60" s="317">
        <v>466167408</v>
      </c>
      <c r="M60" s="316">
        <v>3477941</v>
      </c>
      <c r="N60" s="317">
        <v>3579786</v>
      </c>
      <c r="O60" s="317">
        <v>7905014</v>
      </c>
      <c r="P60" s="316">
        <v>36645017</v>
      </c>
      <c r="Q60" s="317">
        <v>37643914</v>
      </c>
      <c r="R60" s="317">
        <v>32841625</v>
      </c>
      <c r="S60" s="316">
        <v>0</v>
      </c>
      <c r="T60" s="317">
        <v>0</v>
      </c>
      <c r="U60" s="317">
        <v>0</v>
      </c>
      <c r="V60" s="326">
        <f t="shared" si="14"/>
        <v>820321997</v>
      </c>
      <c r="W60" s="330">
        <f t="shared" si="14"/>
        <v>829508479</v>
      </c>
      <c r="X60" s="330">
        <f t="shared" si="14"/>
        <v>1010886630</v>
      </c>
      <c r="Z60" s="322">
        <f>+'[1]Segmentos LN resumen'!G61-V60</f>
        <v>0</v>
      </c>
      <c r="AA60" s="354"/>
    </row>
    <row r="61" spans="2:27" ht="12">
      <c r="B61" s="319"/>
      <c r="C61" s="320" t="s">
        <v>365</v>
      </c>
      <c r="D61" s="316">
        <v>1120794574</v>
      </c>
      <c r="E61" s="317">
        <v>1027496557</v>
      </c>
      <c r="F61" s="317">
        <v>978146893</v>
      </c>
      <c r="G61" s="316">
        <v>-11320382</v>
      </c>
      <c r="H61" s="317">
        <v>-156754885</v>
      </c>
      <c r="I61" s="317">
        <v>-92338025</v>
      </c>
      <c r="J61" s="316">
        <v>128976838</v>
      </c>
      <c r="K61" s="317">
        <v>244654424</v>
      </c>
      <c r="L61" s="317">
        <v>72309174</v>
      </c>
      <c r="M61" s="316">
        <v>37616143</v>
      </c>
      <c r="N61" s="317">
        <v>107753937</v>
      </c>
      <c r="O61" s="317">
        <v>-2694357</v>
      </c>
      <c r="P61" s="316">
        <v>68836248</v>
      </c>
      <c r="Q61" s="317">
        <v>60254433</v>
      </c>
      <c r="R61" s="317">
        <v>1623660</v>
      </c>
      <c r="S61" s="316">
        <v>0</v>
      </c>
      <c r="T61" s="317">
        <v>0</v>
      </c>
      <c r="U61" s="317">
        <v>0</v>
      </c>
      <c r="V61" s="326">
        <f t="shared" si="14"/>
        <v>1344903421</v>
      </c>
      <c r="W61" s="330">
        <f t="shared" si="14"/>
        <v>1283404466</v>
      </c>
      <c r="X61" s="330">
        <f t="shared" si="14"/>
        <v>957047345</v>
      </c>
      <c r="Z61" s="322">
        <f>+'[1]Segmentos LN resumen'!G62-V61</f>
        <v>0</v>
      </c>
      <c r="AA61" s="354"/>
    </row>
    <row r="62" spans="2:27" ht="12">
      <c r="B62" s="319"/>
      <c r="C62" s="320" t="s">
        <v>366</v>
      </c>
      <c r="D62" s="316">
        <v>566302</v>
      </c>
      <c r="E62" s="317">
        <v>566302</v>
      </c>
      <c r="F62" s="317">
        <v>0</v>
      </c>
      <c r="G62" s="316">
        <v>0</v>
      </c>
      <c r="H62" s="317">
        <v>0</v>
      </c>
      <c r="I62" s="317">
        <v>0</v>
      </c>
      <c r="J62" s="316">
        <v>0</v>
      </c>
      <c r="K62" s="317">
        <v>0</v>
      </c>
      <c r="L62" s="317">
        <v>0</v>
      </c>
      <c r="M62" s="316">
        <v>3511363</v>
      </c>
      <c r="N62" s="317">
        <v>3614187</v>
      </c>
      <c r="O62" s="317">
        <v>0</v>
      </c>
      <c r="P62" s="316">
        <v>0</v>
      </c>
      <c r="Q62" s="317">
        <v>0</v>
      </c>
      <c r="R62" s="317">
        <v>0</v>
      </c>
      <c r="S62" s="316">
        <v>0</v>
      </c>
      <c r="T62" s="317">
        <v>0</v>
      </c>
      <c r="U62" s="317">
        <v>0</v>
      </c>
      <c r="V62" s="326">
        <f t="shared" si="14"/>
        <v>4077665</v>
      </c>
      <c r="W62" s="330">
        <f t="shared" si="14"/>
        <v>4180489</v>
      </c>
      <c r="X62" s="330">
        <f t="shared" si="14"/>
        <v>0</v>
      </c>
      <c r="Z62" s="322">
        <f>+'[1]Segmentos LN resumen'!G63-V62</f>
        <v>0</v>
      </c>
      <c r="AA62" s="354"/>
    </row>
    <row r="63" spans="2:27" ht="12" hidden="1">
      <c r="B63" s="319"/>
      <c r="C63" s="320" t="s">
        <v>367</v>
      </c>
      <c r="D63" s="316">
        <v>0</v>
      </c>
      <c r="E63" s="317">
        <v>0</v>
      </c>
      <c r="F63" s="317">
        <v>0</v>
      </c>
      <c r="G63" s="316">
        <v>0</v>
      </c>
      <c r="H63" s="317">
        <v>0</v>
      </c>
      <c r="I63" s="317">
        <v>0</v>
      </c>
      <c r="J63" s="316">
        <v>0</v>
      </c>
      <c r="K63" s="317">
        <v>0</v>
      </c>
      <c r="L63" s="317">
        <v>0</v>
      </c>
      <c r="M63" s="316">
        <v>0</v>
      </c>
      <c r="N63" s="317">
        <v>0</v>
      </c>
      <c r="O63" s="317">
        <v>0</v>
      </c>
      <c r="P63" s="316">
        <v>0</v>
      </c>
      <c r="Q63" s="317">
        <v>0</v>
      </c>
      <c r="R63" s="317">
        <v>0</v>
      </c>
      <c r="S63" s="316">
        <v>0</v>
      </c>
      <c r="T63" s="317">
        <v>0</v>
      </c>
      <c r="U63" s="317">
        <v>0</v>
      </c>
      <c r="V63" s="326">
        <f t="shared" si="14"/>
        <v>0</v>
      </c>
      <c r="W63" s="330">
        <f t="shared" si="14"/>
        <v>0</v>
      </c>
      <c r="X63" s="330">
        <f t="shared" si="14"/>
        <v>0</v>
      </c>
      <c r="Z63" s="322">
        <f>+'[1]Segmentos LN resumen'!G64-V63</f>
        <v>0</v>
      </c>
      <c r="AA63" s="354"/>
    </row>
    <row r="64" spans="2:27" ht="12" hidden="1">
      <c r="B64" s="319"/>
      <c r="C64" s="320" t="s">
        <v>368</v>
      </c>
      <c r="D64" s="316">
        <v>0</v>
      </c>
      <c r="E64" s="317">
        <v>0</v>
      </c>
      <c r="F64" s="317">
        <v>0</v>
      </c>
      <c r="G64" s="316">
        <v>0</v>
      </c>
      <c r="H64" s="317">
        <v>0</v>
      </c>
      <c r="I64" s="317">
        <v>0</v>
      </c>
      <c r="J64" s="316">
        <v>0</v>
      </c>
      <c r="K64" s="317">
        <v>0</v>
      </c>
      <c r="L64" s="317">
        <v>0</v>
      </c>
      <c r="M64" s="316">
        <v>0</v>
      </c>
      <c r="N64" s="317">
        <v>0</v>
      </c>
      <c r="O64" s="317">
        <v>0</v>
      </c>
      <c r="P64" s="316">
        <v>0</v>
      </c>
      <c r="Q64" s="317">
        <v>0</v>
      </c>
      <c r="R64" s="317">
        <v>0</v>
      </c>
      <c r="S64" s="316">
        <v>0</v>
      </c>
      <c r="T64" s="317">
        <v>0</v>
      </c>
      <c r="U64" s="317">
        <v>0</v>
      </c>
      <c r="V64" s="326">
        <f t="shared" si="14"/>
        <v>0</v>
      </c>
      <c r="W64" s="330">
        <f t="shared" si="14"/>
        <v>0</v>
      </c>
      <c r="X64" s="330">
        <f t="shared" si="14"/>
        <v>0</v>
      </c>
      <c r="Z64" s="322">
        <f>+'[1]Segmentos LN resumen'!G65-V64</f>
        <v>0</v>
      </c>
      <c r="AA64" s="354"/>
    </row>
    <row r="65" spans="2:27" ht="12">
      <c r="B65" s="319"/>
      <c r="C65" s="320" t="s">
        <v>369</v>
      </c>
      <c r="D65" s="316">
        <v>-369167980</v>
      </c>
      <c r="E65" s="317">
        <v>-359293871</v>
      </c>
      <c r="F65" s="317">
        <v>-285693273</v>
      </c>
      <c r="G65" s="316">
        <v>3258637</v>
      </c>
      <c r="H65" s="317">
        <v>3363581</v>
      </c>
      <c r="I65" s="317">
        <v>-38228123</v>
      </c>
      <c r="J65" s="316">
        <v>574904278</v>
      </c>
      <c r="K65" s="317">
        <v>445742649</v>
      </c>
      <c r="L65" s="317">
        <v>521485934</v>
      </c>
      <c r="M65" s="316">
        <v>477061624</v>
      </c>
      <c r="N65" s="317">
        <v>492211637</v>
      </c>
      <c r="O65" s="317">
        <v>490440207</v>
      </c>
      <c r="P65" s="316">
        <v>119063709</v>
      </c>
      <c r="Q65" s="317">
        <v>118338702</v>
      </c>
      <c r="R65" s="317">
        <v>158537722</v>
      </c>
      <c r="S65" s="316">
        <v>0</v>
      </c>
      <c r="T65" s="317">
        <v>0</v>
      </c>
      <c r="U65" s="317">
        <v>0</v>
      </c>
      <c r="V65" s="326">
        <f t="shared" si="14"/>
        <v>805120268</v>
      </c>
      <c r="W65" s="330">
        <f t="shared" si="14"/>
        <v>700362698</v>
      </c>
      <c r="X65" s="330">
        <f t="shared" si="14"/>
        <v>846542467</v>
      </c>
      <c r="Z65" s="322">
        <f>+'[1]Segmentos LN resumen'!G66-V65</f>
        <v>0</v>
      </c>
      <c r="AA65" s="354"/>
    </row>
    <row r="66" ht="12">
      <c r="AA66" s="354"/>
    </row>
    <row r="67" spans="2:27" ht="12">
      <c r="B67" s="324" t="s">
        <v>370</v>
      </c>
      <c r="C67" s="320"/>
      <c r="D67" s="316">
        <v>0</v>
      </c>
      <c r="E67" s="317">
        <v>0</v>
      </c>
      <c r="F67" s="317">
        <v>0</v>
      </c>
      <c r="G67" s="316">
        <v>0</v>
      </c>
      <c r="H67" s="317">
        <v>0</v>
      </c>
      <c r="I67" s="317">
        <v>0</v>
      </c>
      <c r="J67" s="316">
        <v>0</v>
      </c>
      <c r="K67" s="317">
        <v>0</v>
      </c>
      <c r="L67" s="317">
        <v>0</v>
      </c>
      <c r="M67" s="316">
        <v>0</v>
      </c>
      <c r="N67" s="317">
        <v>0</v>
      </c>
      <c r="O67" s="317">
        <v>0</v>
      </c>
      <c r="P67" s="316">
        <v>0</v>
      </c>
      <c r="Q67" s="317">
        <v>0</v>
      </c>
      <c r="R67" s="317">
        <v>0</v>
      </c>
      <c r="S67" s="316">
        <v>0</v>
      </c>
      <c r="T67" s="317">
        <v>0</v>
      </c>
      <c r="U67" s="317">
        <v>0</v>
      </c>
      <c r="V67" s="326">
        <f t="shared" si="14"/>
        <v>0</v>
      </c>
      <c r="W67" s="330">
        <v>0</v>
      </c>
      <c r="X67" s="330"/>
      <c r="Z67" s="322">
        <f>+'[1]Segmentos LN resumen'!G68-V67</f>
        <v>0</v>
      </c>
      <c r="AA67" s="354"/>
    </row>
    <row r="68" spans="22:27" ht="12">
      <c r="V68" s="328"/>
      <c r="AA68" s="354"/>
    </row>
    <row r="69" spans="2:27" ht="12">
      <c r="B69" s="329" t="s">
        <v>371</v>
      </c>
      <c r="C69" s="325"/>
      <c r="D69" s="326">
        <f>+D58+D49+D37</f>
        <v>1368389516</v>
      </c>
      <c r="E69" s="330">
        <f>+E58+E49+E37</f>
        <v>1303458511</v>
      </c>
      <c r="F69" s="330">
        <v>1310182104</v>
      </c>
      <c r="G69" s="326">
        <f>+G58+G49+G37</f>
        <v>461071046</v>
      </c>
      <c r="H69" s="330">
        <v>324643699</v>
      </c>
      <c r="I69" s="330">
        <v>357046952</v>
      </c>
      <c r="J69" s="326">
        <f>+J58+J49+J37</f>
        <v>2191153766</v>
      </c>
      <c r="K69" s="330">
        <v>2209424153</v>
      </c>
      <c r="L69" s="330">
        <v>2419310607</v>
      </c>
      <c r="M69" s="326">
        <f>+M58+M49+M37</f>
        <v>1107365440</v>
      </c>
      <c r="N69" s="330">
        <v>1198492204</v>
      </c>
      <c r="O69" s="330">
        <v>1170425885</v>
      </c>
      <c r="P69" s="326">
        <f>+P58+P49+P37</f>
        <v>535414895</v>
      </c>
      <c r="Q69" s="330">
        <v>539686642</v>
      </c>
      <c r="R69" s="330">
        <v>507311665</v>
      </c>
      <c r="S69" s="326">
        <f>+S58+S49+S37</f>
        <v>-21280020</v>
      </c>
      <c r="T69" s="330">
        <v>-3228460</v>
      </c>
      <c r="U69" s="330">
        <v>-8446413</v>
      </c>
      <c r="V69" s="326">
        <f>+V58+V49+V37</f>
        <v>5642114643</v>
      </c>
      <c r="W69" s="330">
        <f>+W58+W49+W37</f>
        <v>5572476749</v>
      </c>
      <c r="X69" s="330">
        <f>+X58+X49+X37</f>
        <v>5755830800</v>
      </c>
      <c r="Z69" s="322">
        <f>+'[1]Segmentos LN resumen'!G70-V69</f>
        <v>0</v>
      </c>
      <c r="AA69" s="354"/>
    </row>
    <row r="70" spans="4:27" ht="12">
      <c r="D70" s="322">
        <f>+D29-D69</f>
        <v>0</v>
      </c>
      <c r="E70" s="322">
        <f aca="true" t="shared" si="15" ref="E70:X70">+E29-E69</f>
        <v>0</v>
      </c>
      <c r="F70" s="322">
        <f t="shared" si="15"/>
        <v>0</v>
      </c>
      <c r="G70" s="322">
        <f t="shared" si="15"/>
        <v>0</v>
      </c>
      <c r="H70" s="322">
        <f t="shared" si="15"/>
        <v>0</v>
      </c>
      <c r="I70" s="322">
        <f t="shared" si="15"/>
        <v>0</v>
      </c>
      <c r="J70" s="322">
        <f t="shared" si="15"/>
        <v>0</v>
      </c>
      <c r="K70" s="322">
        <f t="shared" si="15"/>
        <v>0</v>
      </c>
      <c r="L70" s="322">
        <f t="shared" si="15"/>
        <v>0</v>
      </c>
      <c r="M70" s="322">
        <f t="shared" si="15"/>
        <v>0</v>
      </c>
      <c r="N70" s="322">
        <f t="shared" si="15"/>
        <v>0</v>
      </c>
      <c r="O70" s="322">
        <f t="shared" si="15"/>
        <v>0</v>
      </c>
      <c r="P70" s="322">
        <f t="shared" si="15"/>
        <v>0</v>
      </c>
      <c r="Q70" s="322">
        <f t="shared" si="15"/>
        <v>0</v>
      </c>
      <c r="R70" s="322">
        <f t="shared" si="15"/>
        <v>0</v>
      </c>
      <c r="S70" s="322">
        <f t="shared" si="15"/>
        <v>0</v>
      </c>
      <c r="T70" s="322">
        <f t="shared" si="15"/>
        <v>0</v>
      </c>
      <c r="U70" s="322">
        <f t="shared" si="15"/>
        <v>0</v>
      </c>
      <c r="V70" s="322">
        <f t="shared" si="15"/>
        <v>0</v>
      </c>
      <c r="W70" s="322">
        <f t="shared" si="15"/>
        <v>0</v>
      </c>
      <c r="X70" s="322">
        <f t="shared" si="15"/>
        <v>0</v>
      </c>
      <c r="Z70" s="322">
        <f>+Z29-Z69</f>
        <v>0</v>
      </c>
      <c r="AA70" s="354"/>
    </row>
    <row r="71" spans="2:17" ht="22.5" customHeight="1">
      <c r="B71" s="443" t="s">
        <v>416</v>
      </c>
      <c r="C71" s="444"/>
      <c r="D71" s="455" t="str">
        <f>+D2</f>
        <v>Distribución</v>
      </c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7"/>
    </row>
    <row r="72" spans="2:17" ht="30.75" customHeight="1">
      <c r="B72" s="443" t="s">
        <v>411</v>
      </c>
      <c r="C72" s="444"/>
      <c r="D72" s="424" t="s">
        <v>1</v>
      </c>
      <c r="E72" s="426"/>
      <c r="F72" s="424" t="s">
        <v>2</v>
      </c>
      <c r="G72" s="426"/>
      <c r="H72" s="424" t="s">
        <v>412</v>
      </c>
      <c r="I72" s="426"/>
      <c r="J72" s="424" t="s">
        <v>3</v>
      </c>
      <c r="K72" s="426"/>
      <c r="L72" s="424" t="s">
        <v>413</v>
      </c>
      <c r="M72" s="426"/>
      <c r="N72" s="424" t="s">
        <v>414</v>
      </c>
      <c r="O72" s="426"/>
      <c r="P72" s="424" t="s">
        <v>318</v>
      </c>
      <c r="Q72" s="426"/>
    </row>
    <row r="73" spans="2:17" ht="12">
      <c r="B73" s="427" t="s">
        <v>372</v>
      </c>
      <c r="C73" s="448"/>
      <c r="D73" s="311">
        <f>+D35</f>
        <v>41455</v>
      </c>
      <c r="E73" s="312">
        <f>+'[1]Segmentos LN resumen'!E74</f>
        <v>41090</v>
      </c>
      <c r="F73" s="311">
        <f>+G35</f>
        <v>41455</v>
      </c>
      <c r="G73" s="312">
        <f>+E73</f>
        <v>41090</v>
      </c>
      <c r="H73" s="311">
        <f>+J35</f>
        <v>41455</v>
      </c>
      <c r="I73" s="312">
        <f>+G73</f>
        <v>41090</v>
      </c>
      <c r="J73" s="311">
        <f>+M35</f>
        <v>41455</v>
      </c>
      <c r="K73" s="312">
        <f>+I73</f>
        <v>41090</v>
      </c>
      <c r="L73" s="311">
        <f>+P35</f>
        <v>41455</v>
      </c>
      <c r="M73" s="312">
        <f>+K73</f>
        <v>41090</v>
      </c>
      <c r="N73" s="311">
        <f>+S35</f>
        <v>41455</v>
      </c>
      <c r="O73" s="312">
        <f>+M73</f>
        <v>41090</v>
      </c>
      <c r="P73" s="311">
        <f>+V35</f>
        <v>41455</v>
      </c>
      <c r="Q73" s="312">
        <f>+M73</f>
        <v>41090</v>
      </c>
    </row>
    <row r="74" spans="2:17" ht="12">
      <c r="B74" s="449"/>
      <c r="C74" s="450"/>
      <c r="D74" s="331" t="s">
        <v>320</v>
      </c>
      <c r="E74" s="332" t="s">
        <v>320</v>
      </c>
      <c r="F74" s="331" t="s">
        <v>320</v>
      </c>
      <c r="G74" s="332" t="s">
        <v>320</v>
      </c>
      <c r="H74" s="331" t="s">
        <v>320</v>
      </c>
      <c r="I74" s="332" t="s">
        <v>320</v>
      </c>
      <c r="J74" s="331" t="s">
        <v>320</v>
      </c>
      <c r="K74" s="332" t="s">
        <v>320</v>
      </c>
      <c r="L74" s="331" t="s">
        <v>320</v>
      </c>
      <c r="M74" s="332" t="s">
        <v>320</v>
      </c>
      <c r="N74" s="331" t="s">
        <v>320</v>
      </c>
      <c r="O74" s="332" t="s">
        <v>320</v>
      </c>
      <c r="P74" s="331" t="s">
        <v>320</v>
      </c>
      <c r="Q74" s="332" t="s">
        <v>320</v>
      </c>
    </row>
    <row r="75" spans="2:18" ht="12">
      <c r="B75" s="329" t="s">
        <v>373</v>
      </c>
      <c r="C75" s="333"/>
      <c r="D75" s="341">
        <f>+D76+D80</f>
        <v>471267377</v>
      </c>
      <c r="E75" s="334">
        <v>494323449</v>
      </c>
      <c r="F75" s="341">
        <f>+F76+F80</f>
        <v>343753503</v>
      </c>
      <c r="G75" s="334">
        <v>165013761</v>
      </c>
      <c r="H75" s="341">
        <f>+H76+H80</f>
        <v>811480926</v>
      </c>
      <c r="I75" s="334">
        <v>980891573</v>
      </c>
      <c r="J75" s="341">
        <f>+J76+J80</f>
        <v>412323102</v>
      </c>
      <c r="K75" s="334">
        <v>426242784</v>
      </c>
      <c r="L75" s="341">
        <f>+L76+L80</f>
        <v>192946040</v>
      </c>
      <c r="M75" s="334">
        <v>194265295</v>
      </c>
      <c r="N75" s="341">
        <f>+N76+N80</f>
        <v>0</v>
      </c>
      <c r="O75" s="334">
        <v>0</v>
      </c>
      <c r="P75" s="341">
        <f>+P76+P80</f>
        <v>2231770948</v>
      </c>
      <c r="Q75" s="399">
        <f>+Q76+Q80</f>
        <v>2260736862</v>
      </c>
      <c r="R75" s="322"/>
    </row>
    <row r="76" spans="2:18" ht="12">
      <c r="B76" s="336"/>
      <c r="C76" s="337" t="s">
        <v>374</v>
      </c>
      <c r="D76" s="341">
        <f>SUM(D77:D79)</f>
        <v>465904930</v>
      </c>
      <c r="E76" s="334">
        <v>489586312</v>
      </c>
      <c r="F76" s="341">
        <f aca="true" t="shared" si="16" ref="F76:Q76">SUM(F77:F79)</f>
        <v>149955396</v>
      </c>
      <c r="G76" s="334">
        <v>156801991</v>
      </c>
      <c r="H76" s="341">
        <f t="shared" si="16"/>
        <v>734644900</v>
      </c>
      <c r="I76" s="334">
        <v>904997150</v>
      </c>
      <c r="J76" s="341">
        <f t="shared" si="16"/>
        <v>395811177</v>
      </c>
      <c r="K76" s="334">
        <v>410781209</v>
      </c>
      <c r="L76" s="341">
        <f t="shared" si="16"/>
        <v>186468893</v>
      </c>
      <c r="M76" s="334">
        <v>183887075</v>
      </c>
      <c r="N76" s="341">
        <f t="shared" si="16"/>
        <v>0</v>
      </c>
      <c r="O76" s="334">
        <v>0</v>
      </c>
      <c r="P76" s="341">
        <f t="shared" si="16"/>
        <v>1932785296</v>
      </c>
      <c r="Q76" s="399">
        <f t="shared" si="16"/>
        <v>2146053737</v>
      </c>
      <c r="R76" s="322"/>
    </row>
    <row r="77" spans="2:26" ht="12">
      <c r="B77" s="336"/>
      <c r="C77" s="338" t="s">
        <v>375</v>
      </c>
      <c r="D77" s="339">
        <v>411027390</v>
      </c>
      <c r="E77" s="343">
        <v>439232759</v>
      </c>
      <c r="F77" s="339">
        <v>141705228</v>
      </c>
      <c r="G77" s="343">
        <v>146197668</v>
      </c>
      <c r="H77" s="339">
        <v>695268326</v>
      </c>
      <c r="I77" s="343">
        <v>848762345</v>
      </c>
      <c r="J77" s="339">
        <v>339000955</v>
      </c>
      <c r="K77" s="343">
        <v>352860387</v>
      </c>
      <c r="L77" s="339">
        <v>181928083</v>
      </c>
      <c r="M77" s="343">
        <v>179140194</v>
      </c>
      <c r="N77" s="341">
        <v>0</v>
      </c>
      <c r="O77" s="343">
        <v>0</v>
      </c>
      <c r="P77" s="339">
        <f aca="true" t="shared" si="17" ref="P77:Q80">+D77+F77+H77+J77+L77+N77</f>
        <v>1768929982</v>
      </c>
      <c r="Q77" s="399">
        <f t="shared" si="17"/>
        <v>1966193353</v>
      </c>
      <c r="R77" s="322"/>
      <c r="U77" s="322"/>
      <c r="Z77" s="322">
        <f>+P77-'[1]Segmentos LN resumen'!F78</f>
        <v>0</v>
      </c>
    </row>
    <row r="78" spans="2:26" ht="12">
      <c r="B78" s="336"/>
      <c r="C78" s="338" t="s">
        <v>376</v>
      </c>
      <c r="D78" s="339">
        <v>3133695</v>
      </c>
      <c r="E78" s="343">
        <v>2746996</v>
      </c>
      <c r="F78" s="339">
        <v>135089</v>
      </c>
      <c r="G78" s="343">
        <v>164103</v>
      </c>
      <c r="H78" s="339">
        <v>0</v>
      </c>
      <c r="I78" s="343">
        <v>0</v>
      </c>
      <c r="J78" s="339">
        <v>1405056</v>
      </c>
      <c r="K78" s="343">
        <v>1255694</v>
      </c>
      <c r="L78" s="339">
        <v>-63</v>
      </c>
      <c r="M78" s="343">
        <v>13201</v>
      </c>
      <c r="N78" s="341">
        <v>0</v>
      </c>
      <c r="O78" s="343">
        <v>0</v>
      </c>
      <c r="P78" s="339">
        <f t="shared" si="17"/>
        <v>4673777</v>
      </c>
      <c r="Q78" s="399">
        <f t="shared" si="17"/>
        <v>4179994</v>
      </c>
      <c r="R78" s="322"/>
      <c r="U78" s="322"/>
      <c r="Z78" s="322">
        <f>+P78-'[1]Segmentos LN resumen'!F79</f>
        <v>0</v>
      </c>
    </row>
    <row r="79" spans="2:26" ht="12">
      <c r="B79" s="336"/>
      <c r="C79" s="338" t="s">
        <v>377</v>
      </c>
      <c r="D79" s="339">
        <v>51743845</v>
      </c>
      <c r="E79" s="343">
        <v>47606557</v>
      </c>
      <c r="F79" s="339">
        <v>8115079</v>
      </c>
      <c r="G79" s="343">
        <v>10440220</v>
      </c>
      <c r="H79" s="339">
        <v>39376574</v>
      </c>
      <c r="I79" s="343">
        <v>56234805</v>
      </c>
      <c r="J79" s="339">
        <v>55405166</v>
      </c>
      <c r="K79" s="343">
        <v>56665128</v>
      </c>
      <c r="L79" s="339">
        <v>4540873</v>
      </c>
      <c r="M79" s="343">
        <v>4733680</v>
      </c>
      <c r="N79" s="341">
        <v>0</v>
      </c>
      <c r="O79" s="343">
        <v>0</v>
      </c>
      <c r="P79" s="339">
        <f t="shared" si="17"/>
        <v>159181537</v>
      </c>
      <c r="Q79" s="399">
        <f t="shared" si="17"/>
        <v>175680390</v>
      </c>
      <c r="R79" s="322"/>
      <c r="U79" s="322"/>
      <c r="Z79" s="322">
        <f>+P79-'[1]Segmentos LN resumen'!F80</f>
        <v>0</v>
      </c>
    </row>
    <row r="80" spans="2:26" ht="12">
      <c r="B80" s="336"/>
      <c r="C80" s="337" t="s">
        <v>378</v>
      </c>
      <c r="D80" s="339">
        <v>5362447</v>
      </c>
      <c r="E80" s="343">
        <v>4737137</v>
      </c>
      <c r="F80" s="339">
        <v>193798107</v>
      </c>
      <c r="G80" s="343">
        <v>8211770</v>
      </c>
      <c r="H80" s="339">
        <v>76836026</v>
      </c>
      <c r="I80" s="343">
        <v>75894423</v>
      </c>
      <c r="J80" s="339">
        <v>16511925</v>
      </c>
      <c r="K80" s="343">
        <v>15461575</v>
      </c>
      <c r="L80" s="339">
        <v>6477147</v>
      </c>
      <c r="M80" s="343">
        <v>10378220</v>
      </c>
      <c r="N80" s="341">
        <v>0</v>
      </c>
      <c r="O80" s="343">
        <v>0</v>
      </c>
      <c r="P80" s="339">
        <f t="shared" si="17"/>
        <v>298985652</v>
      </c>
      <c r="Q80" s="399">
        <f t="shared" si="17"/>
        <v>114683125</v>
      </c>
      <c r="R80" s="322"/>
      <c r="U80" s="322"/>
      <c r="Z80" s="322">
        <f>+P80-'[1]Segmentos LN resumen'!F81</f>
        <v>0</v>
      </c>
    </row>
    <row r="81" spans="4:26" ht="12"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400"/>
      <c r="R81" s="322"/>
      <c r="U81" s="322"/>
      <c r="Z81" s="322"/>
    </row>
    <row r="82" spans="2:26" ht="12">
      <c r="B82" s="329" t="s">
        <v>379</v>
      </c>
      <c r="C82" s="340"/>
      <c r="D82" s="341">
        <f>SUM(D83:D86)</f>
        <v>-342231629</v>
      </c>
      <c r="E82" s="334">
        <v>-368267170</v>
      </c>
      <c r="F82" s="341">
        <f aca="true" t="shared" si="18" ref="F82:Q82">SUM(F83:F86)</f>
        <v>-83354026</v>
      </c>
      <c r="G82" s="334">
        <v>-89820902</v>
      </c>
      <c r="H82" s="341">
        <f t="shared" si="18"/>
        <v>-509177148</v>
      </c>
      <c r="I82" s="334">
        <v>-642070722</v>
      </c>
      <c r="J82" s="341">
        <f t="shared" si="18"/>
        <v>-227978537</v>
      </c>
      <c r="K82" s="334">
        <v>-234331837</v>
      </c>
      <c r="L82" s="341">
        <f t="shared" si="18"/>
        <v>-128650337</v>
      </c>
      <c r="M82" s="334">
        <v>-126598022</v>
      </c>
      <c r="N82" s="341">
        <f t="shared" si="18"/>
        <v>0</v>
      </c>
      <c r="O82" s="334">
        <v>0</v>
      </c>
      <c r="P82" s="341">
        <f t="shared" si="18"/>
        <v>-1291391677</v>
      </c>
      <c r="Q82" s="399">
        <f t="shared" si="18"/>
        <v>-1461088653</v>
      </c>
      <c r="R82" s="322"/>
      <c r="U82" s="322"/>
      <c r="Z82" s="322"/>
    </row>
    <row r="83" spans="2:26" ht="12">
      <c r="B83" s="336"/>
      <c r="C83" s="337" t="s">
        <v>380</v>
      </c>
      <c r="D83" s="339">
        <v>-302992870</v>
      </c>
      <c r="E83" s="343">
        <v>-328093566</v>
      </c>
      <c r="F83" s="339">
        <v>-82749194</v>
      </c>
      <c r="G83" s="343">
        <v>-89782763</v>
      </c>
      <c r="H83" s="339">
        <v>-331003988</v>
      </c>
      <c r="I83" s="343">
        <v>-366495184</v>
      </c>
      <c r="J83" s="339">
        <v>-173416790</v>
      </c>
      <c r="K83" s="343">
        <v>-176259937</v>
      </c>
      <c r="L83" s="339">
        <v>-118240677</v>
      </c>
      <c r="M83" s="343">
        <v>-114865092</v>
      </c>
      <c r="N83" s="341">
        <v>0</v>
      </c>
      <c r="O83" s="343">
        <v>0</v>
      </c>
      <c r="P83" s="339">
        <f aca="true" t="shared" si="19" ref="P83:Q86">+D83+F83+H83+J83+L83+N83</f>
        <v>-1008403519</v>
      </c>
      <c r="Q83" s="399">
        <f t="shared" si="19"/>
        <v>-1075496542</v>
      </c>
      <c r="R83" s="322"/>
      <c r="U83" s="322"/>
      <c r="Z83" s="322">
        <f>+P83-'[1]Segmentos LN resumen'!F84</f>
        <v>0</v>
      </c>
    </row>
    <row r="84" spans="2:26" ht="12">
      <c r="B84" s="336"/>
      <c r="C84" s="337" t="s">
        <v>381</v>
      </c>
      <c r="D84" s="339">
        <v>0</v>
      </c>
      <c r="E84" s="343">
        <v>0</v>
      </c>
      <c r="F84" s="339">
        <v>0</v>
      </c>
      <c r="G84" s="343">
        <v>0</v>
      </c>
      <c r="H84" s="339">
        <v>0</v>
      </c>
      <c r="I84" s="343">
        <v>0</v>
      </c>
      <c r="J84" s="339">
        <v>0</v>
      </c>
      <c r="K84" s="343">
        <v>0</v>
      </c>
      <c r="L84" s="339">
        <v>0</v>
      </c>
      <c r="M84" s="343">
        <v>0</v>
      </c>
      <c r="N84" s="341">
        <v>0</v>
      </c>
      <c r="O84" s="343">
        <v>0</v>
      </c>
      <c r="P84" s="339">
        <f t="shared" si="19"/>
        <v>0</v>
      </c>
      <c r="Q84" s="399">
        <f t="shared" si="19"/>
        <v>0</v>
      </c>
      <c r="R84" s="322"/>
      <c r="U84" s="322"/>
      <c r="Z84" s="322">
        <f>+P84-'[1]Segmentos LN resumen'!F85</f>
        <v>0</v>
      </c>
    </row>
    <row r="85" spans="2:26" ht="12">
      <c r="B85" s="336"/>
      <c r="C85" s="337" t="s">
        <v>382</v>
      </c>
      <c r="D85" s="339">
        <v>-27803494</v>
      </c>
      <c r="E85" s="343">
        <v>-28812603</v>
      </c>
      <c r="F85" s="339">
        <v>-534323</v>
      </c>
      <c r="G85" s="343">
        <v>66869</v>
      </c>
      <c r="H85" s="339">
        <v>-32357801</v>
      </c>
      <c r="I85" s="343">
        <v>-45471107</v>
      </c>
      <c r="J85" s="339">
        <v>-38188921</v>
      </c>
      <c r="K85" s="343">
        <v>-41717638</v>
      </c>
      <c r="L85" s="339">
        <v>0</v>
      </c>
      <c r="M85" s="343">
        <v>0</v>
      </c>
      <c r="N85" s="341">
        <v>0</v>
      </c>
      <c r="O85" s="343">
        <v>0</v>
      </c>
      <c r="P85" s="339">
        <f t="shared" si="19"/>
        <v>-98884539</v>
      </c>
      <c r="Q85" s="399">
        <f t="shared" si="19"/>
        <v>-115934479</v>
      </c>
      <c r="R85" s="322"/>
      <c r="U85" s="322"/>
      <c r="Z85" s="322">
        <f>+P85-'[1]Segmentos LN resumen'!F86</f>
        <v>0</v>
      </c>
    </row>
    <row r="86" spans="2:26" ht="12">
      <c r="B86" s="336"/>
      <c r="C86" s="337" t="s">
        <v>383</v>
      </c>
      <c r="D86" s="339">
        <v>-11435265</v>
      </c>
      <c r="E86" s="343">
        <v>-11361001</v>
      </c>
      <c r="F86" s="339">
        <v>-70509</v>
      </c>
      <c r="G86" s="343">
        <v>-105008</v>
      </c>
      <c r="H86" s="339">
        <v>-145815359</v>
      </c>
      <c r="I86" s="343">
        <v>-230104431</v>
      </c>
      <c r="J86" s="339">
        <v>-16372826</v>
      </c>
      <c r="K86" s="343">
        <v>-16354262</v>
      </c>
      <c r="L86" s="339">
        <v>-10409660</v>
      </c>
      <c r="M86" s="343">
        <v>-11732930</v>
      </c>
      <c r="N86" s="341">
        <v>0</v>
      </c>
      <c r="O86" s="343">
        <v>0</v>
      </c>
      <c r="P86" s="339">
        <f t="shared" si="19"/>
        <v>-184103619</v>
      </c>
      <c r="Q86" s="399">
        <f t="shared" si="19"/>
        <v>-269657632</v>
      </c>
      <c r="R86" s="322"/>
      <c r="U86" s="322"/>
      <c r="Z86" s="322">
        <f>+P86-'[1]Segmentos LN resumen'!F87</f>
        <v>0</v>
      </c>
    </row>
    <row r="87" spans="4:26" ht="12"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400"/>
      <c r="R87" s="322"/>
      <c r="U87" s="322"/>
      <c r="Z87" s="322"/>
    </row>
    <row r="88" spans="2:26" ht="12">
      <c r="B88" s="329" t="s">
        <v>384</v>
      </c>
      <c r="C88" s="340"/>
      <c r="D88" s="341">
        <f>+D82+D75</f>
        <v>129035748</v>
      </c>
      <c r="E88" s="334">
        <v>126056279</v>
      </c>
      <c r="F88" s="341">
        <f>+F82+F75</f>
        <v>260399477</v>
      </c>
      <c r="G88" s="334">
        <v>75192859</v>
      </c>
      <c r="H88" s="341">
        <f>+H82+H75</f>
        <v>302303778</v>
      </c>
      <c r="I88" s="334">
        <v>338820851</v>
      </c>
      <c r="J88" s="341">
        <f>+J82+J75</f>
        <v>184344565</v>
      </c>
      <c r="K88" s="334">
        <v>191910947</v>
      </c>
      <c r="L88" s="341">
        <f>+L82+L75</f>
        <v>64295703</v>
      </c>
      <c r="M88" s="334">
        <v>67667273</v>
      </c>
      <c r="N88" s="341">
        <f>+N82+N75</f>
        <v>0</v>
      </c>
      <c r="O88" s="334">
        <v>0</v>
      </c>
      <c r="P88" s="341">
        <f>+P82+P75</f>
        <v>940379271</v>
      </c>
      <c r="Q88" s="399">
        <f>+Q82+Q75</f>
        <v>799648209</v>
      </c>
      <c r="R88" s="322"/>
      <c r="U88" s="322"/>
      <c r="Z88" s="322"/>
    </row>
    <row r="89" spans="4:26" ht="12"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400"/>
      <c r="R89" s="322"/>
      <c r="U89" s="322"/>
      <c r="Z89" s="322"/>
    </row>
    <row r="90" spans="2:26" ht="12">
      <c r="B90" s="329" t="s">
        <v>385</v>
      </c>
      <c r="C90" s="323"/>
      <c r="D90" s="339">
        <v>1304352</v>
      </c>
      <c r="E90" s="343">
        <v>1270175</v>
      </c>
      <c r="F90" s="339">
        <v>7278038</v>
      </c>
      <c r="G90" s="343">
        <v>6737991</v>
      </c>
      <c r="H90" s="339">
        <v>6714726</v>
      </c>
      <c r="I90" s="343">
        <v>7329468</v>
      </c>
      <c r="J90" s="339">
        <v>1725631</v>
      </c>
      <c r="K90" s="343">
        <v>871499</v>
      </c>
      <c r="L90" s="339">
        <v>1468114</v>
      </c>
      <c r="M90" s="343">
        <v>1261051</v>
      </c>
      <c r="N90" s="341">
        <v>0</v>
      </c>
      <c r="O90" s="343">
        <v>0</v>
      </c>
      <c r="P90" s="339">
        <f aca="true" t="shared" si="20" ref="P90:Q92">+D90+F90+H90+J90+L90+N90</f>
        <v>18490861</v>
      </c>
      <c r="Q90" s="399">
        <f t="shared" si="20"/>
        <v>17470184</v>
      </c>
      <c r="R90" s="322"/>
      <c r="U90" s="322"/>
      <c r="Z90" s="322">
        <f>+P90-'[1]Segmentos LN resumen'!F91</f>
        <v>0</v>
      </c>
    </row>
    <row r="91" spans="2:26" ht="12">
      <c r="B91" s="329" t="s">
        <v>386</v>
      </c>
      <c r="C91" s="323"/>
      <c r="D91" s="339">
        <v>-14215993</v>
      </c>
      <c r="E91" s="343">
        <v>-12773485</v>
      </c>
      <c r="F91" s="339">
        <v>-61106832</v>
      </c>
      <c r="G91" s="343">
        <v>-48771788</v>
      </c>
      <c r="H91" s="339">
        <v>-40626059</v>
      </c>
      <c r="I91" s="343">
        <v>-44772089</v>
      </c>
      <c r="J91" s="339">
        <v>-16224717</v>
      </c>
      <c r="K91" s="343">
        <v>-15665973</v>
      </c>
      <c r="L91" s="339">
        <v>-9930329</v>
      </c>
      <c r="M91" s="343">
        <v>-8512757</v>
      </c>
      <c r="N91" s="341">
        <v>0</v>
      </c>
      <c r="O91" s="343">
        <v>0</v>
      </c>
      <c r="P91" s="339">
        <f t="shared" si="20"/>
        <v>-142103930</v>
      </c>
      <c r="Q91" s="399">
        <f t="shared" si="20"/>
        <v>-130496092</v>
      </c>
      <c r="R91" s="322"/>
      <c r="U91" s="322"/>
      <c r="Z91" s="322">
        <f>+P91-'[1]Segmentos LN resumen'!F92</f>
        <v>0</v>
      </c>
    </row>
    <row r="92" spans="2:26" ht="12">
      <c r="B92" s="329" t="s">
        <v>387</v>
      </c>
      <c r="C92" s="323"/>
      <c r="D92" s="339">
        <v>-30237096</v>
      </c>
      <c r="E92" s="343">
        <v>-29682301</v>
      </c>
      <c r="F92" s="339">
        <v>-57634871</v>
      </c>
      <c r="G92" s="343">
        <v>-50383784</v>
      </c>
      <c r="H92" s="339">
        <v>-72700765</v>
      </c>
      <c r="I92" s="343">
        <v>-75693741</v>
      </c>
      <c r="J92" s="339">
        <v>-25551960</v>
      </c>
      <c r="K92" s="343">
        <v>-24663817</v>
      </c>
      <c r="L92" s="339">
        <v>-10395125</v>
      </c>
      <c r="M92" s="343">
        <v>-13025188</v>
      </c>
      <c r="N92" s="341">
        <v>0</v>
      </c>
      <c r="O92" s="343">
        <v>0</v>
      </c>
      <c r="P92" s="339">
        <f t="shared" si="20"/>
        <v>-196519817</v>
      </c>
      <c r="Q92" s="399">
        <f t="shared" si="20"/>
        <v>-193448831</v>
      </c>
      <c r="R92" s="322"/>
      <c r="U92" s="322"/>
      <c r="Z92" s="322">
        <f>+P92-'[1]Segmentos LN resumen'!F93</f>
        <v>0</v>
      </c>
    </row>
    <row r="93" spans="4:26" ht="12"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400"/>
      <c r="R93" s="322"/>
      <c r="U93" s="322"/>
      <c r="Z93" s="322"/>
    </row>
    <row r="94" spans="2:26" ht="12">
      <c r="B94" s="329" t="s">
        <v>388</v>
      </c>
      <c r="C94" s="340"/>
      <c r="D94" s="341">
        <f>+D88+D90+D91+D92</f>
        <v>85887011</v>
      </c>
      <c r="E94" s="343">
        <v>84870668</v>
      </c>
      <c r="F94" s="341">
        <f aca="true" t="shared" si="21" ref="F94:Q94">+F88+F90+F91+F92</f>
        <v>148935812</v>
      </c>
      <c r="G94" s="343">
        <v>-17224722</v>
      </c>
      <c r="H94" s="341">
        <f t="shared" si="21"/>
        <v>195691680</v>
      </c>
      <c r="I94" s="343">
        <v>225684489</v>
      </c>
      <c r="J94" s="341">
        <f t="shared" si="21"/>
        <v>144293519</v>
      </c>
      <c r="K94" s="343">
        <v>152452656</v>
      </c>
      <c r="L94" s="341">
        <f>+L88+L90+L91+L92</f>
        <v>45438363</v>
      </c>
      <c r="M94" s="343">
        <v>47390379</v>
      </c>
      <c r="N94" s="341">
        <f t="shared" si="21"/>
        <v>0</v>
      </c>
      <c r="O94" s="343">
        <v>0</v>
      </c>
      <c r="P94" s="341">
        <f t="shared" si="21"/>
        <v>620246385</v>
      </c>
      <c r="Q94" s="399">
        <f t="shared" si="21"/>
        <v>493173470</v>
      </c>
      <c r="R94" s="322"/>
      <c r="U94" s="322"/>
      <c r="Z94" s="322"/>
    </row>
    <row r="95" spans="4:26" ht="12"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400"/>
      <c r="R95" s="322"/>
      <c r="U95" s="322"/>
      <c r="Z95" s="322"/>
    </row>
    <row r="96" spans="2:26" ht="12">
      <c r="B96" s="336"/>
      <c r="C96" s="323" t="s">
        <v>389</v>
      </c>
      <c r="D96" s="339">
        <v>-16337131</v>
      </c>
      <c r="E96" s="343">
        <v>-17154386</v>
      </c>
      <c r="F96" s="339">
        <v>-7252463</v>
      </c>
      <c r="G96" s="343">
        <v>-7829777</v>
      </c>
      <c r="H96" s="339">
        <v>-45325041</v>
      </c>
      <c r="I96" s="343">
        <v>-55626456</v>
      </c>
      <c r="J96" s="339">
        <v>-31388616</v>
      </c>
      <c r="K96" s="343">
        <v>-34255330</v>
      </c>
      <c r="L96" s="339">
        <v>-12141613</v>
      </c>
      <c r="M96" s="343">
        <v>-12049967</v>
      </c>
      <c r="N96" s="341">
        <v>0</v>
      </c>
      <c r="O96" s="343">
        <v>0</v>
      </c>
      <c r="P96" s="339">
        <f>+D96+F96+H96+J96+L96+N96</f>
        <v>-112444864</v>
      </c>
      <c r="Q96" s="399">
        <f>+E96+G96+I96+K96+M96+O96</f>
        <v>-126915916</v>
      </c>
      <c r="R96" s="322"/>
      <c r="U96" s="322"/>
      <c r="Z96" s="322">
        <f>+P96-'[1]Segmentos LN resumen'!F97</f>
        <v>0</v>
      </c>
    </row>
    <row r="97" spans="4:26" ht="12"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400"/>
      <c r="R97" s="322"/>
      <c r="U97" s="322"/>
      <c r="Z97" s="322"/>
    </row>
    <row r="98" spans="2:26" ht="12">
      <c r="B98" s="329" t="s">
        <v>390</v>
      </c>
      <c r="C98" s="340"/>
      <c r="D98" s="341">
        <f>+D94+D96</f>
        <v>69549880</v>
      </c>
      <c r="E98" s="334">
        <v>67716282</v>
      </c>
      <c r="F98" s="341">
        <f aca="true" t="shared" si="22" ref="F98:Q98">+F94+F96</f>
        <v>141683349</v>
      </c>
      <c r="G98" s="334">
        <v>-25054499</v>
      </c>
      <c r="H98" s="341">
        <f t="shared" si="22"/>
        <v>150366639</v>
      </c>
      <c r="I98" s="334">
        <v>170058033</v>
      </c>
      <c r="J98" s="341">
        <f t="shared" si="22"/>
        <v>112904903</v>
      </c>
      <c r="K98" s="334">
        <v>118197326</v>
      </c>
      <c r="L98" s="341">
        <f>+L94+L96</f>
        <v>33296750</v>
      </c>
      <c r="M98" s="334">
        <v>35340412</v>
      </c>
      <c r="N98" s="341">
        <f t="shared" si="22"/>
        <v>0</v>
      </c>
      <c r="O98" s="334">
        <v>0</v>
      </c>
      <c r="P98" s="341">
        <f t="shared" si="22"/>
        <v>507801521</v>
      </c>
      <c r="Q98" s="399">
        <f t="shared" si="22"/>
        <v>366257554</v>
      </c>
      <c r="R98" s="322"/>
      <c r="U98" s="322"/>
      <c r="Z98" s="322">
        <f>+P98-'[1]Segmentos LN resumen'!F99</f>
        <v>0</v>
      </c>
    </row>
    <row r="99" spans="4:26" ht="6" customHeight="1"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400"/>
      <c r="R99" s="322"/>
      <c r="U99" s="322"/>
      <c r="Z99" s="322"/>
    </row>
    <row r="100" spans="4:26" ht="5.25" customHeight="1"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400"/>
      <c r="R100" s="322"/>
      <c r="U100" s="322"/>
      <c r="Z100" s="322"/>
    </row>
    <row r="101" spans="2:26" ht="12">
      <c r="B101" s="329" t="s">
        <v>391</v>
      </c>
      <c r="C101" s="340"/>
      <c r="D101" s="341">
        <f>SUM(D102:D105)</f>
        <v>1469081</v>
      </c>
      <c r="E101" s="334">
        <v>5900886</v>
      </c>
      <c r="F101" s="341">
        <f aca="true" t="shared" si="23" ref="F101:Q101">SUM(F102:F105)</f>
        <v>17682173</v>
      </c>
      <c r="G101" s="334">
        <v>-9177222</v>
      </c>
      <c r="H101" s="341">
        <f t="shared" si="23"/>
        <v>-10269943</v>
      </c>
      <c r="I101" s="334">
        <v>-51151824</v>
      </c>
      <c r="J101" s="341">
        <f t="shared" si="23"/>
        <v>-11071000</v>
      </c>
      <c r="K101" s="334">
        <v>-13831943</v>
      </c>
      <c r="L101" s="341">
        <f t="shared" si="23"/>
        <v>-5868333</v>
      </c>
      <c r="M101" s="334">
        <v>-4080433</v>
      </c>
      <c r="N101" s="341">
        <f t="shared" si="23"/>
        <v>17237</v>
      </c>
      <c r="O101" s="334">
        <v>-272254</v>
      </c>
      <c r="P101" s="341">
        <f t="shared" si="23"/>
        <v>-8040785</v>
      </c>
      <c r="Q101" s="399">
        <f t="shared" si="23"/>
        <v>-72612790</v>
      </c>
      <c r="R101" s="322"/>
      <c r="U101" s="322"/>
      <c r="Z101" s="322"/>
    </row>
    <row r="102" spans="2:26" ht="12.75" customHeight="1">
      <c r="B102" s="336"/>
      <c r="C102" s="337" t="s">
        <v>392</v>
      </c>
      <c r="D102" s="339">
        <v>3820496</v>
      </c>
      <c r="E102" s="343">
        <v>5558357</v>
      </c>
      <c r="F102" s="339">
        <v>29767177</v>
      </c>
      <c r="G102" s="343">
        <v>2722119</v>
      </c>
      <c r="H102" s="339">
        <v>67965957</v>
      </c>
      <c r="I102" s="343">
        <v>43858840</v>
      </c>
      <c r="J102" s="339">
        <v>3770892</v>
      </c>
      <c r="K102" s="343">
        <v>4431674</v>
      </c>
      <c r="L102" s="339">
        <v>1015992</v>
      </c>
      <c r="M102" s="343">
        <v>2726190</v>
      </c>
      <c r="N102" s="341">
        <v>0</v>
      </c>
      <c r="O102" s="343">
        <v>61276</v>
      </c>
      <c r="P102" s="339">
        <f aca="true" t="shared" si="24" ref="P102:Q104">+D102+F102+H102+J102+L102+N102</f>
        <v>106340514</v>
      </c>
      <c r="Q102" s="399">
        <f t="shared" si="24"/>
        <v>59358456</v>
      </c>
      <c r="R102" s="322"/>
      <c r="U102" s="322"/>
      <c r="Z102" s="322">
        <f>+P102-'[1]Segmentos LN resumen'!F103</f>
        <v>0</v>
      </c>
    </row>
    <row r="103" spans="2:26" ht="12">
      <c r="B103" s="336"/>
      <c r="C103" s="337" t="s">
        <v>393</v>
      </c>
      <c r="D103" s="339">
        <v>-3150441</v>
      </c>
      <c r="E103" s="343">
        <v>-738236</v>
      </c>
      <c r="F103" s="339">
        <v>-12208515</v>
      </c>
      <c r="G103" s="343">
        <v>-12214695</v>
      </c>
      <c r="H103" s="339">
        <v>-78262618</v>
      </c>
      <c r="I103" s="343">
        <v>-95572706</v>
      </c>
      <c r="J103" s="339">
        <v>-14780436</v>
      </c>
      <c r="K103" s="343">
        <v>-18311613</v>
      </c>
      <c r="L103" s="339">
        <v>-6681676</v>
      </c>
      <c r="M103" s="343">
        <v>-6885491</v>
      </c>
      <c r="N103" s="341">
        <v>0</v>
      </c>
      <c r="O103" s="343">
        <v>0</v>
      </c>
      <c r="P103" s="339">
        <f t="shared" si="24"/>
        <v>-115083686</v>
      </c>
      <c r="Q103" s="399">
        <f t="shared" si="24"/>
        <v>-133722741</v>
      </c>
      <c r="R103" s="322"/>
      <c r="U103" s="322"/>
      <c r="Z103" s="322">
        <f>+P103-'[1]Segmentos LN resumen'!F104</f>
        <v>0</v>
      </c>
    </row>
    <row r="104" spans="2:26" ht="12">
      <c r="B104" s="336"/>
      <c r="C104" s="337" t="s">
        <v>394</v>
      </c>
      <c r="D104" s="339">
        <v>254027</v>
      </c>
      <c r="E104" s="343">
        <v>938812</v>
      </c>
      <c r="F104" s="339">
        <v>0</v>
      </c>
      <c r="G104" s="343">
        <v>0</v>
      </c>
      <c r="H104" s="339">
        <v>0</v>
      </c>
      <c r="I104" s="343">
        <v>0</v>
      </c>
      <c r="J104" s="339">
        <v>0</v>
      </c>
      <c r="K104" s="343">
        <v>0</v>
      </c>
      <c r="L104" s="339">
        <v>0</v>
      </c>
      <c r="M104" s="343">
        <v>0</v>
      </c>
      <c r="N104" s="341">
        <v>0</v>
      </c>
      <c r="O104" s="343">
        <v>0</v>
      </c>
      <c r="P104" s="339">
        <f t="shared" si="24"/>
        <v>254027</v>
      </c>
      <c r="Q104" s="399">
        <f t="shared" si="24"/>
        <v>938812</v>
      </c>
      <c r="R104" s="322"/>
      <c r="U104" s="322"/>
      <c r="Z104" s="322">
        <f>+P104-'[1]Segmentos LN resumen'!F105</f>
        <v>0</v>
      </c>
    </row>
    <row r="105" spans="2:26" ht="12">
      <c r="B105" s="336"/>
      <c r="C105" s="337" t="s">
        <v>395</v>
      </c>
      <c r="D105" s="341">
        <f>+D106+D107</f>
        <v>544999</v>
      </c>
      <c r="E105" s="334">
        <v>141953</v>
      </c>
      <c r="F105" s="341">
        <f aca="true" t="shared" si="25" ref="F105:Q105">+F106+F107</f>
        <v>123511</v>
      </c>
      <c r="G105" s="334">
        <v>315354</v>
      </c>
      <c r="H105" s="341">
        <f t="shared" si="25"/>
        <v>26718</v>
      </c>
      <c r="I105" s="334">
        <v>562042</v>
      </c>
      <c r="J105" s="341">
        <f t="shared" si="25"/>
        <v>-61456</v>
      </c>
      <c r="K105" s="334">
        <v>47996</v>
      </c>
      <c r="L105" s="341">
        <f t="shared" si="25"/>
        <v>-202649</v>
      </c>
      <c r="M105" s="334">
        <v>78868</v>
      </c>
      <c r="N105" s="341">
        <f t="shared" si="25"/>
        <v>17237</v>
      </c>
      <c r="O105" s="334">
        <v>-333530</v>
      </c>
      <c r="P105" s="341">
        <f t="shared" si="25"/>
        <v>448360</v>
      </c>
      <c r="Q105" s="399">
        <f t="shared" si="25"/>
        <v>812683</v>
      </c>
      <c r="R105" s="322"/>
      <c r="U105" s="322"/>
      <c r="Z105" s="322"/>
    </row>
    <row r="106" spans="2:26" ht="12">
      <c r="B106" s="336"/>
      <c r="C106" s="338" t="s">
        <v>396</v>
      </c>
      <c r="D106" s="339">
        <v>1424364</v>
      </c>
      <c r="E106" s="343">
        <v>586723</v>
      </c>
      <c r="F106" s="339">
        <v>412965</v>
      </c>
      <c r="G106" s="343">
        <v>445363</v>
      </c>
      <c r="H106" s="339">
        <v>124406</v>
      </c>
      <c r="I106" s="343">
        <v>591522</v>
      </c>
      <c r="J106" s="339">
        <v>51284</v>
      </c>
      <c r="K106" s="343">
        <v>206852</v>
      </c>
      <c r="L106" s="339">
        <v>385438</v>
      </c>
      <c r="M106" s="343">
        <v>357439</v>
      </c>
      <c r="N106" s="339">
        <v>-203510</v>
      </c>
      <c r="O106" s="343">
        <v>-431557</v>
      </c>
      <c r="P106" s="339">
        <f>+D106+F106+H106+J106+L106+N106</f>
        <v>2194947</v>
      </c>
      <c r="Q106" s="399">
        <f>+E106+G106+I106+K106+M106+O106</f>
        <v>1756342</v>
      </c>
      <c r="R106" s="322"/>
      <c r="U106" s="322"/>
      <c r="Z106" s="322">
        <f>+P106-'[1]Segmentos LN resumen'!F107</f>
        <v>0</v>
      </c>
    </row>
    <row r="107" spans="2:26" ht="12">
      <c r="B107" s="336"/>
      <c r="C107" s="338" t="s">
        <v>397</v>
      </c>
      <c r="D107" s="339">
        <v>-879365</v>
      </c>
      <c r="E107" s="343">
        <v>-444770</v>
      </c>
      <c r="F107" s="339">
        <v>-289454</v>
      </c>
      <c r="G107" s="343">
        <v>-130009</v>
      </c>
      <c r="H107" s="339">
        <v>-97688</v>
      </c>
      <c r="I107" s="343">
        <v>-29480</v>
      </c>
      <c r="J107" s="339">
        <v>-112740</v>
      </c>
      <c r="K107" s="343">
        <v>-158856</v>
      </c>
      <c r="L107" s="339">
        <v>-588087</v>
      </c>
      <c r="M107" s="343">
        <v>-278571</v>
      </c>
      <c r="N107" s="341">
        <v>220747</v>
      </c>
      <c r="O107" s="343">
        <v>98027</v>
      </c>
      <c r="P107" s="339">
        <f>+D107+F107+H107+J107+L107+N107</f>
        <v>-1746587</v>
      </c>
      <c r="Q107" s="399">
        <f>+E107+G107+I107+K107+M107+O107</f>
        <v>-943659</v>
      </c>
      <c r="R107" s="322"/>
      <c r="U107" s="322"/>
      <c r="Z107" s="322">
        <f>+P107-'[1]Segmentos LN resumen'!F108</f>
        <v>0</v>
      </c>
    </row>
    <row r="108" spans="4:26" ht="6.75" customHeight="1"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400"/>
      <c r="R108" s="322"/>
      <c r="U108" s="322"/>
      <c r="Z108" s="322"/>
    </row>
    <row r="109" spans="2:26" ht="12">
      <c r="B109" s="342" t="s">
        <v>398</v>
      </c>
      <c r="C109" s="323"/>
      <c r="D109" s="339">
        <v>0</v>
      </c>
      <c r="E109" s="343">
        <v>0</v>
      </c>
      <c r="F109" s="339">
        <v>0</v>
      </c>
      <c r="G109" s="343">
        <v>101256</v>
      </c>
      <c r="H109" s="339">
        <v>0</v>
      </c>
      <c r="I109" s="343">
        <v>0</v>
      </c>
      <c r="J109" s="339">
        <v>74681</v>
      </c>
      <c r="K109" s="343">
        <v>1081114</v>
      </c>
      <c r="L109" s="339">
        <v>0</v>
      </c>
      <c r="M109" s="343">
        <v>0</v>
      </c>
      <c r="N109" s="341">
        <v>0</v>
      </c>
      <c r="O109" s="343">
        <v>0</v>
      </c>
      <c r="P109" s="339">
        <f aca="true" t="shared" si="26" ref="P109:Q113">+D109+F109+H109+J109+L109+N109</f>
        <v>74681</v>
      </c>
      <c r="Q109" s="399">
        <f t="shared" si="26"/>
        <v>1182370</v>
      </c>
      <c r="R109" s="322"/>
      <c r="U109" s="322"/>
      <c r="Z109" s="322">
        <f>+P109-'[1]Segmentos LN resumen'!F110</f>
        <v>0</v>
      </c>
    </row>
    <row r="110" spans="2:26" ht="12">
      <c r="B110" s="329" t="s">
        <v>399</v>
      </c>
      <c r="C110" s="323"/>
      <c r="D110" s="339">
        <v>0</v>
      </c>
      <c r="E110" s="343">
        <v>0</v>
      </c>
      <c r="F110" s="339">
        <v>0</v>
      </c>
      <c r="G110" s="343">
        <v>0</v>
      </c>
      <c r="H110" s="339">
        <v>0</v>
      </c>
      <c r="I110" s="343">
        <v>0</v>
      </c>
      <c r="J110" s="339">
        <v>0</v>
      </c>
      <c r="K110" s="343">
        <v>0</v>
      </c>
      <c r="L110" s="339">
        <v>0</v>
      </c>
      <c r="M110" s="343">
        <v>0</v>
      </c>
      <c r="N110" s="341">
        <v>0</v>
      </c>
      <c r="O110" s="343">
        <v>0</v>
      </c>
      <c r="P110" s="339">
        <f t="shared" si="26"/>
        <v>0</v>
      </c>
      <c r="Q110" s="399">
        <f t="shared" si="26"/>
        <v>0</v>
      </c>
      <c r="R110" s="322"/>
      <c r="U110" s="322"/>
      <c r="Z110" s="322">
        <f>+P110-'[1]Segmentos LN resumen'!F111</f>
        <v>0</v>
      </c>
    </row>
    <row r="111" spans="2:26" ht="12">
      <c r="B111" s="329" t="s">
        <v>400</v>
      </c>
      <c r="C111" s="323"/>
      <c r="D111" s="339">
        <v>0</v>
      </c>
      <c r="E111" s="343">
        <v>0</v>
      </c>
      <c r="F111" s="339">
        <v>0</v>
      </c>
      <c r="G111" s="343">
        <v>0</v>
      </c>
      <c r="H111" s="339">
        <v>0</v>
      </c>
      <c r="I111" s="343">
        <v>0</v>
      </c>
      <c r="J111" s="339">
        <v>0</v>
      </c>
      <c r="K111" s="343">
        <v>0</v>
      </c>
      <c r="L111" s="339">
        <v>0</v>
      </c>
      <c r="M111" s="343">
        <v>0</v>
      </c>
      <c r="N111" s="341">
        <v>0</v>
      </c>
      <c r="O111" s="343">
        <v>0</v>
      </c>
      <c r="P111" s="339">
        <f t="shared" si="26"/>
        <v>0</v>
      </c>
      <c r="Q111" s="399">
        <f t="shared" si="26"/>
        <v>0</v>
      </c>
      <c r="R111" s="322"/>
      <c r="U111" s="322"/>
      <c r="Z111" s="322">
        <f>+P111-'[1]Segmentos LN resumen'!F112</f>
        <v>0</v>
      </c>
    </row>
    <row r="112" spans="2:26" ht="12">
      <c r="B112" s="329" t="s">
        <v>401</v>
      </c>
      <c r="C112" s="323"/>
      <c r="D112" s="339">
        <v>-6715</v>
      </c>
      <c r="E112" s="343">
        <v>-75312</v>
      </c>
      <c r="F112" s="339">
        <v>0</v>
      </c>
      <c r="G112" s="343">
        <v>0</v>
      </c>
      <c r="H112" s="339">
        <v>0</v>
      </c>
      <c r="I112" s="343">
        <v>0</v>
      </c>
      <c r="J112" s="339">
        <v>-104943</v>
      </c>
      <c r="K112" s="343">
        <v>-84843</v>
      </c>
      <c r="L112" s="339">
        <v>267684</v>
      </c>
      <c r="M112" s="343">
        <v>-17267</v>
      </c>
      <c r="N112" s="341">
        <v>0</v>
      </c>
      <c r="O112" s="343">
        <v>0</v>
      </c>
      <c r="P112" s="339">
        <f t="shared" si="26"/>
        <v>156026</v>
      </c>
      <c r="Q112" s="399">
        <f t="shared" si="26"/>
        <v>-177422</v>
      </c>
      <c r="R112" s="322"/>
      <c r="U112" s="322"/>
      <c r="Z112" s="322">
        <f>+P112-'[1]Segmentos LN resumen'!F113</f>
        <v>0</v>
      </c>
    </row>
    <row r="113" spans="2:26" ht="12">
      <c r="B113" s="329" t="s">
        <v>402</v>
      </c>
      <c r="C113" s="323"/>
      <c r="D113" s="339">
        <v>0</v>
      </c>
      <c r="E113" s="343">
        <v>0</v>
      </c>
      <c r="F113" s="339">
        <v>0</v>
      </c>
      <c r="G113" s="343">
        <v>0</v>
      </c>
      <c r="H113" s="339">
        <v>0</v>
      </c>
      <c r="I113" s="343">
        <v>0</v>
      </c>
      <c r="J113" s="339">
        <v>0</v>
      </c>
      <c r="K113" s="343">
        <v>0</v>
      </c>
      <c r="L113" s="339">
        <v>0</v>
      </c>
      <c r="M113" s="343">
        <v>0</v>
      </c>
      <c r="N113" s="341">
        <v>0</v>
      </c>
      <c r="O113" s="343">
        <v>0</v>
      </c>
      <c r="P113" s="339">
        <f t="shared" si="26"/>
        <v>0</v>
      </c>
      <c r="Q113" s="399">
        <f t="shared" si="26"/>
        <v>0</v>
      </c>
      <c r="R113" s="322"/>
      <c r="U113" s="322"/>
      <c r="Z113" s="322">
        <f>+P113-'[1]Segmentos LN resumen'!F114</f>
        <v>0</v>
      </c>
    </row>
    <row r="114" spans="4:26" ht="6" customHeight="1"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400"/>
      <c r="R114" s="322"/>
      <c r="U114" s="322"/>
      <c r="Z114" s="322"/>
    </row>
    <row r="115" spans="2:26" ht="12">
      <c r="B115" s="329" t="s">
        <v>403</v>
      </c>
      <c r="C115" s="340"/>
      <c r="D115" s="341">
        <f>+D98+D101+D109+D110+D111+D112+D113</f>
        <v>71012246</v>
      </c>
      <c r="E115" s="334">
        <v>73541856</v>
      </c>
      <c r="F115" s="341">
        <f aca="true" t="shared" si="27" ref="F115:Q115">+F98+F101+F109+F110+F111+F112+F113</f>
        <v>159365522</v>
      </c>
      <c r="G115" s="334">
        <v>-34130465</v>
      </c>
      <c r="H115" s="341">
        <f t="shared" si="27"/>
        <v>140096696</v>
      </c>
      <c r="I115" s="334">
        <v>118906209</v>
      </c>
      <c r="J115" s="341">
        <f t="shared" si="27"/>
        <v>101803641</v>
      </c>
      <c r="K115" s="334">
        <v>105361654</v>
      </c>
      <c r="L115" s="341">
        <f>+L98+L101+L109+L110+L111+L112+L113</f>
        <v>27696101</v>
      </c>
      <c r="M115" s="334">
        <v>31242712</v>
      </c>
      <c r="N115" s="341">
        <f t="shared" si="27"/>
        <v>17237</v>
      </c>
      <c r="O115" s="334">
        <v>-272254</v>
      </c>
      <c r="P115" s="341">
        <f t="shared" si="27"/>
        <v>499991443</v>
      </c>
      <c r="Q115" s="399">
        <f t="shared" si="27"/>
        <v>294649712</v>
      </c>
      <c r="R115" s="322"/>
      <c r="U115" s="322"/>
      <c r="Z115" s="322"/>
    </row>
    <row r="116" spans="4:26" ht="3.75" customHeight="1"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400"/>
      <c r="R116" s="322"/>
      <c r="U116" s="322"/>
      <c r="Z116" s="322"/>
    </row>
    <row r="117" spans="2:26" ht="12">
      <c r="B117" s="336"/>
      <c r="C117" s="323" t="s">
        <v>404</v>
      </c>
      <c r="D117" s="339">
        <v>-18190246</v>
      </c>
      <c r="E117" s="343">
        <v>-13489555</v>
      </c>
      <c r="F117" s="339">
        <v>-20244754</v>
      </c>
      <c r="G117" s="343">
        <v>1480691</v>
      </c>
      <c r="H117" s="339">
        <v>-39657350</v>
      </c>
      <c r="I117" s="343">
        <v>-33669971</v>
      </c>
      <c r="J117" s="339">
        <v>-35793190</v>
      </c>
      <c r="K117" s="343">
        <v>-34432618</v>
      </c>
      <c r="L117" s="339">
        <v>-8117503</v>
      </c>
      <c r="M117" s="343">
        <v>-8462973</v>
      </c>
      <c r="N117" s="341">
        <v>0</v>
      </c>
      <c r="O117" s="343">
        <v>0</v>
      </c>
      <c r="P117" s="339">
        <f>+D117+F117+H117+J117+L117+N117</f>
        <v>-122003043</v>
      </c>
      <c r="Q117" s="399">
        <f>+E117+G117+I117+K117+M117+O117</f>
        <v>-88574426</v>
      </c>
      <c r="R117" s="322"/>
      <c r="U117" s="322"/>
      <c r="Z117" s="322">
        <f>+P117-'[1]Segmentos LN resumen'!F118</f>
        <v>0</v>
      </c>
    </row>
    <row r="118" spans="4:26" ht="4.5" customHeight="1"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400"/>
      <c r="R118" s="322"/>
      <c r="U118" s="322"/>
      <c r="Z118" s="322"/>
    </row>
    <row r="119" spans="2:26" ht="12">
      <c r="B119" s="359" t="s">
        <v>405</v>
      </c>
      <c r="C119" s="340"/>
      <c r="D119" s="341">
        <f>+D115+D117</f>
        <v>52822000</v>
      </c>
      <c r="E119" s="334">
        <v>60052301</v>
      </c>
      <c r="F119" s="341">
        <f aca="true" t="shared" si="28" ref="F119:Q119">+F115+F117</f>
        <v>139120768</v>
      </c>
      <c r="G119" s="334">
        <v>-32649774</v>
      </c>
      <c r="H119" s="341">
        <f t="shared" si="28"/>
        <v>100439346</v>
      </c>
      <c r="I119" s="334">
        <v>85236238</v>
      </c>
      <c r="J119" s="341">
        <f t="shared" si="28"/>
        <v>66010451</v>
      </c>
      <c r="K119" s="334">
        <v>70929036</v>
      </c>
      <c r="L119" s="341">
        <f>+L115+L117</f>
        <v>19578598</v>
      </c>
      <c r="M119" s="334">
        <v>22779739</v>
      </c>
      <c r="N119" s="341">
        <f t="shared" si="28"/>
        <v>17237</v>
      </c>
      <c r="O119" s="334">
        <v>-272254</v>
      </c>
      <c r="P119" s="341">
        <f t="shared" si="28"/>
        <v>377988400</v>
      </c>
      <c r="Q119" s="399">
        <f t="shared" si="28"/>
        <v>206075286</v>
      </c>
      <c r="R119" s="322"/>
      <c r="U119" s="322"/>
      <c r="Z119" s="322"/>
    </row>
    <row r="120" spans="2:26" ht="24">
      <c r="B120" s="336"/>
      <c r="C120" s="323" t="s">
        <v>406</v>
      </c>
      <c r="D120" s="339">
        <v>0</v>
      </c>
      <c r="E120" s="343">
        <v>0</v>
      </c>
      <c r="F120" s="339">
        <v>0</v>
      </c>
      <c r="G120" s="343">
        <v>0</v>
      </c>
      <c r="H120" s="339">
        <v>0</v>
      </c>
      <c r="I120" s="343">
        <v>0</v>
      </c>
      <c r="J120" s="339">
        <v>0</v>
      </c>
      <c r="K120" s="343">
        <v>0</v>
      </c>
      <c r="L120" s="339">
        <v>0</v>
      </c>
      <c r="M120" s="343">
        <v>0</v>
      </c>
      <c r="N120" s="341">
        <v>0</v>
      </c>
      <c r="O120" s="343">
        <v>0</v>
      </c>
      <c r="P120" s="339">
        <v>0</v>
      </c>
      <c r="Q120" s="399">
        <v>0</v>
      </c>
      <c r="R120" s="322"/>
      <c r="U120" s="322"/>
      <c r="Z120" s="322">
        <f>+P120-'[1]Segmentos LN resumen'!F121</f>
        <v>0</v>
      </c>
    </row>
    <row r="121" spans="2:26" ht="12">
      <c r="B121" s="342" t="s">
        <v>407</v>
      </c>
      <c r="C121" s="323"/>
      <c r="D121" s="341">
        <f>+D119+D120</f>
        <v>52822000</v>
      </c>
      <c r="E121" s="334">
        <v>60052301</v>
      </c>
      <c r="F121" s="341">
        <f>+F119+F120</f>
        <v>139120768</v>
      </c>
      <c r="G121" s="334">
        <v>-32649774</v>
      </c>
      <c r="H121" s="341">
        <f>+H119+H120</f>
        <v>100439346</v>
      </c>
      <c r="I121" s="334">
        <v>85236238</v>
      </c>
      <c r="J121" s="341">
        <f>+J119+J120</f>
        <v>66010451</v>
      </c>
      <c r="K121" s="334">
        <v>70929036</v>
      </c>
      <c r="L121" s="341">
        <f>+L119+L120</f>
        <v>19578598</v>
      </c>
      <c r="M121" s="334">
        <v>22779739</v>
      </c>
      <c r="N121" s="341">
        <f>+N119+N120</f>
        <v>17237</v>
      </c>
      <c r="O121" s="334">
        <v>-272254</v>
      </c>
      <c r="P121" s="341">
        <f>+P119+P120</f>
        <v>377988400</v>
      </c>
      <c r="Q121" s="399">
        <f>+Q119+Q120</f>
        <v>206075286</v>
      </c>
      <c r="R121" s="322"/>
      <c r="U121" s="322"/>
      <c r="Z121" s="322"/>
    </row>
    <row r="122" spans="4:26" ht="6" customHeight="1"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400"/>
      <c r="R122" s="322"/>
      <c r="U122" s="322"/>
      <c r="Z122" s="322"/>
    </row>
    <row r="123" spans="2:26" ht="12">
      <c r="B123" s="336"/>
      <c r="C123" s="340" t="s">
        <v>408</v>
      </c>
      <c r="D123" s="341">
        <f>+D121</f>
        <v>52822000</v>
      </c>
      <c r="E123" s="334">
        <v>60052301</v>
      </c>
      <c r="F123" s="341">
        <f>+F121</f>
        <v>139120768</v>
      </c>
      <c r="G123" s="334">
        <v>-32649774</v>
      </c>
      <c r="H123" s="341">
        <f>+H121</f>
        <v>100439346</v>
      </c>
      <c r="I123" s="334">
        <v>85236238</v>
      </c>
      <c r="J123" s="341">
        <f>+J121</f>
        <v>66010451</v>
      </c>
      <c r="K123" s="334">
        <v>70929036</v>
      </c>
      <c r="L123" s="341">
        <f>+L121</f>
        <v>19578598</v>
      </c>
      <c r="M123" s="334">
        <v>22779739</v>
      </c>
      <c r="N123" s="341">
        <f>+N121</f>
        <v>17237</v>
      </c>
      <c r="O123" s="334">
        <v>-272254</v>
      </c>
      <c r="P123" s="341">
        <f>+P121</f>
        <v>377988400</v>
      </c>
      <c r="Q123" s="399">
        <f>+Q121</f>
        <v>206075286</v>
      </c>
      <c r="R123" s="322"/>
      <c r="U123" s="322"/>
      <c r="Z123" s="322">
        <f>+P123-'[1]Segmentos LN resumen'!F124</f>
        <v>0</v>
      </c>
    </row>
    <row r="124" spans="2:26" ht="12">
      <c r="B124" s="336"/>
      <c r="C124" s="340" t="s">
        <v>409</v>
      </c>
      <c r="D124" s="341"/>
      <c r="E124" s="334"/>
      <c r="F124" s="341"/>
      <c r="G124" s="334"/>
      <c r="H124" s="341"/>
      <c r="I124" s="334"/>
      <c r="J124" s="341"/>
      <c r="K124" s="334"/>
      <c r="L124" s="341"/>
      <c r="M124" s="334"/>
      <c r="N124" s="341"/>
      <c r="O124" s="334"/>
      <c r="P124" s="341">
        <v>261098928</v>
      </c>
      <c r="Q124" s="330">
        <v>109474690</v>
      </c>
      <c r="R124" s="322"/>
      <c r="U124" s="322"/>
      <c r="Z124" s="322">
        <f>+P124-'[1]Segmentos LN resumen'!F125</f>
        <v>261098928</v>
      </c>
    </row>
    <row r="125" spans="2:26" ht="12">
      <c r="B125" s="336"/>
      <c r="C125" s="340" t="s">
        <v>410</v>
      </c>
      <c r="D125" s="341"/>
      <c r="E125" s="334"/>
      <c r="F125" s="341"/>
      <c r="G125" s="334"/>
      <c r="H125" s="341"/>
      <c r="I125" s="334"/>
      <c r="J125" s="341"/>
      <c r="K125" s="334"/>
      <c r="L125" s="341"/>
      <c r="M125" s="334"/>
      <c r="N125" s="341"/>
      <c r="O125" s="334"/>
      <c r="P125" s="341">
        <v>116889472</v>
      </c>
      <c r="Q125" s="330">
        <v>96600596</v>
      </c>
      <c r="R125" s="322"/>
      <c r="U125" s="322"/>
      <c r="Z125" s="322">
        <f>+P125-'[1]Segmentos LN resumen'!F126</f>
        <v>116889472</v>
      </c>
    </row>
    <row r="126" spans="18:21" ht="12">
      <c r="R126" s="322"/>
      <c r="U126" s="322"/>
    </row>
    <row r="127" spans="4:21" ht="12">
      <c r="D127" s="322">
        <f>+D121-D123</f>
        <v>0</v>
      </c>
      <c r="E127" s="322">
        <f aca="true" t="shared" si="29" ref="E127:Q127">+E121-E123</f>
        <v>0</v>
      </c>
      <c r="F127" s="322">
        <f t="shared" si="29"/>
        <v>0</v>
      </c>
      <c r="G127" s="322">
        <f t="shared" si="29"/>
        <v>0</v>
      </c>
      <c r="H127" s="322">
        <f t="shared" si="29"/>
        <v>0</v>
      </c>
      <c r="I127" s="322">
        <f t="shared" si="29"/>
        <v>0</v>
      </c>
      <c r="J127" s="322">
        <f t="shared" si="29"/>
        <v>0</v>
      </c>
      <c r="K127" s="322">
        <f t="shared" si="29"/>
        <v>0</v>
      </c>
      <c r="L127" s="322">
        <f t="shared" si="29"/>
        <v>0</v>
      </c>
      <c r="M127" s="322">
        <f t="shared" si="29"/>
        <v>0</v>
      </c>
      <c r="N127" s="322">
        <f t="shared" si="29"/>
        <v>0</v>
      </c>
      <c r="O127" s="322">
        <f t="shared" si="29"/>
        <v>0</v>
      </c>
      <c r="P127" s="322">
        <f t="shared" si="29"/>
        <v>0</v>
      </c>
      <c r="Q127" s="322">
        <f t="shared" si="29"/>
        <v>0</v>
      </c>
      <c r="R127" s="322"/>
      <c r="U127" s="322"/>
    </row>
    <row r="128" ht="12">
      <c r="AH128" s="322"/>
    </row>
    <row r="129" spans="23:34" ht="12">
      <c r="W129" s="322"/>
      <c r="X129" s="322"/>
      <c r="AH129" s="322"/>
    </row>
    <row r="130" ht="12">
      <c r="AH130" s="322"/>
    </row>
  </sheetData>
  <sheetProtection/>
  <mergeCells count="34">
    <mergeCell ref="P72:Q72"/>
    <mergeCell ref="B73:C74"/>
    <mergeCell ref="V34:X34"/>
    <mergeCell ref="B35:C36"/>
    <mergeCell ref="B59:C59"/>
    <mergeCell ref="B71:C71"/>
    <mergeCell ref="D71:Q71"/>
    <mergeCell ref="B72:C72"/>
    <mergeCell ref="B4:C5"/>
    <mergeCell ref="B33:C33"/>
    <mergeCell ref="D33:X33"/>
    <mergeCell ref="B34:C34"/>
    <mergeCell ref="D34:F34"/>
    <mergeCell ref="G34:I34"/>
    <mergeCell ref="M3:O3"/>
    <mergeCell ref="P3:R3"/>
    <mergeCell ref="S3:U3"/>
    <mergeCell ref="V3:X3"/>
    <mergeCell ref="D72:E72"/>
    <mergeCell ref="F72:G72"/>
    <mergeCell ref="H72:I72"/>
    <mergeCell ref="J72:K72"/>
    <mergeCell ref="L72:M72"/>
    <mergeCell ref="N72:O72"/>
    <mergeCell ref="J34:L34"/>
    <mergeCell ref="M34:O34"/>
    <mergeCell ref="P34:R34"/>
    <mergeCell ref="S34:U34"/>
    <mergeCell ref="B2:C2"/>
    <mergeCell ref="D2:X2"/>
    <mergeCell ref="B3:C3"/>
    <mergeCell ref="D3:F3"/>
    <mergeCell ref="G3:I3"/>
    <mergeCell ref="J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2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5.00390625" style="0" bestFit="1" customWidth="1"/>
    <col min="2" max="2" width="8.421875" style="0" bestFit="1" customWidth="1"/>
    <col min="3" max="3" width="7.7109375" style="0" bestFit="1" customWidth="1"/>
    <col min="4" max="4" width="1.421875" style="0" customWidth="1"/>
    <col min="5" max="5" width="5.851562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7.28125" style="0" bestFit="1" customWidth="1"/>
    <col min="13" max="13" width="1.421875" style="0" customWidth="1"/>
    <col min="14" max="14" width="9.0039062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2" t="s">
        <v>108</v>
      </c>
      <c r="B1" s="348">
        <v>4</v>
      </c>
      <c r="C1" s="352">
        <v>3</v>
      </c>
      <c r="D1" s="352"/>
      <c r="E1" s="352"/>
      <c r="F1" s="352"/>
      <c r="G1" s="352"/>
      <c r="H1" s="352"/>
      <c r="I1" s="352">
        <v>6</v>
      </c>
      <c r="J1" s="352">
        <v>5</v>
      </c>
      <c r="K1" s="352"/>
      <c r="L1" s="352"/>
      <c r="M1" s="352"/>
      <c r="N1" s="352"/>
      <c r="O1" s="352"/>
      <c r="P1" s="352">
        <v>8</v>
      </c>
      <c r="Q1" s="352">
        <v>7</v>
      </c>
      <c r="R1" s="353"/>
      <c r="S1" s="353"/>
      <c r="T1" s="347"/>
      <c r="U1" s="347"/>
    </row>
    <row r="2" spans="1:21" ht="15">
      <c r="A2" s="403" t="s">
        <v>97</v>
      </c>
      <c r="B2" s="406" t="s">
        <v>1</v>
      </c>
      <c r="C2" s="406"/>
      <c r="D2" s="406"/>
      <c r="E2" s="406"/>
      <c r="F2" s="406"/>
      <c r="G2" s="406"/>
      <c r="H2" s="6"/>
      <c r="I2" s="407" t="s">
        <v>2</v>
      </c>
      <c r="J2" s="407"/>
      <c r="K2" s="407"/>
      <c r="L2" s="407"/>
      <c r="M2" s="407"/>
      <c r="N2" s="407"/>
      <c r="O2" s="297"/>
      <c r="P2" s="407" t="s">
        <v>34</v>
      </c>
      <c r="Q2" s="407"/>
      <c r="R2" s="407"/>
      <c r="S2" s="407"/>
      <c r="T2" s="407"/>
      <c r="U2" s="407"/>
    </row>
    <row r="3" spans="1:21" ht="15">
      <c r="A3" s="404"/>
      <c r="B3" s="408" t="s">
        <v>98</v>
      </c>
      <c r="C3" s="408"/>
      <c r="D3" s="7"/>
      <c r="E3" s="8" t="s">
        <v>99</v>
      </c>
      <c r="F3" s="9"/>
      <c r="G3" s="8" t="s">
        <v>100</v>
      </c>
      <c r="H3" s="9"/>
      <c r="I3" s="408" t="s">
        <v>98</v>
      </c>
      <c r="J3" s="408"/>
      <c r="K3" s="7"/>
      <c r="L3" s="8" t="s">
        <v>99</v>
      </c>
      <c r="M3" s="9"/>
      <c r="N3" s="8" t="s">
        <v>100</v>
      </c>
      <c r="O3" s="300"/>
      <c r="P3" s="408" t="s">
        <v>98</v>
      </c>
      <c r="Q3" s="408"/>
      <c r="R3" s="7"/>
      <c r="S3" s="8" t="s">
        <v>99</v>
      </c>
      <c r="T3" s="9"/>
      <c r="U3" s="8" t="s">
        <v>100</v>
      </c>
    </row>
    <row r="4" spans="1:21" ht="15">
      <c r="A4" s="405"/>
      <c r="B4" s="298" t="s">
        <v>417</v>
      </c>
      <c r="C4" s="298" t="s">
        <v>418</v>
      </c>
      <c r="D4" s="298"/>
      <c r="E4" s="298"/>
      <c r="F4" s="298"/>
      <c r="G4" s="298" t="s">
        <v>417</v>
      </c>
      <c r="H4" s="298"/>
      <c r="I4" s="298" t="s">
        <v>417</v>
      </c>
      <c r="J4" s="298" t="s">
        <v>418</v>
      </c>
      <c r="K4" s="298"/>
      <c r="L4" s="298"/>
      <c r="M4" s="298"/>
      <c r="N4" s="298" t="s">
        <v>417</v>
      </c>
      <c r="O4" s="298"/>
      <c r="P4" s="298" t="s">
        <v>417</v>
      </c>
      <c r="Q4" s="298" t="s">
        <v>418</v>
      </c>
      <c r="R4" s="298"/>
      <c r="S4" s="298"/>
      <c r="T4" s="298"/>
      <c r="U4" s="298" t="s">
        <v>417</v>
      </c>
    </row>
    <row r="5" spans="1:21" ht="15">
      <c r="A5" s="14" t="s">
        <v>101</v>
      </c>
      <c r="B5" s="142">
        <v>471267.377</v>
      </c>
      <c r="C5" s="142">
        <v>494323.449</v>
      </c>
      <c r="D5" s="72"/>
      <c r="E5" s="47">
        <v>-0.04664167165575842</v>
      </c>
      <c r="F5" s="72"/>
      <c r="G5" s="143">
        <v>984452.7521881724</v>
      </c>
      <c r="H5" s="143"/>
      <c r="I5" s="142">
        <v>343753.503</v>
      </c>
      <c r="J5" s="142">
        <v>165013.761</v>
      </c>
      <c r="K5" s="72"/>
      <c r="L5" s="47">
        <v>1.0831808263554457</v>
      </c>
      <c r="M5" s="72"/>
      <c r="N5" s="143">
        <v>718082.9792567525</v>
      </c>
      <c r="O5" s="72"/>
      <c r="P5" s="142">
        <v>811480.926</v>
      </c>
      <c r="Q5" s="142">
        <v>980891.573</v>
      </c>
      <c r="R5" s="72"/>
      <c r="S5" s="47">
        <v>-0.1727108802473115</v>
      </c>
      <c r="T5" s="72"/>
      <c r="U5" s="72">
        <v>1695140.9538133736</v>
      </c>
    </row>
    <row r="6" spans="1:21" ht="15">
      <c r="A6" s="15" t="s">
        <v>107</v>
      </c>
      <c r="B6" s="16">
        <v>0.21116296787639696</v>
      </c>
      <c r="C6" s="16">
        <v>0.21865589813167743</v>
      </c>
      <c r="D6" s="16"/>
      <c r="E6" s="71"/>
      <c r="F6" s="16"/>
      <c r="G6" s="16">
        <v>0.211162967876397</v>
      </c>
      <c r="H6" s="16"/>
      <c r="I6" s="16">
        <v>0.1540272326369579</v>
      </c>
      <c r="J6" s="16">
        <v>0.07299114008961562</v>
      </c>
      <c r="K6" s="16"/>
      <c r="L6" s="71"/>
      <c r="M6" s="16"/>
      <c r="N6" s="16">
        <v>0.15402723263695786</v>
      </c>
      <c r="O6" s="16"/>
      <c r="P6" s="16">
        <v>0.36360403684222525</v>
      </c>
      <c r="Q6" s="16">
        <v>0.4338813550075162</v>
      </c>
      <c r="R6" s="16"/>
      <c r="S6" s="71"/>
      <c r="T6" s="16"/>
      <c r="U6" s="16">
        <v>0.3636040368422253</v>
      </c>
    </row>
    <row r="7" spans="1:21" ht="15">
      <c r="A7" s="14" t="s">
        <v>102</v>
      </c>
      <c r="B7" s="142">
        <v>-401717.497</v>
      </c>
      <c r="C7" s="142">
        <v>-426607.167</v>
      </c>
      <c r="D7" s="72"/>
      <c r="E7" s="47">
        <v>-0.058343300172451255</v>
      </c>
      <c r="F7" s="72"/>
      <c r="G7" s="143">
        <v>-839166.712623509</v>
      </c>
      <c r="H7" s="143"/>
      <c r="I7" s="142">
        <v>-202070.154</v>
      </c>
      <c r="J7" s="142">
        <v>-190068.26</v>
      </c>
      <c r="K7" s="72"/>
      <c r="L7" s="47">
        <v>0.06314517742204827</v>
      </c>
      <c r="M7" s="72"/>
      <c r="N7" s="143">
        <v>-422113.91865638905</v>
      </c>
      <c r="O7" s="72"/>
      <c r="P7" s="142">
        <v>-661114.287</v>
      </c>
      <c r="Q7" s="142">
        <v>-810833.54</v>
      </c>
      <c r="R7" s="72"/>
      <c r="S7" s="47">
        <v>-0.18464856917487654</v>
      </c>
      <c r="T7" s="72"/>
      <c r="U7" s="72">
        <v>-1381032.9573228052</v>
      </c>
    </row>
    <row r="8" spans="1:21" ht="15">
      <c r="A8" s="15" t="s">
        <v>107</v>
      </c>
      <c r="B8" s="16">
        <v>0.23301892174448632</v>
      </c>
      <c r="C8" s="16">
        <v>0.22518438982074115</v>
      </c>
      <c r="D8" s="16"/>
      <c r="E8" s="71"/>
      <c r="F8" s="16"/>
      <c r="G8" s="16">
        <v>0.23301892174448632</v>
      </c>
      <c r="H8" s="16"/>
      <c r="I8" s="16">
        <v>0.11721214473718158</v>
      </c>
      <c r="J8" s="16">
        <v>0.10032744047263038</v>
      </c>
      <c r="K8" s="16"/>
      <c r="L8" s="71"/>
      <c r="M8" s="16"/>
      <c r="N8" s="16">
        <v>0.11721214473718157</v>
      </c>
      <c r="O8" s="16"/>
      <c r="P8" s="16">
        <v>0.38348376522572747</v>
      </c>
      <c r="Q8" s="16">
        <v>0.42799809772321884</v>
      </c>
      <c r="R8" s="16"/>
      <c r="S8" s="71"/>
      <c r="T8" s="16"/>
      <c r="U8" s="16">
        <v>0.3834837652257275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77</v>
      </c>
      <c r="B10" s="144">
        <v>69549.88</v>
      </c>
      <c r="C10" s="144">
        <v>67716.282</v>
      </c>
      <c r="D10" s="20"/>
      <c r="E10" s="49">
        <v>0.02707765320015647</v>
      </c>
      <c r="F10" s="20"/>
      <c r="G10" s="144">
        <v>145286.03956466343</v>
      </c>
      <c r="H10" s="144"/>
      <c r="I10" s="144">
        <v>141683.34900000002</v>
      </c>
      <c r="J10" s="144">
        <v>-25054.49900000001</v>
      </c>
      <c r="K10" s="20"/>
      <c r="L10" s="49">
        <v>-6.655006272526142</v>
      </c>
      <c r="M10" s="20"/>
      <c r="N10" s="144">
        <v>295969.0606003635</v>
      </c>
      <c r="O10" s="20"/>
      <c r="P10" s="144">
        <v>150366.63899999997</v>
      </c>
      <c r="Q10" s="144">
        <v>170058.03299999994</v>
      </c>
      <c r="R10" s="20"/>
      <c r="S10" s="49">
        <v>-0.1157922013598733</v>
      </c>
      <c r="T10" s="20"/>
      <c r="U10" s="20">
        <v>314107.9964905684</v>
      </c>
    </row>
    <row r="11" spans="1:21" ht="15">
      <c r="A11" s="5"/>
      <c r="B11" s="348">
        <v>12</v>
      </c>
      <c r="C11" s="348">
        <v>11</v>
      </c>
      <c r="D11" s="348"/>
      <c r="E11" s="348"/>
      <c r="F11" s="348"/>
      <c r="G11" s="348"/>
      <c r="H11" s="348"/>
      <c r="I11" s="348">
        <v>10</v>
      </c>
      <c r="J11" s="348">
        <v>9</v>
      </c>
      <c r="K11" s="348"/>
      <c r="L11" s="350"/>
      <c r="M11" s="350"/>
      <c r="N11" s="350"/>
      <c r="O11" s="350"/>
      <c r="P11" s="350"/>
      <c r="Q11" s="350"/>
      <c r="R11" s="350"/>
      <c r="S11" s="347"/>
      <c r="T11" s="347"/>
      <c r="U11" s="347"/>
    </row>
    <row r="12" spans="1:21" ht="15">
      <c r="A12" s="403" t="s">
        <v>97</v>
      </c>
      <c r="B12" s="406" t="s">
        <v>35</v>
      </c>
      <c r="C12" s="406"/>
      <c r="D12" s="406"/>
      <c r="E12" s="406"/>
      <c r="F12" s="406"/>
      <c r="G12" s="406"/>
      <c r="H12" s="6"/>
      <c r="I12" s="407" t="s">
        <v>3</v>
      </c>
      <c r="J12" s="407"/>
      <c r="K12" s="407"/>
      <c r="L12" s="407"/>
      <c r="M12" s="407"/>
      <c r="N12" s="407"/>
      <c r="O12" s="297"/>
      <c r="P12" s="407" t="s">
        <v>104</v>
      </c>
      <c r="Q12" s="407"/>
      <c r="R12" s="407"/>
      <c r="S12" s="407"/>
      <c r="T12" s="407"/>
      <c r="U12" s="407"/>
    </row>
    <row r="13" spans="1:21" ht="15">
      <c r="A13" s="404"/>
      <c r="B13" s="408" t="s">
        <v>98</v>
      </c>
      <c r="C13" s="408"/>
      <c r="D13" s="7"/>
      <c r="E13" s="8" t="s">
        <v>99</v>
      </c>
      <c r="F13" s="9"/>
      <c r="G13" s="8" t="s">
        <v>100</v>
      </c>
      <c r="H13" s="9"/>
      <c r="I13" s="408" t="s">
        <v>98</v>
      </c>
      <c r="J13" s="408"/>
      <c r="K13" s="7"/>
      <c r="L13" s="8" t="s">
        <v>99</v>
      </c>
      <c r="M13" s="9"/>
      <c r="N13" s="8" t="s">
        <v>100</v>
      </c>
      <c r="O13" s="300"/>
      <c r="P13" s="408" t="s">
        <v>98</v>
      </c>
      <c r="Q13" s="408"/>
      <c r="R13" s="7"/>
      <c r="S13" s="8" t="s">
        <v>99</v>
      </c>
      <c r="T13" s="9"/>
      <c r="U13" s="8" t="s">
        <v>100</v>
      </c>
    </row>
    <row r="14" spans="1:21" ht="15">
      <c r="A14" s="405"/>
      <c r="B14" s="298" t="s">
        <v>417</v>
      </c>
      <c r="C14" s="298" t="s">
        <v>418</v>
      </c>
      <c r="D14" s="298"/>
      <c r="E14" s="298"/>
      <c r="F14" s="298"/>
      <c r="G14" s="298" t="s">
        <v>417</v>
      </c>
      <c r="H14" s="298"/>
      <c r="I14" s="298" t="s">
        <v>417</v>
      </c>
      <c r="J14" s="298" t="s">
        <v>418</v>
      </c>
      <c r="K14" s="298"/>
      <c r="L14" s="298"/>
      <c r="M14" s="298"/>
      <c r="N14" s="298" t="s">
        <v>417</v>
      </c>
      <c r="O14" s="298"/>
      <c r="P14" s="298" t="s">
        <v>417</v>
      </c>
      <c r="Q14" s="298" t="s">
        <v>418</v>
      </c>
      <c r="R14" s="298"/>
      <c r="S14" s="298"/>
      <c r="T14" s="298"/>
      <c r="U14" s="298" t="s">
        <v>417</v>
      </c>
    </row>
    <row r="15" spans="1:21" ht="15">
      <c r="A15" s="14" t="s">
        <v>101</v>
      </c>
      <c r="B15" s="142">
        <v>192946.04</v>
      </c>
      <c r="C15" s="142">
        <v>194265.295</v>
      </c>
      <c r="D15" s="72"/>
      <c r="E15" s="47">
        <v>-0.006790996817007405</v>
      </c>
      <c r="F15" s="72"/>
      <c r="G15" s="143">
        <v>403054.12462660065</v>
      </c>
      <c r="H15" s="143"/>
      <c r="I15" s="142">
        <v>412323.102</v>
      </c>
      <c r="J15" s="142">
        <v>426242.784</v>
      </c>
      <c r="K15" s="72"/>
      <c r="L15" s="47">
        <v>-0.03265669830084437</v>
      </c>
      <c r="M15" s="72"/>
      <c r="N15" s="143">
        <v>861321.2633953751</v>
      </c>
      <c r="O15" s="72"/>
      <c r="P15" s="142">
        <v>2231770.948</v>
      </c>
      <c r="Q15" s="142">
        <v>2260736.8619999997</v>
      </c>
      <c r="R15" s="72"/>
      <c r="S15" s="47">
        <v>-0.012812598620776538</v>
      </c>
      <c r="T15" s="72"/>
      <c r="U15" s="72">
        <v>4662052.073280274</v>
      </c>
    </row>
    <row r="16" spans="1:21" ht="15">
      <c r="A16" s="15" t="s">
        <v>107</v>
      </c>
      <c r="B16" s="16">
        <v>0.08645423051720809</v>
      </c>
      <c r="C16" s="16">
        <v>0.08593007804903924</v>
      </c>
      <c r="D16" s="16"/>
      <c r="E16" s="71"/>
      <c r="F16" s="16"/>
      <c r="G16" s="16">
        <v>0.08645423051720807</v>
      </c>
      <c r="H16" s="16"/>
      <c r="I16" s="16">
        <v>0.18475153212721185</v>
      </c>
      <c r="J16" s="16">
        <v>0.18854152872215166</v>
      </c>
      <c r="K16" s="16"/>
      <c r="L16" s="71"/>
      <c r="M16" s="16"/>
      <c r="N16" s="16">
        <v>0.18475153212721185</v>
      </c>
      <c r="O16" s="16"/>
      <c r="P16" s="16">
        <v>1</v>
      </c>
      <c r="Q16" s="16">
        <v>1</v>
      </c>
      <c r="R16" s="16"/>
      <c r="S16" s="71"/>
      <c r="T16" s="16"/>
      <c r="U16" s="16"/>
    </row>
    <row r="17" spans="1:21" ht="15">
      <c r="A17" s="14" t="s">
        <v>102</v>
      </c>
      <c r="B17" s="142">
        <v>-159649.29</v>
      </c>
      <c r="C17" s="142">
        <v>-158924.883</v>
      </c>
      <c r="D17" s="72"/>
      <c r="E17" s="47">
        <v>0.0045581723033265124</v>
      </c>
      <c r="F17" s="72"/>
      <c r="G17" s="143">
        <v>-333498.9659710472</v>
      </c>
      <c r="H17" s="143"/>
      <c r="I17" s="142">
        <v>-299418.199</v>
      </c>
      <c r="J17" s="142">
        <v>-308045.458</v>
      </c>
      <c r="K17" s="72"/>
      <c r="L17" s="47">
        <v>-0.028006447671758763</v>
      </c>
      <c r="M17" s="72"/>
      <c r="N17" s="143">
        <v>-625468.8621503625</v>
      </c>
      <c r="O17" s="72"/>
      <c r="P17" s="142">
        <v>-1723969.4270000001</v>
      </c>
      <c r="Q17" s="142">
        <v>-1894479.3080000002</v>
      </c>
      <c r="R17" s="72"/>
      <c r="S17" s="47">
        <v>-0.09000355943713481</v>
      </c>
      <c r="T17" s="72"/>
      <c r="U17" s="72">
        <v>-3601281.4167241133</v>
      </c>
    </row>
    <row r="18" spans="1:21" ht="15">
      <c r="A18" s="15" t="s">
        <v>107</v>
      </c>
      <c r="B18" s="16">
        <v>0.09260563876577377</v>
      </c>
      <c r="C18" s="16">
        <v>0.08388842376313776</v>
      </c>
      <c r="D18" s="16"/>
      <c r="E18" s="71"/>
      <c r="F18" s="16"/>
      <c r="G18" s="16">
        <v>0.09260563876577375</v>
      </c>
      <c r="H18" s="16"/>
      <c r="I18" s="16">
        <v>0.17367952952683074</v>
      </c>
      <c r="J18" s="16">
        <v>0.1626016482202718</v>
      </c>
      <c r="K18" s="16"/>
      <c r="L18" s="71"/>
      <c r="M18" s="16"/>
      <c r="N18" s="16">
        <v>0.17367952952683074</v>
      </c>
      <c r="O18" s="16"/>
      <c r="P18" s="16">
        <v>1</v>
      </c>
      <c r="Q18" s="16">
        <v>1</v>
      </c>
      <c r="R18" s="16"/>
      <c r="S18" s="71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77</v>
      </c>
      <c r="B20" s="144">
        <v>33296.75</v>
      </c>
      <c r="C20" s="144">
        <v>35340.41200000001</v>
      </c>
      <c r="D20" s="20"/>
      <c r="E20" s="49">
        <v>-0.05782790534530301</v>
      </c>
      <c r="F20" s="20"/>
      <c r="G20" s="144">
        <v>69555.15865555347</v>
      </c>
      <c r="H20" s="144"/>
      <c r="I20" s="144">
        <v>112904.90299999999</v>
      </c>
      <c r="J20" s="144">
        <v>118197.326</v>
      </c>
      <c r="K20" s="20"/>
      <c r="L20" s="49">
        <v>-0.04477616524082795</v>
      </c>
      <c r="M20" s="20"/>
      <c r="N20" s="144">
        <v>235852.40124501265</v>
      </c>
      <c r="O20" s="20"/>
      <c r="P20" s="144">
        <v>507801.5209999997</v>
      </c>
      <c r="Q20" s="144">
        <v>366257.55399999954</v>
      </c>
      <c r="R20" s="20"/>
      <c r="S20" s="49">
        <v>0.3864601984427613</v>
      </c>
      <c r="T20" s="20"/>
      <c r="U20" s="20">
        <v>1060770.6565561607</v>
      </c>
    </row>
  </sheetData>
  <sheetProtection/>
  <mergeCells count="14">
    <mergeCell ref="A2:A4"/>
    <mergeCell ref="B2:G2"/>
    <mergeCell ref="I2:N2"/>
    <mergeCell ref="P2:U2"/>
    <mergeCell ref="B3:C3"/>
    <mergeCell ref="I3:J3"/>
    <mergeCell ref="P3:Q3"/>
    <mergeCell ref="A12:A14"/>
    <mergeCell ref="B12:G12"/>
    <mergeCell ref="I12:N12"/>
    <mergeCell ref="P12:U12"/>
    <mergeCell ref="B13:C13"/>
    <mergeCell ref="I13:J13"/>
    <mergeCell ref="P13:Q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2.7109375" style="0" customWidth="1"/>
    <col min="2" max="3" width="14.00390625" style="0" customWidth="1"/>
    <col min="4" max="4" width="14.57421875" style="0" customWidth="1"/>
    <col min="5" max="5" width="12.00390625" style="0" customWidth="1"/>
    <col min="6" max="6" width="1.421875" style="0" customWidth="1"/>
    <col min="7" max="7" width="15.7109375" style="0" customWidth="1"/>
  </cols>
  <sheetData>
    <row r="1" spans="1:7" ht="15">
      <c r="A1" s="59" t="s">
        <v>109</v>
      </c>
      <c r="B1" s="73"/>
      <c r="C1" s="73"/>
      <c r="D1" s="73"/>
      <c r="E1" s="73"/>
      <c r="F1" s="73"/>
      <c r="G1" s="74"/>
    </row>
    <row r="2" spans="1:7" ht="15">
      <c r="A2" s="21" t="s">
        <v>110</v>
      </c>
      <c r="B2" s="409" t="s">
        <v>57</v>
      </c>
      <c r="C2" s="409"/>
      <c r="D2" s="409"/>
      <c r="E2" s="409"/>
      <c r="F2" s="85"/>
      <c r="G2" s="2" t="s">
        <v>58</v>
      </c>
    </row>
    <row r="3" spans="1:7" ht="25.5">
      <c r="A3" s="75"/>
      <c r="B3" s="167" t="s">
        <v>419</v>
      </c>
      <c r="C3" s="166" t="s">
        <v>111</v>
      </c>
      <c r="D3" s="212" t="s">
        <v>48</v>
      </c>
      <c r="E3" s="212" t="s">
        <v>0</v>
      </c>
      <c r="G3" s="167" t="s">
        <v>419</v>
      </c>
    </row>
    <row r="4" spans="1:7" ht="15">
      <c r="A4" s="66"/>
      <c r="B4" s="66"/>
      <c r="C4" s="66"/>
      <c r="D4" s="66"/>
      <c r="E4" s="66"/>
      <c r="F4" s="66"/>
      <c r="G4" s="213"/>
    </row>
    <row r="5" spans="1:7" ht="15">
      <c r="A5" s="92" t="s">
        <v>112</v>
      </c>
      <c r="B5" s="74"/>
      <c r="C5" s="74"/>
      <c r="D5" s="74"/>
      <c r="E5" s="74"/>
      <c r="F5" s="74"/>
      <c r="G5" s="74"/>
    </row>
    <row r="6" spans="1:7" ht="15">
      <c r="A6" s="65" t="s">
        <v>113</v>
      </c>
      <c r="B6" s="66">
        <v>1168103.239</v>
      </c>
      <c r="C6" s="66">
        <v>815832.061</v>
      </c>
      <c r="D6" s="66">
        <v>352271.1780000001</v>
      </c>
      <c r="E6" s="214">
        <v>0.4317937414327727</v>
      </c>
      <c r="F6" s="66"/>
      <c r="G6" s="66">
        <v>2303224.305938954</v>
      </c>
    </row>
    <row r="7" spans="1:7" ht="15">
      <c r="A7" s="65" t="s">
        <v>114</v>
      </c>
      <c r="B7" s="66">
        <v>749747.268</v>
      </c>
      <c r="C7" s="66">
        <v>194500.798</v>
      </c>
      <c r="D7" s="66">
        <v>555246.47</v>
      </c>
      <c r="E7" s="214">
        <v>2.8547259225126673</v>
      </c>
      <c r="F7" s="66"/>
      <c r="G7" s="66">
        <v>1478324.923101191</v>
      </c>
    </row>
    <row r="8" spans="1:7" ht="15">
      <c r="A8" s="65" t="s">
        <v>115</v>
      </c>
      <c r="B8" s="66">
        <v>118581.351</v>
      </c>
      <c r="C8" s="66">
        <v>103376.711</v>
      </c>
      <c r="D8" s="66">
        <v>15204.64</v>
      </c>
      <c r="E8" s="214">
        <v>0.14707993563463245</v>
      </c>
      <c r="F8" s="66"/>
      <c r="G8" s="66">
        <v>233814.47866550987</v>
      </c>
    </row>
    <row r="9" spans="1:7" ht="15">
      <c r="A9" s="65" t="s">
        <v>116</v>
      </c>
      <c r="B9" s="66">
        <v>879173.717</v>
      </c>
      <c r="C9" s="66">
        <v>846791.111</v>
      </c>
      <c r="D9" s="66">
        <v>32382.605999999912</v>
      </c>
      <c r="E9" s="214">
        <v>0.03824155164047289</v>
      </c>
      <c r="F9" s="66"/>
      <c r="G9" s="66">
        <v>1733523.3792097168</v>
      </c>
    </row>
    <row r="10" spans="1:7" ht="15">
      <c r="A10" s="65" t="s">
        <v>117</v>
      </c>
      <c r="B10" s="66">
        <v>41656.57</v>
      </c>
      <c r="C10" s="66">
        <v>47570.282</v>
      </c>
      <c r="D10" s="66">
        <v>-5913.7119999999995</v>
      </c>
      <c r="E10" s="214">
        <v>-0.12431526052336624</v>
      </c>
      <c r="F10" s="66"/>
      <c r="G10" s="66">
        <v>82136.93903304677</v>
      </c>
    </row>
    <row r="11" spans="1:7" ht="15">
      <c r="A11" s="65" t="s">
        <v>118</v>
      </c>
      <c r="B11" s="66">
        <v>69319.244</v>
      </c>
      <c r="C11" s="66">
        <v>76563.085</v>
      </c>
      <c r="D11" s="66">
        <v>-7243.841</v>
      </c>
      <c r="E11" s="214">
        <v>-0.09461271055104428</v>
      </c>
      <c r="F11" s="66"/>
      <c r="G11" s="66">
        <v>136681.21302941872</v>
      </c>
    </row>
    <row r="12" spans="1:7" ht="15">
      <c r="A12" s="65" t="s">
        <v>119</v>
      </c>
      <c r="B12" s="66">
        <v>212034.491</v>
      </c>
      <c r="C12" s="66">
        <v>205554.882</v>
      </c>
      <c r="D12" s="66">
        <v>6479.608999999997</v>
      </c>
      <c r="E12" s="214">
        <v>0.031522525453810415</v>
      </c>
      <c r="F12" s="66"/>
      <c r="G12" s="66">
        <v>418082.0470857323</v>
      </c>
    </row>
    <row r="13" spans="1:7" ht="15">
      <c r="A13" s="65" t="s">
        <v>120</v>
      </c>
      <c r="B13" s="66">
        <v>0</v>
      </c>
      <c r="C13" s="66">
        <v>0</v>
      </c>
      <c r="D13" s="66">
        <v>0</v>
      </c>
      <c r="E13" s="214" t="s">
        <v>32</v>
      </c>
      <c r="F13" s="66"/>
      <c r="G13" s="66">
        <v>0</v>
      </c>
    </row>
    <row r="14" spans="1:7" ht="15">
      <c r="A14" s="22" t="s">
        <v>121</v>
      </c>
      <c r="B14" s="23">
        <v>3238615.88</v>
      </c>
      <c r="C14" s="23">
        <v>2290188.9299999997</v>
      </c>
      <c r="D14" s="76">
        <v>948426.9500000002</v>
      </c>
      <c r="E14" s="77">
        <v>0.414126073869373</v>
      </c>
      <c r="F14" s="78"/>
      <c r="G14" s="23">
        <v>6385787.28606357</v>
      </c>
    </row>
    <row r="15" spans="1:7" ht="15">
      <c r="A15" s="65"/>
      <c r="B15" s="68"/>
      <c r="C15" s="68"/>
      <c r="D15" s="68"/>
      <c r="E15" s="214"/>
      <c r="F15" s="66"/>
      <c r="G15" s="66"/>
    </row>
    <row r="16" spans="1:7" ht="15">
      <c r="A16" s="79" t="s">
        <v>122</v>
      </c>
      <c r="B16" s="26"/>
      <c r="C16" s="26"/>
      <c r="D16" s="80"/>
      <c r="E16" s="78"/>
      <c r="F16" s="78"/>
      <c r="G16" s="26"/>
    </row>
    <row r="17" spans="1:7" ht="15">
      <c r="A17" s="65" t="s">
        <v>123</v>
      </c>
      <c r="B17" s="66">
        <v>471331.846</v>
      </c>
      <c r="C17" s="66">
        <v>439018.106</v>
      </c>
      <c r="D17" s="66">
        <v>32313.73999999999</v>
      </c>
      <c r="E17" s="214">
        <v>0.07360457247291753</v>
      </c>
      <c r="F17" s="66"/>
      <c r="G17" s="66">
        <v>929355.3237637037</v>
      </c>
    </row>
    <row r="18" spans="1:7" ht="15">
      <c r="A18" s="65" t="s">
        <v>124</v>
      </c>
      <c r="B18" s="66">
        <v>92114.542</v>
      </c>
      <c r="C18" s="66">
        <v>87788.359</v>
      </c>
      <c r="D18" s="66">
        <v>4326.1830000000045</v>
      </c>
      <c r="E18" s="214">
        <v>0.04927968866578318</v>
      </c>
      <c r="F18" s="66"/>
      <c r="G18" s="66">
        <v>181628.1686252859</v>
      </c>
    </row>
    <row r="19" spans="1:7" ht="15">
      <c r="A19" s="65" t="s">
        <v>125</v>
      </c>
      <c r="B19" s="66">
        <v>242684.15</v>
      </c>
      <c r="C19" s="66">
        <v>202900.342</v>
      </c>
      <c r="D19" s="66">
        <v>39783.80799999999</v>
      </c>
      <c r="E19" s="214">
        <v>0.19607560838906812</v>
      </c>
      <c r="F19" s="66"/>
      <c r="G19" s="66">
        <v>478515.95157346793</v>
      </c>
    </row>
    <row r="20" spans="1:7" ht="15">
      <c r="A20" s="65" t="s">
        <v>117</v>
      </c>
      <c r="B20" s="66">
        <v>0</v>
      </c>
      <c r="C20" s="66">
        <v>0</v>
      </c>
      <c r="D20" s="66">
        <v>0</v>
      </c>
      <c r="E20" s="214" t="s">
        <v>32</v>
      </c>
      <c r="F20" s="66"/>
      <c r="G20" s="66">
        <v>0</v>
      </c>
    </row>
    <row r="21" spans="1:7" ht="15">
      <c r="A21" s="65" t="s">
        <v>126</v>
      </c>
      <c r="B21" s="66">
        <v>223326.056</v>
      </c>
      <c r="C21" s="66">
        <v>214517.345</v>
      </c>
      <c r="D21" s="66">
        <v>8808.71100000001</v>
      </c>
      <c r="E21" s="214">
        <v>0.04106293129816617</v>
      </c>
      <c r="F21" s="66"/>
      <c r="G21" s="66">
        <v>440346.35223598074</v>
      </c>
    </row>
    <row r="22" spans="1:7" ht="15">
      <c r="A22" s="65" t="s">
        <v>127</v>
      </c>
      <c r="B22" s="66">
        <v>1217357.073</v>
      </c>
      <c r="C22" s="66">
        <v>1202002.511</v>
      </c>
      <c r="D22" s="66">
        <v>15354.56200000015</v>
      </c>
      <c r="E22" s="214">
        <v>0.012774151351169808</v>
      </c>
      <c r="F22" s="66"/>
      <c r="G22" s="66">
        <v>2400341.259168704</v>
      </c>
    </row>
    <row r="23" spans="1:7" ht="15">
      <c r="A23" s="65" t="s">
        <v>128</v>
      </c>
      <c r="B23" s="66">
        <v>1381497.633</v>
      </c>
      <c r="C23" s="66">
        <v>1391673.952</v>
      </c>
      <c r="D23" s="66">
        <v>-10176.319000000134</v>
      </c>
      <c r="E23" s="214">
        <v>-0.007312286750338008</v>
      </c>
      <c r="F23" s="66"/>
      <c r="G23" s="66">
        <v>2723987.7612587744</v>
      </c>
    </row>
    <row r="24" spans="1:7" ht="15">
      <c r="A24" s="65" t="s">
        <v>129</v>
      </c>
      <c r="B24" s="66">
        <v>7129159.495</v>
      </c>
      <c r="C24" s="66">
        <v>7049923.571</v>
      </c>
      <c r="D24" s="66">
        <v>79235.92399999965</v>
      </c>
      <c r="E24" s="214">
        <v>0.011239260000766275</v>
      </c>
      <c r="F24" s="66"/>
      <c r="G24" s="66">
        <v>14057022.428819306</v>
      </c>
    </row>
    <row r="25" spans="1:7" ht="15">
      <c r="A25" s="65" t="s">
        <v>130</v>
      </c>
      <c r="B25" s="66">
        <v>46697.533</v>
      </c>
      <c r="C25" s="66">
        <v>46922.97</v>
      </c>
      <c r="D25" s="66">
        <v>-225.43699999999808</v>
      </c>
      <c r="E25" s="214">
        <v>-0.00480440602971206</v>
      </c>
      <c r="F25" s="66"/>
      <c r="G25" s="66">
        <v>92076.53008912374</v>
      </c>
    </row>
    <row r="26" spans="1:7" ht="15">
      <c r="A26" s="65" t="s">
        <v>131</v>
      </c>
      <c r="B26" s="66">
        <v>229437.531</v>
      </c>
      <c r="C26" s="66">
        <v>321556.216</v>
      </c>
      <c r="D26" s="66">
        <v>-92118.68500000003</v>
      </c>
      <c r="E26" s="214">
        <v>-0.2864776994390307</v>
      </c>
      <c r="F26" s="66"/>
      <c r="G26" s="66">
        <v>452396.74067355465</v>
      </c>
    </row>
    <row r="27" spans="1:7" ht="15">
      <c r="A27" s="22" t="s">
        <v>132</v>
      </c>
      <c r="B27" s="23">
        <v>11033605.859</v>
      </c>
      <c r="C27" s="23">
        <v>10956303.372000001</v>
      </c>
      <c r="D27" s="76">
        <v>77302.48699999787</v>
      </c>
      <c r="E27" s="77">
        <v>0.007055526337245517</v>
      </c>
      <c r="F27" s="78"/>
      <c r="G27" s="23">
        <v>21755670.5162079</v>
      </c>
    </row>
    <row r="28" spans="1:7" ht="15">
      <c r="A28" s="65"/>
      <c r="B28" s="66"/>
      <c r="C28" s="66"/>
      <c r="D28" s="66"/>
      <c r="E28" s="214"/>
      <c r="F28" s="66"/>
      <c r="G28" s="66"/>
    </row>
    <row r="29" spans="1:7" ht="15">
      <c r="A29" s="24" t="s">
        <v>133</v>
      </c>
      <c r="B29" s="25">
        <v>14272221.739</v>
      </c>
      <c r="C29" s="25">
        <v>13246492.302000001</v>
      </c>
      <c r="D29" s="81">
        <v>1025729.436999999</v>
      </c>
      <c r="E29" s="82">
        <v>0.07743404167797167</v>
      </c>
      <c r="F29" s="78"/>
      <c r="G29" s="25">
        <v>28141457.80227147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3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6.140625" style="0" bestFit="1" customWidth="1"/>
    <col min="2" max="2" width="10.7109375" style="0" bestFit="1" customWidth="1"/>
    <col min="3" max="3" width="12.7109375" style="0" bestFit="1" customWidth="1"/>
    <col min="4" max="4" width="11.28125" style="0" bestFit="1" customWidth="1"/>
    <col min="5" max="5" width="6.7109375" style="0" bestFit="1" customWidth="1"/>
    <col min="6" max="6" width="1.28515625" style="0" customWidth="1"/>
    <col min="7" max="7" width="15.28125" style="0" bestFit="1" customWidth="1"/>
  </cols>
  <sheetData>
    <row r="1" spans="1:7" ht="15">
      <c r="A1" s="59" t="s">
        <v>134</v>
      </c>
      <c r="B1" s="73"/>
      <c r="C1" s="73"/>
      <c r="D1" s="73"/>
      <c r="E1" s="73"/>
      <c r="F1" s="73"/>
      <c r="G1" s="73"/>
    </row>
    <row r="2" spans="1:7" ht="15" customHeight="1">
      <c r="A2" s="21" t="s">
        <v>135</v>
      </c>
      <c r="B2" s="409" t="s">
        <v>57</v>
      </c>
      <c r="C2" s="409"/>
      <c r="D2" s="409"/>
      <c r="E2" s="409"/>
      <c r="F2" s="85"/>
      <c r="G2" s="2" t="s">
        <v>58</v>
      </c>
    </row>
    <row r="3" spans="1:7" ht="25.5">
      <c r="A3" s="75"/>
      <c r="B3" s="167" t="s">
        <v>419</v>
      </c>
      <c r="C3" s="166" t="s">
        <v>111</v>
      </c>
      <c r="D3" s="212" t="s">
        <v>48</v>
      </c>
      <c r="E3" s="212" t="s">
        <v>0</v>
      </c>
      <c r="G3" s="248" t="s">
        <v>419</v>
      </c>
    </row>
    <row r="4" spans="1:7" ht="15">
      <c r="A4" s="66"/>
      <c r="B4" s="66"/>
      <c r="C4" s="66"/>
      <c r="D4" s="66"/>
      <c r="E4" s="66"/>
      <c r="F4" s="66"/>
      <c r="G4" s="66"/>
    </row>
    <row r="5" spans="1:7" ht="15">
      <c r="A5" s="79" t="s">
        <v>136</v>
      </c>
      <c r="B5" s="26"/>
      <c r="C5" s="26"/>
      <c r="D5" s="80"/>
      <c r="E5" s="78"/>
      <c r="F5" s="78"/>
      <c r="G5" s="26"/>
    </row>
    <row r="6" spans="1:7" ht="15">
      <c r="A6" s="83" t="s">
        <v>137</v>
      </c>
      <c r="B6" s="66">
        <v>1162699.54</v>
      </c>
      <c r="C6" s="66">
        <v>658423.302</v>
      </c>
      <c r="D6" s="66">
        <v>504276.238</v>
      </c>
      <c r="E6" s="214">
        <v>0.7658845555256487</v>
      </c>
      <c r="F6" s="66"/>
      <c r="G6" s="66">
        <v>2292569.4849751554</v>
      </c>
    </row>
    <row r="7" spans="1:7" ht="15">
      <c r="A7" s="83" t="s">
        <v>138</v>
      </c>
      <c r="B7" s="66">
        <v>1120334.674</v>
      </c>
      <c r="C7" s="66">
        <v>1194851.75</v>
      </c>
      <c r="D7" s="66">
        <v>-74517.07599999988</v>
      </c>
      <c r="E7" s="214">
        <v>-0.06236512270246069</v>
      </c>
      <c r="F7" s="66"/>
      <c r="G7" s="66">
        <v>2209035.953150879</v>
      </c>
    </row>
    <row r="8" spans="1:7" ht="15">
      <c r="A8" s="83" t="s">
        <v>139</v>
      </c>
      <c r="B8" s="66">
        <v>80967.654</v>
      </c>
      <c r="C8" s="66">
        <v>150259.507</v>
      </c>
      <c r="D8" s="66">
        <v>-69291.85300000002</v>
      </c>
      <c r="E8" s="214">
        <v>-0.46114787931521706</v>
      </c>
      <c r="F8" s="66"/>
      <c r="G8" s="66">
        <v>159649.1324236927</v>
      </c>
    </row>
    <row r="9" spans="1:7" ht="15">
      <c r="A9" s="83" t="s">
        <v>140</v>
      </c>
      <c r="B9" s="66">
        <v>87897.71</v>
      </c>
      <c r="C9" s="66">
        <v>89730.702</v>
      </c>
      <c r="D9" s="66">
        <v>-1832.9919999999984</v>
      </c>
      <c r="E9" s="214">
        <v>-0.020427701546344733</v>
      </c>
      <c r="F9" s="66"/>
      <c r="G9" s="66">
        <v>173313.56968215157</v>
      </c>
    </row>
    <row r="10" spans="1:7" ht="15">
      <c r="A10" s="83" t="s">
        <v>141</v>
      </c>
      <c r="B10" s="66">
        <v>143593.422</v>
      </c>
      <c r="C10" s="66">
        <v>169545.538</v>
      </c>
      <c r="D10" s="66">
        <v>-25952.11600000001</v>
      </c>
      <c r="E10" s="214">
        <v>-0.15306870535277672</v>
      </c>
      <c r="F10" s="66"/>
      <c r="G10" s="66">
        <v>283132.3882009622</v>
      </c>
    </row>
    <row r="11" spans="1:7" ht="15">
      <c r="A11" s="83" t="s">
        <v>142</v>
      </c>
      <c r="B11" s="66">
        <v>0</v>
      </c>
      <c r="C11" s="66">
        <v>0</v>
      </c>
      <c r="D11" s="66">
        <v>0</v>
      </c>
      <c r="E11" s="214" t="s">
        <v>32</v>
      </c>
      <c r="F11" s="66"/>
      <c r="G11" s="66">
        <v>0</v>
      </c>
    </row>
    <row r="12" spans="1:7" ht="15">
      <c r="A12" s="83" t="s">
        <v>143</v>
      </c>
      <c r="B12" s="66">
        <v>75285.298</v>
      </c>
      <c r="C12" s="66">
        <v>83919.926</v>
      </c>
      <c r="D12" s="66">
        <v>-8634.628000000012</v>
      </c>
      <c r="E12" s="214">
        <v>-0.10289127280688988</v>
      </c>
      <c r="F12" s="66"/>
      <c r="G12" s="66">
        <v>148444.86552567236</v>
      </c>
    </row>
    <row r="13" spans="1:7" ht="15">
      <c r="A13" s="83" t="s">
        <v>144</v>
      </c>
      <c r="B13" s="66">
        <v>0</v>
      </c>
      <c r="C13" s="66">
        <v>0</v>
      </c>
      <c r="D13" s="66">
        <v>0</v>
      </c>
      <c r="E13" s="214" t="s">
        <v>32</v>
      </c>
      <c r="F13" s="66"/>
      <c r="G13" s="66">
        <v>0</v>
      </c>
    </row>
    <row r="14" spans="1:7" ht="15">
      <c r="A14" s="22" t="s">
        <v>145</v>
      </c>
      <c r="B14" s="23">
        <v>2670778.298</v>
      </c>
      <c r="C14" s="23">
        <v>2346730.725</v>
      </c>
      <c r="D14" s="76">
        <v>324047.57299999986</v>
      </c>
      <c r="E14" s="77">
        <v>0.13808468502495097</v>
      </c>
      <c r="F14" s="78"/>
      <c r="G14" s="23">
        <v>5266145.393958514</v>
      </c>
    </row>
    <row r="15" spans="1:7" ht="15">
      <c r="A15" s="66"/>
      <c r="B15" s="66"/>
      <c r="C15" s="66"/>
      <c r="D15" s="66"/>
      <c r="E15" s="214"/>
      <c r="F15" s="66"/>
      <c r="G15" s="66"/>
    </row>
    <row r="16" spans="1:7" ht="15">
      <c r="A16" s="79" t="s">
        <v>146</v>
      </c>
      <c r="B16" s="26"/>
      <c r="C16" s="26"/>
      <c r="D16" s="80"/>
      <c r="E16" s="78"/>
      <c r="F16" s="78"/>
      <c r="G16" s="26"/>
    </row>
    <row r="17" spans="1:7" ht="15">
      <c r="A17" s="83" t="s">
        <v>147</v>
      </c>
      <c r="B17" s="66">
        <v>2437842.789</v>
      </c>
      <c r="C17" s="66">
        <v>2928119.869</v>
      </c>
      <c r="D17" s="66">
        <v>-490277.0800000001</v>
      </c>
      <c r="E17" s="214">
        <v>-0.16743750322196937</v>
      </c>
      <c r="F17" s="66"/>
      <c r="G17" s="66">
        <v>4806851.465020901</v>
      </c>
    </row>
    <row r="18" spans="1:7" ht="15">
      <c r="A18" s="83" t="s">
        <v>148</v>
      </c>
      <c r="B18" s="66">
        <v>18647.983</v>
      </c>
      <c r="C18" s="66">
        <v>14257.438</v>
      </c>
      <c r="D18" s="66">
        <v>4390.545</v>
      </c>
      <c r="E18" s="214">
        <v>0.30794768316720017</v>
      </c>
      <c r="F18" s="66"/>
      <c r="G18" s="66">
        <v>36769.427793990064</v>
      </c>
    </row>
    <row r="19" spans="1:7" ht="15">
      <c r="A19" s="83" t="s">
        <v>139</v>
      </c>
      <c r="B19" s="66">
        <v>0</v>
      </c>
      <c r="C19" s="66">
        <v>0</v>
      </c>
      <c r="D19" s="66">
        <v>0</v>
      </c>
      <c r="E19" s="214" t="s">
        <v>32</v>
      </c>
      <c r="F19" s="66"/>
      <c r="G19" s="66">
        <v>0</v>
      </c>
    </row>
    <row r="20" spans="1:7" ht="15">
      <c r="A20" s="83" t="s">
        <v>149</v>
      </c>
      <c r="B20" s="66">
        <v>193116.368</v>
      </c>
      <c r="C20" s="66">
        <v>176575.035</v>
      </c>
      <c r="D20" s="66">
        <v>16541.332999999984</v>
      </c>
      <c r="E20" s="214">
        <v>0.093678775145082</v>
      </c>
      <c r="F20" s="66"/>
      <c r="G20" s="66">
        <v>380779.9668743592</v>
      </c>
    </row>
    <row r="21" spans="1:7" ht="15">
      <c r="A21" s="83" t="s">
        <v>150</v>
      </c>
      <c r="B21" s="66">
        <v>405965.762</v>
      </c>
      <c r="C21" s="66">
        <v>501127.698</v>
      </c>
      <c r="D21" s="66">
        <v>-95161.93599999999</v>
      </c>
      <c r="E21" s="214">
        <v>-0.18989558226334557</v>
      </c>
      <c r="F21" s="66"/>
      <c r="G21" s="66">
        <v>800468.8106317533</v>
      </c>
    </row>
    <row r="22" spans="1:7" ht="15">
      <c r="A22" s="83" t="s">
        <v>151</v>
      </c>
      <c r="B22" s="66">
        <v>247678.207</v>
      </c>
      <c r="C22" s="66">
        <v>256161.368</v>
      </c>
      <c r="D22" s="66">
        <v>-8483.160999999993</v>
      </c>
      <c r="E22" s="214">
        <v>-0.033116472894538854</v>
      </c>
      <c r="F22" s="66"/>
      <c r="G22" s="66">
        <v>488363.0550516602</v>
      </c>
    </row>
    <row r="23" spans="1:7" ht="15">
      <c r="A23" s="83" t="s">
        <v>152</v>
      </c>
      <c r="B23" s="66">
        <v>70231.265</v>
      </c>
      <c r="C23" s="66">
        <v>65313.124</v>
      </c>
      <c r="D23" s="66">
        <v>4918.140999999996</v>
      </c>
      <c r="E23" s="214">
        <v>0.07530096095235003</v>
      </c>
      <c r="F23" s="66"/>
      <c r="G23" s="66">
        <v>138479.50350974052</v>
      </c>
    </row>
    <row r="24" spans="1:7" ht="15">
      <c r="A24" s="22" t="s">
        <v>153</v>
      </c>
      <c r="B24" s="23">
        <v>3373482.374</v>
      </c>
      <c r="C24" s="23">
        <v>3941554.5319999997</v>
      </c>
      <c r="D24" s="76">
        <v>-568072.1579999998</v>
      </c>
      <c r="E24" s="77">
        <v>-0.14412388649910474</v>
      </c>
      <c r="F24" s="78"/>
      <c r="G24" s="23">
        <v>6651712.228882404</v>
      </c>
    </row>
    <row r="25" spans="1:7" ht="15">
      <c r="A25" s="66"/>
      <c r="B25" s="66"/>
      <c r="C25" s="66"/>
      <c r="D25" s="66"/>
      <c r="E25" s="214"/>
      <c r="F25" s="66"/>
      <c r="G25" s="66"/>
    </row>
    <row r="26" spans="1:7" ht="15">
      <c r="A26" s="92" t="s">
        <v>154</v>
      </c>
      <c r="B26" s="74"/>
      <c r="C26" s="74"/>
      <c r="D26" s="74"/>
      <c r="E26" s="74"/>
      <c r="F26" s="74"/>
      <c r="G26" s="74"/>
    </row>
    <row r="27" spans="1:7" ht="15">
      <c r="A27" s="65" t="s">
        <v>155</v>
      </c>
      <c r="B27" s="66">
        <v>5669280.725</v>
      </c>
      <c r="C27" s="66">
        <v>2824882.835</v>
      </c>
      <c r="D27" s="66">
        <v>2844397.8899999997</v>
      </c>
      <c r="E27" s="214">
        <v>1.0069082705867338</v>
      </c>
      <c r="F27" s="66"/>
      <c r="G27" s="66">
        <v>11178485.537108604</v>
      </c>
    </row>
    <row r="28" spans="1:7" ht="15">
      <c r="A28" s="65" t="s">
        <v>156</v>
      </c>
      <c r="B28" s="66">
        <v>2668281.146</v>
      </c>
      <c r="C28" s="66">
        <v>2421278.841</v>
      </c>
      <c r="D28" s="66">
        <v>247002.30500000017</v>
      </c>
      <c r="E28" s="214">
        <v>0.10201315966482696</v>
      </c>
      <c r="F28" s="66"/>
      <c r="G28" s="66">
        <v>5261221.598706522</v>
      </c>
    </row>
    <row r="29" spans="1:7" ht="15">
      <c r="A29" s="65" t="s">
        <v>157</v>
      </c>
      <c r="B29" s="66">
        <v>158759.648</v>
      </c>
      <c r="C29" s="66">
        <v>158759.648</v>
      </c>
      <c r="D29" s="66">
        <v>0</v>
      </c>
      <c r="E29" s="214">
        <v>0</v>
      </c>
      <c r="F29" s="66"/>
      <c r="G29" s="66">
        <v>313036.6117201672</v>
      </c>
    </row>
    <row r="30" spans="1:7" ht="15">
      <c r="A30" s="65" t="s">
        <v>158</v>
      </c>
      <c r="B30" s="66">
        <v>0</v>
      </c>
      <c r="C30" s="66">
        <v>0</v>
      </c>
      <c r="D30" s="66">
        <v>0</v>
      </c>
      <c r="E30" s="214" t="s">
        <v>32</v>
      </c>
      <c r="F30" s="66"/>
      <c r="G30" s="66">
        <v>0</v>
      </c>
    </row>
    <row r="31" spans="1:7" ht="15">
      <c r="A31" s="65" t="s">
        <v>159</v>
      </c>
      <c r="B31" s="66">
        <v>-2438342.662</v>
      </c>
      <c r="C31" s="66">
        <v>-1511122.753</v>
      </c>
      <c r="D31" s="66">
        <v>-927219.909</v>
      </c>
      <c r="E31" s="214">
        <v>-0.6135966831014952</v>
      </c>
      <c r="F31" s="66"/>
      <c r="G31" s="66">
        <v>-4807837.096774193</v>
      </c>
    </row>
    <row r="32" spans="1:7" ht="15">
      <c r="A32" s="66"/>
      <c r="B32" s="66"/>
      <c r="C32" s="66"/>
      <c r="D32" s="66">
        <v>0</v>
      </c>
      <c r="E32" s="214" t="s">
        <v>32</v>
      </c>
      <c r="F32" s="66"/>
      <c r="G32" s="66"/>
    </row>
    <row r="33" spans="1:7" ht="15">
      <c r="A33" s="84" t="s">
        <v>160</v>
      </c>
      <c r="B33" s="66">
        <v>6057978.857</v>
      </c>
      <c r="C33" s="66">
        <v>3893798.571</v>
      </c>
      <c r="D33" s="69">
        <v>2164180.286</v>
      </c>
      <c r="E33" s="215">
        <v>0.5558018080643031</v>
      </c>
      <c r="F33" s="69"/>
      <c r="G33" s="69">
        <v>11944906.6507611</v>
      </c>
    </row>
    <row r="34" spans="1:7" ht="15">
      <c r="A34" s="84" t="s">
        <v>161</v>
      </c>
      <c r="B34" s="66">
        <v>2169982.21</v>
      </c>
      <c r="C34" s="66">
        <v>3064408.474</v>
      </c>
      <c r="D34" s="69">
        <v>-894426.264</v>
      </c>
      <c r="E34" s="215">
        <v>-0.29187566592011716</v>
      </c>
      <c r="F34" s="69"/>
      <c r="G34" s="69">
        <v>4278693.528669453</v>
      </c>
    </row>
    <row r="35" spans="1:7" ht="15">
      <c r="A35" s="22" t="s">
        <v>162</v>
      </c>
      <c r="B35" s="23">
        <v>8227961.067</v>
      </c>
      <c r="C35" s="23">
        <v>6958207.045</v>
      </c>
      <c r="D35" s="76">
        <v>1269754.0219999999</v>
      </c>
      <c r="E35" s="77">
        <v>0.1824829318513042</v>
      </c>
      <c r="F35" s="78"/>
      <c r="G35" s="23">
        <v>16223600.179430554</v>
      </c>
    </row>
    <row r="36" spans="1:7" ht="15">
      <c r="A36" s="66"/>
      <c r="B36" s="66"/>
      <c r="C36" s="66"/>
      <c r="D36" s="66"/>
      <c r="E36" s="214"/>
      <c r="F36" s="66"/>
      <c r="G36" s="66"/>
    </row>
    <row r="37" spans="1:7" ht="15">
      <c r="A37" s="24" t="s">
        <v>163</v>
      </c>
      <c r="B37" s="25">
        <v>14272221.739</v>
      </c>
      <c r="C37" s="25">
        <v>13246492.302</v>
      </c>
      <c r="D37" s="81">
        <v>1025729.4370000008</v>
      </c>
      <c r="E37" s="82">
        <v>0.07743404167797183</v>
      </c>
      <c r="F37" s="78"/>
      <c r="G37" s="25">
        <v>28141457.80227147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6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  <col min="2" max="2" width="12.57421875" style="0" bestFit="1" customWidth="1"/>
    <col min="3" max="6" width="14.140625" style="0" bestFit="1" customWidth="1"/>
    <col min="7" max="7" width="14.140625" style="0" customWidth="1"/>
    <col min="8" max="8" width="16.00390625" style="0" customWidth="1"/>
    <col min="9" max="9" width="15.57421875" style="0" bestFit="1" customWidth="1"/>
  </cols>
  <sheetData>
    <row r="1" spans="1:9" ht="17.25" thickBot="1">
      <c r="A1" s="171" t="s">
        <v>164</v>
      </c>
      <c r="B1" s="192"/>
      <c r="C1" s="50"/>
      <c r="D1" s="50"/>
      <c r="E1" s="50"/>
      <c r="F1" s="51"/>
      <c r="G1" s="51"/>
      <c r="H1" s="50"/>
      <c r="I1" s="50"/>
    </row>
    <row r="2" spans="1:8" ht="16.5" thickBot="1">
      <c r="A2" s="52" t="s">
        <v>58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 t="s">
        <v>5</v>
      </c>
      <c r="H2" s="53" t="s">
        <v>4</v>
      </c>
    </row>
    <row r="3" spans="1:8" ht="15.75">
      <c r="A3" s="54" t="s">
        <v>1</v>
      </c>
      <c r="B3" s="163">
        <v>418641.2278441764</v>
      </c>
      <c r="C3" s="163">
        <v>743331.1594819129</v>
      </c>
      <c r="D3" s="163">
        <v>224629.18961411674</v>
      </c>
      <c r="E3" s="163">
        <v>447420.54552115296</v>
      </c>
      <c r="F3" s="163">
        <v>18356.916898730684</v>
      </c>
      <c r="G3" s="163">
        <v>930364.9354457806</v>
      </c>
      <c r="H3" s="163">
        <v>2782743.97480587</v>
      </c>
    </row>
    <row r="4" spans="1:8" ht="15.75">
      <c r="A4" s="55" t="s">
        <v>6</v>
      </c>
      <c r="B4" s="164">
        <v>2527.8045851746806</v>
      </c>
      <c r="C4" s="164">
        <v>578365.0276838952</v>
      </c>
      <c r="D4" s="164">
        <v>5575.7804444002995</v>
      </c>
      <c r="E4" s="164">
        <v>432429.11535599816</v>
      </c>
      <c r="F4" s="164">
        <v>6235.430119600637</v>
      </c>
      <c r="G4" s="164">
        <v>33662.79951278385</v>
      </c>
      <c r="H4" s="164">
        <v>1058795.9577018528</v>
      </c>
    </row>
    <row r="5" spans="1:8" ht="15.75">
      <c r="A5" s="55" t="s">
        <v>7</v>
      </c>
      <c r="B5" s="164">
        <v>1.3421563214764571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1.3421563214764571</v>
      </c>
    </row>
    <row r="6" spans="1:8" ht="16.5" thickBot="1">
      <c r="A6" s="56" t="s">
        <v>23</v>
      </c>
      <c r="B6" s="165">
        <v>416112.08110268024</v>
      </c>
      <c r="C6" s="165">
        <v>164966.1317980176</v>
      </c>
      <c r="D6" s="165">
        <v>219053.40916971644</v>
      </c>
      <c r="E6" s="165">
        <v>14991.430165154774</v>
      </c>
      <c r="F6" s="165">
        <v>12121.486779130048</v>
      </c>
      <c r="G6" s="165">
        <v>896702.1359329968</v>
      </c>
      <c r="H6" s="165">
        <v>1723946.6749476958</v>
      </c>
    </row>
    <row r="7" spans="1:8" ht="15.75">
      <c r="A7" s="54" t="s">
        <v>2</v>
      </c>
      <c r="B7" s="163">
        <v>255098.1340807647</v>
      </c>
      <c r="C7" s="163">
        <v>171061.52467279995</v>
      </c>
      <c r="D7" s="163">
        <v>18812.691863527056</v>
      </c>
      <c r="E7" s="163">
        <v>9704.250185597624</v>
      </c>
      <c r="F7" s="163">
        <v>0</v>
      </c>
      <c r="G7" s="163">
        <v>0</v>
      </c>
      <c r="H7" s="163">
        <v>454676.6008026893</v>
      </c>
    </row>
    <row r="8" spans="1:8" ht="15.75">
      <c r="A8" s="55" t="s">
        <v>8</v>
      </c>
      <c r="B8" s="164">
        <v>25626.40464499893</v>
      </c>
      <c r="C8" s="164">
        <v>11042.361900625638</v>
      </c>
      <c r="D8" s="164">
        <v>4454.3429844098</v>
      </c>
      <c r="E8" s="164">
        <v>0</v>
      </c>
      <c r="F8" s="164">
        <v>0</v>
      </c>
      <c r="G8" s="164">
        <v>0</v>
      </c>
      <c r="H8" s="164">
        <v>41123.109530034366</v>
      </c>
    </row>
    <row r="9" spans="1:8" ht="15.75">
      <c r="A9" s="55" t="s">
        <v>9</v>
      </c>
      <c r="B9" s="164">
        <v>173625.7738609842</v>
      </c>
      <c r="C9" s="164">
        <v>21558.496611475304</v>
      </c>
      <c r="D9" s="164">
        <v>468.11845252825213</v>
      </c>
      <c r="E9" s="164">
        <v>0</v>
      </c>
      <c r="F9" s="164">
        <v>0</v>
      </c>
      <c r="G9" s="164">
        <v>0</v>
      </c>
      <c r="H9" s="164">
        <v>195652.38892498775</v>
      </c>
    </row>
    <row r="10" spans="1:8" ht="15.75">
      <c r="A10" s="55" t="s">
        <v>49</v>
      </c>
      <c r="B10" s="164">
        <v>1837.4164810690424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1837.4164810690424</v>
      </c>
    </row>
    <row r="11" spans="1:8" ht="15.75">
      <c r="A11" s="55" t="s">
        <v>50</v>
      </c>
      <c r="B11" s="164">
        <v>43033.68328878991</v>
      </c>
      <c r="C11" s="164">
        <v>119778.54244988864</v>
      </c>
      <c r="D11" s="164">
        <v>0</v>
      </c>
      <c r="E11" s="164">
        <v>0</v>
      </c>
      <c r="F11" s="164">
        <v>0</v>
      </c>
      <c r="G11" s="164">
        <v>0</v>
      </c>
      <c r="H11" s="164">
        <v>162812.22573867853</v>
      </c>
    </row>
    <row r="12" spans="1:8" ht="15.75">
      <c r="A12" s="55" t="s">
        <v>51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</row>
    <row r="13" spans="1:8" ht="15.75">
      <c r="A13" s="55" t="s">
        <v>31</v>
      </c>
      <c r="B13" s="164">
        <v>10974.855804922623</v>
      </c>
      <c r="C13" s="164">
        <v>18407.506710067963</v>
      </c>
      <c r="D13" s="164">
        <v>13890.230426589003</v>
      </c>
      <c r="E13" s="164">
        <v>9704.250185597624</v>
      </c>
      <c r="F13" s="164">
        <v>0</v>
      </c>
      <c r="G13" s="164">
        <v>0</v>
      </c>
      <c r="H13" s="164">
        <v>52976.84312717721</v>
      </c>
    </row>
    <row r="14" spans="1:8" ht="16.5" thickBot="1">
      <c r="A14" s="55" t="s">
        <v>10</v>
      </c>
      <c r="B14" s="164">
        <v>0</v>
      </c>
      <c r="C14" s="164">
        <v>274.61700074239053</v>
      </c>
      <c r="D14" s="164">
        <v>0</v>
      </c>
      <c r="E14" s="164">
        <v>0</v>
      </c>
      <c r="F14" s="164">
        <v>0</v>
      </c>
      <c r="G14" s="164">
        <v>0</v>
      </c>
      <c r="H14" s="164">
        <v>274.61700074239053</v>
      </c>
    </row>
    <row r="15" spans="1:8" ht="15.75">
      <c r="A15" s="54" t="s">
        <v>35</v>
      </c>
      <c r="B15" s="163">
        <v>36428.88505119637</v>
      </c>
      <c r="C15" s="163">
        <v>121326.79828563273</v>
      </c>
      <c r="D15" s="163">
        <v>93587.17743700216</v>
      </c>
      <c r="E15" s="163">
        <v>99675.75430879171</v>
      </c>
      <c r="F15" s="163">
        <v>89494.1057793774</v>
      </c>
      <c r="G15" s="163">
        <v>295630.7731413012</v>
      </c>
      <c r="H15" s="163">
        <v>736143.4940033015</v>
      </c>
    </row>
    <row r="16" spans="1:8" ht="15.75">
      <c r="A16" s="55" t="s">
        <v>11</v>
      </c>
      <c r="B16" s="164">
        <v>19780.081797268154</v>
      </c>
      <c r="C16" s="164">
        <v>60896.03413012221</v>
      </c>
      <c r="D16" s="164">
        <v>48685.494755571526</v>
      </c>
      <c r="E16" s="164">
        <v>30625.4493170381</v>
      </c>
      <c r="F16" s="164">
        <v>30099.317038102083</v>
      </c>
      <c r="G16" s="164">
        <v>163646.18979151687</v>
      </c>
      <c r="H16" s="164">
        <v>353732.56682961894</v>
      </c>
    </row>
    <row r="17" spans="1:8" ht="15.75">
      <c r="A17" s="55" t="s">
        <v>12</v>
      </c>
      <c r="B17" s="164">
        <v>14668.307842041695</v>
      </c>
      <c r="C17" s="164">
        <v>52223.63439990501</v>
      </c>
      <c r="D17" s="164">
        <v>36218.539399999994</v>
      </c>
      <c r="E17" s="164">
        <v>59863.5394</v>
      </c>
      <c r="F17" s="164">
        <v>49675.19074519999</v>
      </c>
      <c r="G17" s="164">
        <v>81248.6815240834</v>
      </c>
      <c r="H17" s="164">
        <v>293897.89331123006</v>
      </c>
    </row>
    <row r="18" spans="1:8" ht="16.5" thickBot="1">
      <c r="A18" s="55" t="s">
        <v>52</v>
      </c>
      <c r="B18" s="164">
        <v>1980.4954118865178</v>
      </c>
      <c r="C18" s="164">
        <v>8207.129755605521</v>
      </c>
      <c r="D18" s="164">
        <v>8683.143281430639</v>
      </c>
      <c r="E18" s="164">
        <v>9186.765591753612</v>
      </c>
      <c r="F18" s="164">
        <v>9719.59799607532</v>
      </c>
      <c r="G18" s="164">
        <v>50735.90182570092</v>
      </c>
      <c r="H18" s="164">
        <v>88513.03386245253</v>
      </c>
    </row>
    <row r="19" spans="1:8" ht="15.75">
      <c r="A19" s="54" t="s">
        <v>34</v>
      </c>
      <c r="B19" s="163">
        <v>149012.64601011013</v>
      </c>
      <c r="C19" s="163">
        <v>153906.1211635674</v>
      </c>
      <c r="D19" s="163">
        <v>129984.9936270085</v>
      </c>
      <c r="E19" s="163">
        <v>199021.09002076188</v>
      </c>
      <c r="F19" s="163">
        <v>197390.7260110128</v>
      </c>
      <c r="G19" s="163">
        <v>238180.11507492332</v>
      </c>
      <c r="H19" s="163">
        <v>1067495.691907384</v>
      </c>
    </row>
    <row r="20" spans="1:8" ht="15.75">
      <c r="A20" s="55" t="s">
        <v>13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</row>
    <row r="21" spans="1:8" ht="15.75">
      <c r="A21" s="55" t="s">
        <v>14</v>
      </c>
      <c r="B21" s="164">
        <v>59259.81104892581</v>
      </c>
      <c r="C21" s="164">
        <v>88462.18033038455</v>
      </c>
      <c r="D21" s="164">
        <v>37909.3944574833</v>
      </c>
      <c r="E21" s="164">
        <v>87070.92344285974</v>
      </c>
      <c r="F21" s="164">
        <v>63231.75718541253</v>
      </c>
      <c r="G21" s="164">
        <v>79011.72006679907</v>
      </c>
      <c r="H21" s="164">
        <v>414945.786531865</v>
      </c>
    </row>
    <row r="22" spans="1:8" ht="15.75">
      <c r="A22" s="55" t="s">
        <v>15</v>
      </c>
      <c r="B22" s="164">
        <v>82616.62795179634</v>
      </c>
      <c r="C22" s="164">
        <v>50400.39484112655</v>
      </c>
      <c r="D22" s="164">
        <v>75941.95311879402</v>
      </c>
      <c r="E22" s="164">
        <v>104281.18761960641</v>
      </c>
      <c r="F22" s="164">
        <v>125861.86359451164</v>
      </c>
      <c r="G22" s="164">
        <v>155291.38600830478</v>
      </c>
      <c r="H22" s="164">
        <v>594393.4131341397</v>
      </c>
    </row>
    <row r="23" spans="1:8" ht="15.75">
      <c r="A23" s="55" t="s">
        <v>16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</row>
    <row r="24" spans="1:8" ht="15.75">
      <c r="A24" s="55" t="s">
        <v>17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</row>
    <row r="25" spans="1:8" ht="15.75">
      <c r="A25" s="55" t="s">
        <v>18</v>
      </c>
      <c r="B25" s="164">
        <v>7136.207009387977</v>
      </c>
      <c r="C25" s="164">
        <v>15043.54599205633</v>
      </c>
      <c r="D25" s="164">
        <v>16133.64605073118</v>
      </c>
      <c r="E25" s="164">
        <v>7668.978958295722</v>
      </c>
      <c r="F25" s="164">
        <v>8297.105231088644</v>
      </c>
      <c r="G25" s="164">
        <v>3877.0089998194626</v>
      </c>
      <c r="H25" s="164">
        <v>58156.49224137932</v>
      </c>
    </row>
    <row r="26" spans="1:8" ht="15.75">
      <c r="A26" s="55" t="s">
        <v>53</v>
      </c>
      <c r="B26" s="164">
        <v>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</row>
    <row r="27" spans="1:8" ht="16.5" thickBot="1">
      <c r="A27" s="55" t="s">
        <v>54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</row>
    <row r="28" spans="1:8" ht="15.75">
      <c r="A28" s="54" t="s">
        <v>3</v>
      </c>
      <c r="B28" s="163">
        <v>83462.93416277863</v>
      </c>
      <c r="C28" s="163">
        <v>203037.84344219803</v>
      </c>
      <c r="D28" s="163">
        <v>150682.56436806635</v>
      </c>
      <c r="E28" s="163">
        <v>96250.21600103681</v>
      </c>
      <c r="F28" s="163">
        <v>312165.1978569207</v>
      </c>
      <c r="G28" s="163">
        <v>1048781.752204251</v>
      </c>
      <c r="H28" s="163">
        <v>1894380.5080352514</v>
      </c>
    </row>
    <row r="29" spans="1:8" ht="15.75">
      <c r="A29" s="55" t="s">
        <v>19</v>
      </c>
      <c r="B29" s="164">
        <v>83462.93416277863</v>
      </c>
      <c r="C29" s="164">
        <v>129600.82944530845</v>
      </c>
      <c r="D29" s="164">
        <v>0</v>
      </c>
      <c r="E29" s="164">
        <v>75168.4810782789</v>
      </c>
      <c r="F29" s="164">
        <v>202954.89891135306</v>
      </c>
      <c r="G29" s="164">
        <v>41472.2654224987</v>
      </c>
      <c r="H29" s="164">
        <v>532659.4090202177</v>
      </c>
    </row>
    <row r="30" spans="1:8" ht="16.5" thickBot="1">
      <c r="A30" s="55" t="s">
        <v>20</v>
      </c>
      <c r="B30" s="165">
        <v>0</v>
      </c>
      <c r="C30" s="165">
        <v>73437.01399688958</v>
      </c>
      <c r="D30" s="165">
        <v>150682.56436806635</v>
      </c>
      <c r="E30" s="165">
        <v>21081.734922757907</v>
      </c>
      <c r="F30" s="165">
        <v>109210.29894556764</v>
      </c>
      <c r="G30" s="165">
        <v>1007309.4867817522</v>
      </c>
      <c r="H30" s="165">
        <v>1361721.0990150338</v>
      </c>
    </row>
    <row r="31" spans="1:8" ht="16.5" thickBot="1">
      <c r="A31" s="52" t="s">
        <v>4</v>
      </c>
      <c r="B31" s="169">
        <v>942643.8271490262</v>
      </c>
      <c r="C31" s="169">
        <v>1392663.447046111</v>
      </c>
      <c r="D31" s="169">
        <v>617696.6169097208</v>
      </c>
      <c r="E31" s="169">
        <v>852071.8560373411</v>
      </c>
      <c r="F31" s="169">
        <v>617406.9465460416</v>
      </c>
      <c r="G31" s="169">
        <v>2512957.575866256</v>
      </c>
      <c r="H31" s="169">
        <v>6935440.269554496</v>
      </c>
    </row>
    <row r="32" spans="1:8" ht="23.25">
      <c r="A32" s="57"/>
      <c r="B32" s="168"/>
      <c r="C32" s="58"/>
      <c r="D32" s="58"/>
      <c r="E32" s="58"/>
      <c r="F32" s="58"/>
      <c r="G32" s="58"/>
      <c r="H32" s="58"/>
    </row>
    <row r="33" spans="1:8" ht="16.5" thickBot="1">
      <c r="A33" s="59" t="s">
        <v>165</v>
      </c>
      <c r="B33" s="58"/>
      <c r="C33" s="58"/>
      <c r="D33" s="58"/>
      <c r="E33" s="58"/>
      <c r="F33" s="58"/>
      <c r="G33" s="58"/>
      <c r="H33" s="58"/>
    </row>
    <row r="34" spans="1:8" ht="16.5" thickBot="1">
      <c r="A34" s="52" t="s">
        <v>57</v>
      </c>
      <c r="B34" s="53">
        <v>2013</v>
      </c>
      <c r="C34" s="53">
        <v>2014</v>
      </c>
      <c r="D34" s="53">
        <v>2015</v>
      </c>
      <c r="E34" s="53">
        <v>2016</v>
      </c>
      <c r="F34" s="53">
        <v>2017</v>
      </c>
      <c r="G34" s="53" t="s">
        <v>5</v>
      </c>
      <c r="H34" s="53" t="s">
        <v>4</v>
      </c>
    </row>
    <row r="35" spans="1:9" ht="15.75">
      <c r="A35" s="54" t="s">
        <v>1</v>
      </c>
      <c r="B35" s="189">
        <v>212318.08511345254</v>
      </c>
      <c r="C35" s="189">
        <v>376987.8308428469</v>
      </c>
      <c r="D35" s="189">
        <v>113922.93980469546</v>
      </c>
      <c r="E35" s="189">
        <v>226913.80386650792</v>
      </c>
      <c r="F35" s="189">
        <v>9309.893974360255</v>
      </c>
      <c r="G35" s="189">
        <v>471843.8806606821</v>
      </c>
      <c r="H35" s="189">
        <v>1411296.4342625453</v>
      </c>
      <c r="I35" s="360"/>
    </row>
    <row r="36" spans="1:8" ht="15.75">
      <c r="A36" s="55" t="s">
        <v>6</v>
      </c>
      <c r="B36" s="190">
        <v>1282.001373417191</v>
      </c>
      <c r="C36" s="190">
        <v>293323.6074401643</v>
      </c>
      <c r="D36" s="190">
        <v>2827.8128101820557</v>
      </c>
      <c r="E36" s="190">
        <v>219310.75014394804</v>
      </c>
      <c r="F36" s="190">
        <v>3162.3607394566593</v>
      </c>
      <c r="G36" s="190">
        <v>17072.42540090346</v>
      </c>
      <c r="H36" s="190">
        <v>536978.9579080717</v>
      </c>
    </row>
    <row r="37" spans="1:8" ht="15.75">
      <c r="A37" s="55" t="s">
        <v>7</v>
      </c>
      <c r="B37" s="190">
        <v>0.680688</v>
      </c>
      <c r="C37" s="190"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0.680688</v>
      </c>
    </row>
    <row r="38" spans="1:8" ht="16.5" thickBot="1">
      <c r="A38" s="56" t="s">
        <v>23</v>
      </c>
      <c r="B38" s="190">
        <v>211035.40305203534</v>
      </c>
      <c r="C38" s="190">
        <v>83664.2234026826</v>
      </c>
      <c r="D38" s="190">
        <v>111095.1269945134</v>
      </c>
      <c r="E38" s="190">
        <v>7603.0537225598955</v>
      </c>
      <c r="F38" s="190">
        <v>6147.533234903595</v>
      </c>
      <c r="G38" s="190">
        <v>454771.45525977865</v>
      </c>
      <c r="H38" s="190">
        <v>874316.7956664735</v>
      </c>
    </row>
    <row r="39" spans="1:8" ht="15.75">
      <c r="A39" s="54" t="s">
        <v>2</v>
      </c>
      <c r="B39" s="189">
        <v>129375.56968040063</v>
      </c>
      <c r="C39" s="189">
        <v>86755.56285305721</v>
      </c>
      <c r="D39" s="189">
        <v>9541.044805506383</v>
      </c>
      <c r="E39" s="189">
        <v>4921.607524127691</v>
      </c>
      <c r="F39" s="189">
        <v>0</v>
      </c>
      <c r="G39" s="189">
        <v>0</v>
      </c>
      <c r="H39" s="189">
        <v>230593.78486309195</v>
      </c>
    </row>
    <row r="40" spans="1:8" ht="15.75">
      <c r="A40" s="55" t="s">
        <v>8</v>
      </c>
      <c r="B40" s="190">
        <v>12996.687379757657</v>
      </c>
      <c r="C40" s="190">
        <v>5600.2442615212985</v>
      </c>
      <c r="D40" s="190">
        <v>2259.0645879732742</v>
      </c>
      <c r="E40" s="190">
        <v>0</v>
      </c>
      <c r="F40" s="190">
        <v>0</v>
      </c>
      <c r="G40" s="190">
        <v>0</v>
      </c>
      <c r="H40" s="190">
        <v>20855.99622925223</v>
      </c>
    </row>
    <row r="41" spans="1:8" ht="15.75">
      <c r="A41" s="55" t="s">
        <v>9</v>
      </c>
      <c r="B41" s="190">
        <v>88056.04747133676</v>
      </c>
      <c r="C41" s="190">
        <v>10933.607141475815</v>
      </c>
      <c r="D41" s="190">
        <v>237.41095438422835</v>
      </c>
      <c r="E41" s="190">
        <v>0</v>
      </c>
      <c r="F41" s="190">
        <v>0</v>
      </c>
      <c r="G41" s="190">
        <v>0</v>
      </c>
      <c r="H41" s="190">
        <v>99227.0655671968</v>
      </c>
    </row>
    <row r="42" spans="1:8" ht="15.75">
      <c r="A42" s="55" t="s">
        <v>49</v>
      </c>
      <c r="B42" s="190">
        <v>931.8641425389756</v>
      </c>
      <c r="C42" s="190">
        <v>0</v>
      </c>
      <c r="D42" s="190">
        <v>0</v>
      </c>
      <c r="E42" s="190">
        <v>0</v>
      </c>
      <c r="F42" s="190">
        <v>0</v>
      </c>
      <c r="G42" s="190">
        <v>0</v>
      </c>
      <c r="H42" s="190">
        <v>931.8641425389756</v>
      </c>
    </row>
    <row r="43" spans="1:8" ht="15.75">
      <c r="A43" s="55" t="s">
        <v>50</v>
      </c>
      <c r="B43" s="190">
        <v>21824.962816742693</v>
      </c>
      <c r="C43" s="190">
        <v>60746.885588885525</v>
      </c>
      <c r="D43" s="190">
        <v>0</v>
      </c>
      <c r="E43" s="190">
        <v>0</v>
      </c>
      <c r="F43" s="190">
        <v>0</v>
      </c>
      <c r="G43" s="190">
        <v>0</v>
      </c>
      <c r="H43" s="190">
        <v>82571.8484056282</v>
      </c>
    </row>
    <row r="44" spans="1:8" ht="15.75">
      <c r="A44" s="55" t="s">
        <v>51</v>
      </c>
      <c r="B44" s="190">
        <v>0</v>
      </c>
      <c r="C44" s="190">
        <v>0</v>
      </c>
      <c r="D44" s="190">
        <v>0</v>
      </c>
      <c r="E44" s="190">
        <v>0</v>
      </c>
      <c r="F44" s="190">
        <v>0</v>
      </c>
      <c r="G44" s="190">
        <v>0</v>
      </c>
      <c r="H44" s="190">
        <v>0</v>
      </c>
    </row>
    <row r="45" spans="1:8" ht="15.75">
      <c r="A45" s="55" t="s">
        <v>31</v>
      </c>
      <c r="B45" s="190">
        <v>5566.0078700245585</v>
      </c>
      <c r="C45" s="190">
        <v>9335.551103078069</v>
      </c>
      <c r="D45" s="190">
        <v>7044.56926314888</v>
      </c>
      <c r="E45" s="190">
        <v>4921.607524127691</v>
      </c>
      <c r="F45" s="190">
        <v>0</v>
      </c>
      <c r="G45" s="190">
        <v>0</v>
      </c>
      <c r="H45" s="190">
        <v>26867.735760379197</v>
      </c>
    </row>
    <row r="46" spans="1:8" ht="16.5" thickBot="1">
      <c r="A46" s="55" t="s">
        <v>10</v>
      </c>
      <c r="B46" s="190">
        <v>0</v>
      </c>
      <c r="C46" s="190">
        <v>139.27475809651077</v>
      </c>
      <c r="D46" s="190">
        <v>0</v>
      </c>
      <c r="E46" s="190">
        <v>0</v>
      </c>
      <c r="F46" s="190">
        <v>0</v>
      </c>
      <c r="G46" s="190">
        <v>0</v>
      </c>
      <c r="H46" s="190">
        <v>139.27475809651077</v>
      </c>
    </row>
    <row r="47" spans="1:8" ht="15.75">
      <c r="A47" s="54" t="s">
        <v>35</v>
      </c>
      <c r="B47" s="189">
        <v>18475.27334256475</v>
      </c>
      <c r="C47" s="189">
        <v>61532.0990185415</v>
      </c>
      <c r="D47" s="189">
        <v>47463.672908950015</v>
      </c>
      <c r="E47" s="189">
        <v>50551.555555246814</v>
      </c>
      <c r="F47" s="189">
        <v>45387.83068706904</v>
      </c>
      <c r="G47" s="189">
        <v>149932.1029063423</v>
      </c>
      <c r="H47" s="189">
        <v>373342.53441871447</v>
      </c>
    </row>
    <row r="48" spans="1:8" ht="15.75">
      <c r="A48" s="55" t="s">
        <v>11</v>
      </c>
      <c r="B48" s="190">
        <v>10031.666284302517</v>
      </c>
      <c r="C48" s="190">
        <v>30884.03266943278</v>
      </c>
      <c r="D48" s="190">
        <v>24691.335520235658</v>
      </c>
      <c r="E48" s="190">
        <v>15532.002875629043</v>
      </c>
      <c r="F48" s="190">
        <v>15265.169629043852</v>
      </c>
      <c r="G48" s="190">
        <v>82994.8016146657</v>
      </c>
      <c r="H48" s="190">
        <v>179399.00859330955</v>
      </c>
    </row>
    <row r="49" spans="1:8" ht="15.75">
      <c r="A49" s="55" t="s">
        <v>12</v>
      </c>
      <c r="B49" s="190">
        <v>7439.179005169866</v>
      </c>
      <c r="C49" s="190">
        <v>26485.738422255825</v>
      </c>
      <c r="D49" s="190">
        <v>18368.594442103997</v>
      </c>
      <c r="E49" s="190">
        <v>30360.392642104005</v>
      </c>
      <c r="F49" s="190">
        <v>25193.269738335628</v>
      </c>
      <c r="G49" s="190">
        <v>41206.081321754136</v>
      </c>
      <c r="H49" s="190">
        <v>149053.25557172342</v>
      </c>
    </row>
    <row r="50" spans="1:8" ht="16.5" thickBot="1">
      <c r="A50" s="55" t="s">
        <v>52</v>
      </c>
      <c r="B50" s="190">
        <v>1004.4280530923664</v>
      </c>
      <c r="C50" s="190">
        <v>4162.327926852897</v>
      </c>
      <c r="D50" s="190">
        <v>4403.742946610363</v>
      </c>
      <c r="E50" s="190">
        <v>4659.160037513761</v>
      </c>
      <c r="F50" s="190">
        <v>4929.391319689559</v>
      </c>
      <c r="G50" s="190">
        <v>25731.219969922484</v>
      </c>
      <c r="H50" s="190">
        <v>44890.27025368143</v>
      </c>
    </row>
    <row r="51" spans="1:8" ht="15.75">
      <c r="A51" s="54" t="s">
        <v>34</v>
      </c>
      <c r="B51" s="189">
        <v>75573.25355048745</v>
      </c>
      <c r="C51" s="189">
        <v>78055.02840931485</v>
      </c>
      <c r="D51" s="189">
        <v>65923.18936787364</v>
      </c>
      <c r="E51" s="189">
        <v>100935.5360149296</v>
      </c>
      <c r="F51" s="189">
        <v>100108.68060374525</v>
      </c>
      <c r="G51" s="189">
        <v>120795.42716139811</v>
      </c>
      <c r="H51" s="189">
        <v>541391.1151077489</v>
      </c>
    </row>
    <row r="52" spans="1:8" ht="15.75">
      <c r="A52" s="55" t="s">
        <v>13</v>
      </c>
      <c r="B52" s="190">
        <v>0</v>
      </c>
      <c r="C52" s="190">
        <v>0</v>
      </c>
      <c r="D52" s="190">
        <v>0</v>
      </c>
      <c r="E52" s="190">
        <v>0</v>
      </c>
      <c r="F52" s="190">
        <v>0</v>
      </c>
      <c r="G52" s="190">
        <v>0</v>
      </c>
      <c r="H52" s="190">
        <v>0</v>
      </c>
    </row>
    <row r="53" spans="1:8" ht="15.75">
      <c r="A53" s="55" t="s">
        <v>14</v>
      </c>
      <c r="B53" s="190">
        <v>30054.205771573215</v>
      </c>
      <c r="C53" s="190">
        <v>44864.479376357835</v>
      </c>
      <c r="D53" s="190">
        <v>19226.128493057233</v>
      </c>
      <c r="E53" s="190">
        <v>44158.889533280744</v>
      </c>
      <c r="F53" s="190">
        <v>32068.61797415382</v>
      </c>
      <c r="G53" s="190">
        <v>40071.583949077816</v>
      </c>
      <c r="H53" s="190">
        <v>210443.90509750068</v>
      </c>
    </row>
    <row r="54" spans="1:8" ht="15.75">
      <c r="A54" s="55" t="s">
        <v>15</v>
      </c>
      <c r="B54" s="190">
        <v>41899.84903203303</v>
      </c>
      <c r="C54" s="190">
        <v>25561.06424762574</v>
      </c>
      <c r="D54" s="190">
        <v>38514.720943727574</v>
      </c>
      <c r="E54" s="190">
        <v>52887.24711315959</v>
      </c>
      <c r="F54" s="190">
        <v>63832.10274059253</v>
      </c>
      <c r="G54" s="190">
        <v>78757.57932797186</v>
      </c>
      <c r="H54" s="190">
        <v>301452.5634051103</v>
      </c>
    </row>
    <row r="55" spans="1:8" ht="15.75">
      <c r="A55" s="55" t="s">
        <v>16</v>
      </c>
      <c r="B55" s="190">
        <v>0</v>
      </c>
      <c r="C55" s="190">
        <v>0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</row>
    <row r="56" spans="1:8" ht="15.75">
      <c r="A56" s="55" t="s">
        <v>17</v>
      </c>
      <c r="B56" s="190">
        <v>0</v>
      </c>
      <c r="C56" s="190">
        <v>0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</row>
    <row r="57" spans="1:8" ht="15.75">
      <c r="A57" s="55" t="s">
        <v>18</v>
      </c>
      <c r="B57" s="190">
        <v>3619.198746881207</v>
      </c>
      <c r="C57" s="190">
        <v>7629.484785331289</v>
      </c>
      <c r="D57" s="190">
        <v>8182.339931088825</v>
      </c>
      <c r="E57" s="190">
        <v>3889.3993684892584</v>
      </c>
      <c r="F57" s="190">
        <v>4207.959888998917</v>
      </c>
      <c r="G57" s="190">
        <v>1966.2638843484388</v>
      </c>
      <c r="H57" s="190">
        <v>29494.646605137936</v>
      </c>
    </row>
    <row r="58" spans="1:8" ht="15.75">
      <c r="A58" s="55" t="s">
        <v>53</v>
      </c>
      <c r="B58" s="190">
        <v>0</v>
      </c>
      <c r="C58" s="190">
        <v>0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</row>
    <row r="59" spans="1:8" ht="16.5" thickBot="1">
      <c r="A59" s="55" t="s">
        <v>54</v>
      </c>
      <c r="B59" s="190">
        <v>0</v>
      </c>
      <c r="C59" s="190">
        <v>0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</row>
    <row r="60" spans="1:8" ht="15.75">
      <c r="A60" s="54" t="s">
        <v>3</v>
      </c>
      <c r="B60" s="189">
        <v>42329.061689994815</v>
      </c>
      <c r="C60" s="189">
        <v>102972.67268014516</v>
      </c>
      <c r="D60" s="189">
        <v>76420.16934490853</v>
      </c>
      <c r="E60" s="189">
        <v>48814.25954708583</v>
      </c>
      <c r="F60" s="189">
        <v>158317.70174511592</v>
      </c>
      <c r="G60" s="189">
        <v>531900.1534479079</v>
      </c>
      <c r="H60" s="189">
        <v>960754.0184551582</v>
      </c>
    </row>
    <row r="61" spans="1:8" ht="15.75">
      <c r="A61" s="55" t="s">
        <v>19</v>
      </c>
      <c r="B61" s="190">
        <v>42329.061689994815</v>
      </c>
      <c r="C61" s="190">
        <v>65728.35666148264</v>
      </c>
      <c r="D61" s="190">
        <v>0</v>
      </c>
      <c r="E61" s="190">
        <v>38122.44686365993</v>
      </c>
      <c r="F61" s="190">
        <v>102930.60653188183</v>
      </c>
      <c r="G61" s="190">
        <v>21033.074131674442</v>
      </c>
      <c r="H61" s="190">
        <v>270143.54587869364</v>
      </c>
    </row>
    <row r="62" spans="1:8" ht="16.5" thickBot="1">
      <c r="A62" s="55" t="s">
        <v>20</v>
      </c>
      <c r="B62" s="191">
        <v>0</v>
      </c>
      <c r="C62" s="191">
        <v>37244.31601866252</v>
      </c>
      <c r="D62" s="191">
        <v>76420.16934490853</v>
      </c>
      <c r="E62" s="191">
        <v>10691.812683425902</v>
      </c>
      <c r="F62" s="191">
        <v>55387.09521323409</v>
      </c>
      <c r="G62" s="191">
        <v>510867.07931623346</v>
      </c>
      <c r="H62" s="191">
        <v>690610.4725764645</v>
      </c>
    </row>
    <row r="63" spans="1:9" ht="16.5" thickBot="1">
      <c r="A63" s="52" t="s">
        <v>4</v>
      </c>
      <c r="B63" s="169">
        <v>478071.2433769002</v>
      </c>
      <c r="C63" s="169">
        <v>706303.1938039055</v>
      </c>
      <c r="D63" s="169">
        <v>313271.0162319341</v>
      </c>
      <c r="E63" s="169">
        <v>432136.76250789786</v>
      </c>
      <c r="F63" s="169">
        <v>313124.1070102905</v>
      </c>
      <c r="G63" s="169">
        <v>1274471.5641763303</v>
      </c>
      <c r="H63" s="169">
        <v>3517377.8871072587</v>
      </c>
      <c r="I63" s="24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8.7109375" style="0" customWidth="1"/>
    <col min="2" max="2" width="12.28125" style="0" customWidth="1"/>
    <col min="3" max="3" width="17.140625" style="0" customWidth="1"/>
    <col min="4" max="4" width="19.00390625" style="0" customWidth="1"/>
    <col min="5" max="5" width="14.57421875" style="0" customWidth="1"/>
    <col min="6" max="6" width="11.00390625" style="0" customWidth="1"/>
    <col min="7" max="7" width="13.7109375" style="0" customWidth="1"/>
  </cols>
  <sheetData>
    <row r="1" spans="1:6" ht="15">
      <c r="A1" s="172" t="s">
        <v>166</v>
      </c>
      <c r="B1" s="85"/>
      <c r="C1" s="85"/>
      <c r="D1" s="85"/>
      <c r="E1" s="85"/>
      <c r="F1" s="85"/>
    </row>
    <row r="2" spans="1:6" ht="15">
      <c r="A2" s="173" t="s">
        <v>167</v>
      </c>
      <c r="B2" s="174" t="s">
        <v>168</v>
      </c>
      <c r="C2" s="170" t="s">
        <v>419</v>
      </c>
      <c r="D2" s="170" t="s">
        <v>111</v>
      </c>
      <c r="E2" s="175" t="s">
        <v>48</v>
      </c>
      <c r="F2" s="176" t="s">
        <v>0</v>
      </c>
    </row>
    <row r="3" spans="1:6" ht="15">
      <c r="A3" s="177" t="s">
        <v>169</v>
      </c>
      <c r="B3" s="85" t="s">
        <v>170</v>
      </c>
      <c r="C3" s="178">
        <v>1.21</v>
      </c>
      <c r="D3" s="178">
        <v>0.98</v>
      </c>
      <c r="E3" s="178">
        <v>0.22999999999999998</v>
      </c>
      <c r="F3" s="179">
        <v>0.2346938775510204</v>
      </c>
    </row>
    <row r="4" spans="1:6" ht="15">
      <c r="A4" s="177" t="s">
        <v>171</v>
      </c>
      <c r="B4" s="85" t="s">
        <v>170</v>
      </c>
      <c r="C4" s="178">
        <v>1.19</v>
      </c>
      <c r="D4" s="178">
        <v>0.94</v>
      </c>
      <c r="E4" s="178">
        <v>0.25</v>
      </c>
      <c r="F4" s="179">
        <v>0.26595744680851063</v>
      </c>
    </row>
    <row r="5" spans="1:6" ht="15">
      <c r="A5" s="177" t="s">
        <v>172</v>
      </c>
      <c r="B5" s="85" t="s">
        <v>98</v>
      </c>
      <c r="C5" s="86">
        <v>567837.5819999999</v>
      </c>
      <c r="D5" s="86">
        <v>-56541.79500000039</v>
      </c>
      <c r="E5" s="86">
        <v>624379.3770000003</v>
      </c>
      <c r="F5" s="179">
        <v>11.042793689163847</v>
      </c>
    </row>
    <row r="6" spans="1:6" ht="15">
      <c r="A6" s="177" t="s">
        <v>172</v>
      </c>
      <c r="B6" s="85" t="s">
        <v>173</v>
      </c>
      <c r="C6" s="86">
        <v>1119641.8921050553</v>
      </c>
      <c r="D6" s="86">
        <v>-111487.09480242997</v>
      </c>
      <c r="E6" s="86">
        <v>1231128.9869074852</v>
      </c>
      <c r="F6" s="179">
        <v>11.042793689163847</v>
      </c>
    </row>
    <row r="7" spans="1:6" ht="15">
      <c r="A7" s="177" t="s">
        <v>174</v>
      </c>
      <c r="B7" s="85" t="s">
        <v>170</v>
      </c>
      <c r="C7" s="178">
        <v>0.73</v>
      </c>
      <c r="D7" s="178">
        <v>0.9</v>
      </c>
      <c r="E7" s="178">
        <v>-0.17000000000000004</v>
      </c>
      <c r="F7" s="179">
        <v>-0.18888888888888894</v>
      </c>
    </row>
    <row r="8" spans="1:6" ht="15">
      <c r="A8" s="177" t="s">
        <v>175</v>
      </c>
      <c r="B8" s="85" t="s">
        <v>21</v>
      </c>
      <c r="C8" s="193">
        <v>44.19</v>
      </c>
      <c r="D8" s="193">
        <v>37.32</v>
      </c>
      <c r="E8" s="178">
        <v>6.869999999999997</v>
      </c>
      <c r="F8" s="179">
        <v>0.18408360128617357</v>
      </c>
    </row>
    <row r="9" spans="1:6" ht="15">
      <c r="A9" s="180" t="s">
        <v>176</v>
      </c>
      <c r="B9" s="181" t="s">
        <v>21</v>
      </c>
      <c r="C9" s="194">
        <v>55.81</v>
      </c>
      <c r="D9" s="194">
        <v>62.68</v>
      </c>
      <c r="E9" s="182">
        <v>-6.869999999999997</v>
      </c>
      <c r="F9" s="183">
        <v>-0.10960433950223353</v>
      </c>
    </row>
    <row r="10" spans="1:6" ht="15">
      <c r="A10" s="184" t="s">
        <v>177</v>
      </c>
      <c r="B10" s="184"/>
      <c r="C10" s="184"/>
      <c r="D10" s="184"/>
      <c r="E10" s="184"/>
      <c r="F10" s="184"/>
    </row>
    <row r="11" spans="1:6" ht="15">
      <c r="A11" s="184" t="s">
        <v>178</v>
      </c>
      <c r="B11" s="184"/>
      <c r="C11" s="184"/>
      <c r="D11" s="184"/>
      <c r="E11" s="184"/>
      <c r="F11" s="185"/>
    </row>
    <row r="12" spans="1:6" ht="15">
      <c r="A12" s="184"/>
      <c r="B12" s="184"/>
      <c r="C12" s="184"/>
      <c r="D12" s="184"/>
      <c r="E12" s="184"/>
      <c r="F12" s="185"/>
    </row>
    <row r="13" spans="1:6" ht="15">
      <c r="A13" s="92" t="s">
        <v>179</v>
      </c>
      <c r="B13" s="74"/>
      <c r="C13" s="74"/>
      <c r="D13" s="74"/>
      <c r="E13" s="74"/>
      <c r="F13" s="74"/>
    </row>
    <row r="14" spans="1:6" ht="15">
      <c r="A14" s="173" t="s">
        <v>167</v>
      </c>
      <c r="B14" s="174" t="s">
        <v>168</v>
      </c>
      <c r="C14" s="170" t="s">
        <v>417</v>
      </c>
      <c r="D14" s="170" t="s">
        <v>418</v>
      </c>
      <c r="E14" s="175" t="s">
        <v>48</v>
      </c>
      <c r="F14" s="176" t="s">
        <v>0</v>
      </c>
    </row>
    <row r="15" spans="1:6" ht="15">
      <c r="A15" s="177" t="s">
        <v>180</v>
      </c>
      <c r="B15" s="85" t="s">
        <v>170</v>
      </c>
      <c r="C15" s="251">
        <v>5.252340309297838</v>
      </c>
      <c r="D15" s="250">
        <v>3.7217805542024047</v>
      </c>
      <c r="E15" s="178">
        <v>1.5305597550954335</v>
      </c>
      <c r="F15" s="179">
        <v>0.4112439550921991</v>
      </c>
    </row>
    <row r="16" spans="1:6" ht="15">
      <c r="A16" s="177" t="s">
        <v>181</v>
      </c>
      <c r="B16" s="85" t="s">
        <v>21</v>
      </c>
      <c r="C16" s="252">
        <v>27.41416645951095</v>
      </c>
      <c r="D16" s="252">
        <v>21.665988199859154</v>
      </c>
      <c r="E16" s="193">
        <v>5.748178259651798</v>
      </c>
      <c r="F16" s="179">
        <v>0.2653088429028668</v>
      </c>
    </row>
    <row r="17" spans="1:6" ht="15">
      <c r="A17" s="177" t="s">
        <v>182</v>
      </c>
      <c r="B17" s="85" t="s">
        <v>21</v>
      </c>
      <c r="C17" s="251">
        <v>10.8816</v>
      </c>
      <c r="D17" s="376">
        <v>8.738165949531231</v>
      </c>
      <c r="E17" s="193">
        <v>2.1434340504687697</v>
      </c>
      <c r="F17" s="179">
        <v>0.2452956447438214</v>
      </c>
    </row>
    <row r="18" spans="1:6" ht="15">
      <c r="A18" s="180" t="s">
        <v>183</v>
      </c>
      <c r="B18" s="181" t="s">
        <v>21</v>
      </c>
      <c r="C18" s="377">
        <v>7.793447120159075</v>
      </c>
      <c r="D18" s="377">
        <v>6.4045</v>
      </c>
      <c r="E18" s="194">
        <v>1.3889471201590755</v>
      </c>
      <c r="F18" s="183">
        <v>0.21687050045422368</v>
      </c>
    </row>
    <row r="19" spans="1:6" ht="15">
      <c r="A19" s="186" t="s">
        <v>184</v>
      </c>
      <c r="B19" s="74"/>
      <c r="C19" s="74"/>
      <c r="D19" s="74"/>
      <c r="E19" s="74"/>
      <c r="F19" s="74"/>
    </row>
    <row r="20" spans="1:6" ht="15">
      <c r="A20" s="186" t="s">
        <v>185</v>
      </c>
      <c r="B20" s="74"/>
      <c r="C20" s="178"/>
      <c r="D20" s="346"/>
      <c r="E20" s="74"/>
      <c r="F20" s="74"/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7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4.57421875" style="0" customWidth="1"/>
    <col min="2" max="2" width="14.57421875" style="0" customWidth="1"/>
    <col min="3" max="4" width="15.7109375" style="0" customWidth="1"/>
    <col min="5" max="5" width="13.140625" style="0" customWidth="1"/>
    <col min="6" max="6" width="1.28515625" style="0" customWidth="1"/>
    <col min="7" max="7" width="16.28125" style="0" customWidth="1"/>
  </cols>
  <sheetData>
    <row r="1" spans="1:7" ht="15">
      <c r="A1" s="59" t="s">
        <v>186</v>
      </c>
      <c r="B1" s="216"/>
      <c r="C1" s="216"/>
      <c r="D1" s="216"/>
      <c r="E1" s="216"/>
      <c r="F1" s="216"/>
      <c r="G1" s="216"/>
    </row>
    <row r="2" spans="1:7" ht="15">
      <c r="A2" s="27" t="s">
        <v>187</v>
      </c>
      <c r="B2" s="410" t="s">
        <v>57</v>
      </c>
      <c r="C2" s="410"/>
      <c r="D2" s="410"/>
      <c r="E2" s="410"/>
      <c r="F2" s="217"/>
      <c r="G2" s="2" t="s">
        <v>58</v>
      </c>
    </row>
    <row r="3" spans="1:7" ht="15">
      <c r="A3" s="28"/>
      <c r="B3" s="162" t="s">
        <v>417</v>
      </c>
      <c r="C3" s="162" t="s">
        <v>418</v>
      </c>
      <c r="D3" s="162" t="s">
        <v>48</v>
      </c>
      <c r="E3" s="162" t="s">
        <v>0</v>
      </c>
      <c r="F3" s="218"/>
      <c r="G3" s="162" t="s">
        <v>417</v>
      </c>
    </row>
    <row r="4" spans="1:7" ht="15">
      <c r="A4" s="88"/>
      <c r="B4" s="219"/>
      <c r="C4" s="219"/>
      <c r="D4" s="220"/>
      <c r="E4" s="301"/>
      <c r="F4" s="301"/>
      <c r="G4" s="219"/>
    </row>
    <row r="5" spans="1:7" ht="15">
      <c r="A5" s="88" t="s">
        <v>188</v>
      </c>
      <c r="B5" s="253"/>
      <c r="C5" s="253"/>
      <c r="D5" s="222"/>
      <c r="E5" s="302"/>
      <c r="F5" s="302"/>
      <c r="G5" s="221"/>
    </row>
    <row r="6" spans="1:7" ht="15">
      <c r="A6" s="254" t="s">
        <v>189</v>
      </c>
      <c r="B6" s="253">
        <v>3403040.047</v>
      </c>
      <c r="C6" s="253">
        <v>3901455.116</v>
      </c>
      <c r="D6" s="222">
        <v>-498415.06900000013</v>
      </c>
      <c r="E6" s="302">
        <v>-0.12775107086481222</v>
      </c>
      <c r="F6" s="302"/>
      <c r="G6" s="221">
        <v>7108771.588226693</v>
      </c>
    </row>
    <row r="7" spans="1:7" ht="15">
      <c r="A7" s="254" t="s">
        <v>190</v>
      </c>
      <c r="B7" s="253">
        <v>53999.604</v>
      </c>
      <c r="C7" s="253">
        <v>39315.265</v>
      </c>
      <c r="D7" s="222">
        <v>14684.339</v>
      </c>
      <c r="E7" s="302">
        <v>0.37350222617092876</v>
      </c>
      <c r="F7" s="302"/>
      <c r="G7" s="221">
        <v>112802.33126527544</v>
      </c>
    </row>
    <row r="8" spans="1:7" ht="15">
      <c r="A8" s="254" t="s">
        <v>191</v>
      </c>
      <c r="B8" s="253">
        <v>0</v>
      </c>
      <c r="C8" s="253">
        <v>0</v>
      </c>
      <c r="D8" s="222">
        <v>0</v>
      </c>
      <c r="E8" s="302" t="s">
        <v>32</v>
      </c>
      <c r="F8" s="302"/>
      <c r="G8" s="221">
        <v>0</v>
      </c>
    </row>
    <row r="9" spans="1:7" ht="15">
      <c r="A9" s="254" t="s">
        <v>192</v>
      </c>
      <c r="B9" s="253">
        <v>565.098</v>
      </c>
      <c r="C9" s="253">
        <v>1674.989</v>
      </c>
      <c r="D9" s="222">
        <v>-1109.891</v>
      </c>
      <c r="E9" s="302">
        <v>-0.662625844110021</v>
      </c>
      <c r="F9" s="302"/>
      <c r="G9" s="221">
        <v>1180.4599862129473</v>
      </c>
    </row>
    <row r="10" spans="1:7" ht="15">
      <c r="A10" s="254" t="s">
        <v>193</v>
      </c>
      <c r="B10" s="253">
        <v>355791.495</v>
      </c>
      <c r="C10" s="253">
        <v>163379.906</v>
      </c>
      <c r="D10" s="222">
        <v>192411.589</v>
      </c>
      <c r="E10" s="302">
        <v>1.177694330415394</v>
      </c>
      <c r="F10" s="302"/>
      <c r="G10" s="221">
        <v>743229.7110985775</v>
      </c>
    </row>
    <row r="11" spans="1:7" ht="15">
      <c r="A11" s="88" t="s">
        <v>194</v>
      </c>
      <c r="B11" s="253"/>
      <c r="C11" s="253"/>
      <c r="D11" s="222"/>
      <c r="E11" s="302"/>
      <c r="F11" s="302"/>
      <c r="G11" s="221"/>
    </row>
    <row r="12" spans="1:7" ht="15">
      <c r="A12" s="254" t="s">
        <v>195</v>
      </c>
      <c r="B12" s="253">
        <v>-1887886.708</v>
      </c>
      <c r="C12" s="253">
        <v>-2146488.413</v>
      </c>
      <c r="D12" s="222">
        <v>258601.70500000007</v>
      </c>
      <c r="E12" s="302">
        <v>0.12047663683335245</v>
      </c>
      <c r="F12" s="302"/>
      <c r="G12" s="221">
        <v>-3943695.991309979</v>
      </c>
    </row>
    <row r="13" spans="1:7" ht="15">
      <c r="A13" s="254" t="s">
        <v>196</v>
      </c>
      <c r="B13" s="253">
        <v>0</v>
      </c>
      <c r="C13" s="253">
        <v>0</v>
      </c>
      <c r="D13" s="222">
        <v>0</v>
      </c>
      <c r="E13" s="302" t="s">
        <v>32</v>
      </c>
      <c r="F13" s="302"/>
      <c r="G13" s="221">
        <v>0</v>
      </c>
    </row>
    <row r="14" spans="1:7" ht="15">
      <c r="A14" s="254" t="s">
        <v>197</v>
      </c>
      <c r="B14" s="253">
        <v>-238500.234</v>
      </c>
      <c r="C14" s="253">
        <v>-217802.224</v>
      </c>
      <c r="D14" s="222">
        <v>-20698.01000000001</v>
      </c>
      <c r="E14" s="302">
        <v>-0.09503121510825349</v>
      </c>
      <c r="F14" s="302"/>
      <c r="G14" s="221">
        <v>-498214.43880428653</v>
      </c>
    </row>
    <row r="15" spans="1:7" ht="15">
      <c r="A15" s="254" t="s">
        <v>198</v>
      </c>
      <c r="B15" s="253">
        <v>-150.732</v>
      </c>
      <c r="C15" s="253">
        <v>-2136.695</v>
      </c>
      <c r="D15" s="222">
        <v>1985.9630000000002</v>
      </c>
      <c r="E15" s="302">
        <v>0.9294555376410766</v>
      </c>
      <c r="F15" s="302"/>
      <c r="G15" s="221">
        <v>-314.87121639405905</v>
      </c>
    </row>
    <row r="16" spans="1:7" ht="15">
      <c r="A16" s="254" t="s">
        <v>199</v>
      </c>
      <c r="B16" s="253">
        <v>-618049.96</v>
      </c>
      <c r="C16" s="253">
        <v>-765908.002</v>
      </c>
      <c r="D16" s="222">
        <v>147858.04200000002</v>
      </c>
      <c r="E16" s="302">
        <v>0.19304935007063684</v>
      </c>
      <c r="F16" s="302"/>
      <c r="G16" s="221">
        <v>-1291073.8442898623</v>
      </c>
    </row>
    <row r="17" spans="1:7" ht="15">
      <c r="A17" s="254" t="s">
        <v>200</v>
      </c>
      <c r="B17" s="253">
        <v>0</v>
      </c>
      <c r="C17" s="253">
        <v>0</v>
      </c>
      <c r="D17" s="222">
        <v>0</v>
      </c>
      <c r="E17" s="302" t="s">
        <v>32</v>
      </c>
      <c r="F17" s="302"/>
      <c r="G17" s="221">
        <v>0</v>
      </c>
    </row>
    <row r="18" spans="1:7" ht="15">
      <c r="A18" s="254" t="s">
        <v>201</v>
      </c>
      <c r="B18" s="253">
        <v>0</v>
      </c>
      <c r="C18" s="253">
        <v>0</v>
      </c>
      <c r="D18" s="222">
        <v>0</v>
      </c>
      <c r="E18" s="302" t="s">
        <v>32</v>
      </c>
      <c r="F18" s="302"/>
      <c r="G18" s="221">
        <v>0</v>
      </c>
    </row>
    <row r="19" spans="1:7" ht="15">
      <c r="A19" s="254" t="s">
        <v>202</v>
      </c>
      <c r="B19" s="253">
        <v>0</v>
      </c>
      <c r="C19" s="253">
        <v>0</v>
      </c>
      <c r="D19" s="222"/>
      <c r="E19" s="302"/>
      <c r="F19" s="302"/>
      <c r="G19" s="221"/>
    </row>
    <row r="20" spans="1:7" ht="15">
      <c r="A20" s="254" t="s">
        <v>203</v>
      </c>
      <c r="B20" s="253">
        <v>0</v>
      </c>
      <c r="C20" s="253">
        <v>0</v>
      </c>
      <c r="D20" s="222">
        <v>0</v>
      </c>
      <c r="E20" s="302" t="s">
        <v>32</v>
      </c>
      <c r="F20" s="302"/>
      <c r="G20" s="221">
        <v>0</v>
      </c>
    </row>
    <row r="21" spans="1:7" ht="15">
      <c r="A21" s="254" t="s">
        <v>204</v>
      </c>
      <c r="B21" s="253">
        <v>-267480.886</v>
      </c>
      <c r="C21" s="253">
        <v>-328957.31</v>
      </c>
      <c r="D21" s="222">
        <v>61476.424</v>
      </c>
      <c r="E21" s="302">
        <v>0.18688268091686425</v>
      </c>
      <c r="F21" s="302"/>
      <c r="G21" s="221">
        <v>-558753.4958534394</v>
      </c>
    </row>
    <row r="22" spans="1:7" ht="15">
      <c r="A22" s="254" t="s">
        <v>205</v>
      </c>
      <c r="B22" s="253">
        <v>-116786.571</v>
      </c>
      <c r="C22" s="253">
        <v>-108278.081</v>
      </c>
      <c r="D22" s="222">
        <v>-8508.48999999999</v>
      </c>
      <c r="E22" s="302">
        <v>-0.07857998517723998</v>
      </c>
      <c r="F22" s="302"/>
      <c r="G22" s="221">
        <v>-243961.0014413737</v>
      </c>
    </row>
    <row r="23" spans="1:7" ht="15">
      <c r="A23" s="45" t="s">
        <v>206</v>
      </c>
      <c r="B23" s="223">
        <v>684541.1529999999</v>
      </c>
      <c r="C23" s="223">
        <v>536254.551</v>
      </c>
      <c r="D23" s="223">
        <v>148286.60199999996</v>
      </c>
      <c r="E23" s="90">
        <v>0.2765227851651369</v>
      </c>
      <c r="F23" s="91"/>
      <c r="G23" s="223">
        <v>1429970.4476614231</v>
      </c>
    </row>
    <row r="24" spans="1:7" ht="15">
      <c r="A24" s="89"/>
      <c r="B24" s="253"/>
      <c r="C24" s="253"/>
      <c r="D24" s="222"/>
      <c r="E24" s="302"/>
      <c r="F24" s="302"/>
      <c r="G24" s="221"/>
    </row>
    <row r="25" spans="1:7" ht="15">
      <c r="A25" s="255" t="s">
        <v>207</v>
      </c>
      <c r="B25" s="253"/>
      <c r="C25" s="253"/>
      <c r="D25" s="222"/>
      <c r="E25" s="302"/>
      <c r="F25" s="302"/>
      <c r="G25" s="221"/>
    </row>
    <row r="26" spans="1:7" ht="15">
      <c r="A26" s="254" t="s">
        <v>208</v>
      </c>
      <c r="B26" s="253">
        <v>0</v>
      </c>
      <c r="C26" s="253">
        <v>0</v>
      </c>
      <c r="D26" s="222">
        <v>0</v>
      </c>
      <c r="E26" s="302" t="s">
        <v>32</v>
      </c>
      <c r="F26" s="302"/>
      <c r="G26" s="221">
        <v>0</v>
      </c>
    </row>
    <row r="27" spans="1:7" ht="15">
      <c r="A27" s="254" t="s">
        <v>209</v>
      </c>
      <c r="B27" s="253">
        <v>-1361.7</v>
      </c>
      <c r="C27" s="253">
        <v>-4590</v>
      </c>
      <c r="D27" s="222">
        <v>3228.3</v>
      </c>
      <c r="E27" s="302">
        <v>0.7033333333333334</v>
      </c>
      <c r="F27" s="302"/>
      <c r="G27" s="221">
        <v>-2844.5196465501035</v>
      </c>
    </row>
    <row r="28" spans="1:7" ht="15">
      <c r="A28" s="254" t="s">
        <v>210</v>
      </c>
      <c r="B28" s="253">
        <v>0</v>
      </c>
      <c r="C28" s="253">
        <v>0</v>
      </c>
      <c r="D28" s="222">
        <v>0</v>
      </c>
      <c r="E28" s="302" t="s">
        <v>32</v>
      </c>
      <c r="F28" s="302"/>
      <c r="G28" s="221">
        <v>0</v>
      </c>
    </row>
    <row r="29" spans="1:7" ht="15">
      <c r="A29" s="254" t="s">
        <v>211</v>
      </c>
      <c r="B29" s="253">
        <v>89311.198</v>
      </c>
      <c r="C29" s="253">
        <v>0</v>
      </c>
      <c r="D29" s="222">
        <v>89311.198</v>
      </c>
      <c r="E29" s="302" t="s">
        <v>32</v>
      </c>
      <c r="F29" s="302"/>
      <c r="G29" s="221">
        <v>186566.39301455996</v>
      </c>
    </row>
    <row r="30" spans="1:7" ht="15">
      <c r="A30" s="254" t="s">
        <v>212</v>
      </c>
      <c r="B30" s="253">
        <v>-629659.091</v>
      </c>
      <c r="C30" s="253">
        <v>0</v>
      </c>
      <c r="D30" s="222">
        <v>-629659.091</v>
      </c>
      <c r="E30" s="302" t="s">
        <v>32</v>
      </c>
      <c r="F30" s="302"/>
      <c r="G30" s="221">
        <v>-1315324.708069604</v>
      </c>
    </row>
    <row r="31" spans="1:7" ht="15">
      <c r="A31" s="254" t="s">
        <v>213</v>
      </c>
      <c r="B31" s="253">
        <v>0</v>
      </c>
      <c r="C31" s="253">
        <v>0</v>
      </c>
      <c r="D31" s="222">
        <v>0</v>
      </c>
      <c r="E31" s="302" t="s">
        <v>32</v>
      </c>
      <c r="F31" s="302"/>
      <c r="G31" s="221">
        <v>0</v>
      </c>
    </row>
    <row r="32" spans="1:7" ht="15">
      <c r="A32" s="254" t="s">
        <v>214</v>
      </c>
      <c r="B32" s="253">
        <v>0</v>
      </c>
      <c r="C32" s="253">
        <v>0</v>
      </c>
      <c r="D32" s="222">
        <v>0</v>
      </c>
      <c r="E32" s="302" t="s">
        <v>32</v>
      </c>
      <c r="F32" s="302"/>
      <c r="G32" s="221">
        <v>0</v>
      </c>
    </row>
    <row r="33" spans="1:7" ht="15">
      <c r="A33" s="254" t="s">
        <v>215</v>
      </c>
      <c r="B33" s="253">
        <v>-2397</v>
      </c>
      <c r="C33" s="253">
        <v>0</v>
      </c>
      <c r="D33" s="222">
        <v>-2397</v>
      </c>
      <c r="E33" s="302" t="s">
        <v>32</v>
      </c>
      <c r="F33" s="302"/>
      <c r="G33" s="221">
        <v>-5007.206868458984</v>
      </c>
    </row>
    <row r="34" spans="1:7" ht="15">
      <c r="A34" s="254" t="s">
        <v>216</v>
      </c>
      <c r="B34" s="253">
        <v>5046.017</v>
      </c>
      <c r="C34" s="253">
        <v>421.972</v>
      </c>
      <c r="D34" s="222">
        <v>4624.045</v>
      </c>
      <c r="E34" s="302">
        <v>10.958179689647656</v>
      </c>
      <c r="F34" s="302"/>
      <c r="G34" s="221">
        <v>10540.863988636127</v>
      </c>
    </row>
    <row r="35" spans="1:7" ht="15">
      <c r="A35" s="254" t="s">
        <v>217</v>
      </c>
      <c r="B35" s="253">
        <v>-297827.42</v>
      </c>
      <c r="C35" s="253">
        <v>-237640.53</v>
      </c>
      <c r="D35" s="222">
        <v>-60186.889999999985</v>
      </c>
      <c r="E35" s="302">
        <v>-0.2532686238328116</v>
      </c>
      <c r="F35" s="302"/>
      <c r="G35" s="221">
        <v>-622145.8085270833</v>
      </c>
    </row>
    <row r="36" spans="1:7" ht="15">
      <c r="A36" s="254" t="s">
        <v>218</v>
      </c>
      <c r="B36" s="253">
        <v>0</v>
      </c>
      <c r="C36" s="253">
        <v>0</v>
      </c>
      <c r="D36" s="222">
        <v>0</v>
      </c>
      <c r="E36" s="302" t="s">
        <v>32</v>
      </c>
      <c r="F36" s="302"/>
      <c r="G36" s="221">
        <v>0</v>
      </c>
    </row>
    <row r="37" spans="1:7" ht="15">
      <c r="A37" s="254" t="s">
        <v>219</v>
      </c>
      <c r="B37" s="253">
        <v>-81125.945</v>
      </c>
      <c r="C37" s="253">
        <v>-96345.247</v>
      </c>
      <c r="D37" s="222">
        <v>15219.301999999996</v>
      </c>
      <c r="E37" s="302">
        <v>0.15796629801571838</v>
      </c>
      <c r="F37" s="302"/>
      <c r="G37" s="221">
        <v>-169467.830210357</v>
      </c>
    </row>
    <row r="38" spans="1:7" ht="15">
      <c r="A38" s="254" t="s">
        <v>220</v>
      </c>
      <c r="B38" s="253">
        <v>0</v>
      </c>
      <c r="C38" s="253">
        <v>0</v>
      </c>
      <c r="D38" s="222">
        <v>0</v>
      </c>
      <c r="E38" s="302" t="s">
        <v>32</v>
      </c>
      <c r="F38" s="302"/>
      <c r="G38" s="221">
        <v>0</v>
      </c>
    </row>
    <row r="39" spans="1:7" ht="15">
      <c r="A39" s="254" t="s">
        <v>221</v>
      </c>
      <c r="B39" s="253">
        <v>-1771.953</v>
      </c>
      <c r="C39" s="253">
        <v>-1775.766</v>
      </c>
      <c r="D39" s="222">
        <v>3.813000000000102</v>
      </c>
      <c r="E39" s="302">
        <v>0.0021472423731505735</v>
      </c>
      <c r="F39" s="302"/>
      <c r="G39" s="221">
        <v>-3701.516575797456</v>
      </c>
    </row>
    <row r="40" spans="1:7" ht="15">
      <c r="A40" s="254" t="s">
        <v>205</v>
      </c>
      <c r="B40" s="253">
        <v>0</v>
      </c>
      <c r="C40" s="253">
        <v>0</v>
      </c>
      <c r="D40" s="222">
        <v>0</v>
      </c>
      <c r="E40" s="302" t="s">
        <v>32</v>
      </c>
      <c r="F40" s="302"/>
      <c r="G40" s="221">
        <v>0</v>
      </c>
    </row>
    <row r="41" spans="1:7" ht="15">
      <c r="A41" s="254" t="s">
        <v>222</v>
      </c>
      <c r="B41" s="253">
        <v>0</v>
      </c>
      <c r="C41" s="253">
        <v>0</v>
      </c>
      <c r="D41" s="222">
        <v>0</v>
      </c>
      <c r="E41" s="302" t="s">
        <v>32</v>
      </c>
      <c r="F41" s="302"/>
      <c r="G41" s="221">
        <v>0</v>
      </c>
    </row>
    <row r="42" spans="1:7" ht="15">
      <c r="A42" s="254" t="s">
        <v>223</v>
      </c>
      <c r="B42" s="253">
        <v>0</v>
      </c>
      <c r="C42" s="253">
        <v>0</v>
      </c>
      <c r="D42" s="222">
        <v>0</v>
      </c>
      <c r="E42" s="302" t="s">
        <v>32</v>
      </c>
      <c r="F42" s="302"/>
      <c r="G42" s="221">
        <v>0</v>
      </c>
    </row>
    <row r="43" spans="1:7" ht="15">
      <c r="A43" s="254" t="s">
        <v>224</v>
      </c>
      <c r="B43" s="253">
        <v>0</v>
      </c>
      <c r="C43" s="253">
        <v>0</v>
      </c>
      <c r="D43" s="222">
        <v>0</v>
      </c>
      <c r="E43" s="302" t="s">
        <v>32</v>
      </c>
      <c r="F43" s="302"/>
      <c r="G43" s="221">
        <v>0</v>
      </c>
    </row>
    <row r="44" spans="1:7" ht="15">
      <c r="A44" s="254" t="s">
        <v>225</v>
      </c>
      <c r="B44" s="253">
        <v>0</v>
      </c>
      <c r="C44" s="253">
        <v>0</v>
      </c>
      <c r="D44" s="222">
        <v>0</v>
      </c>
      <c r="E44" s="302" t="s">
        <v>32</v>
      </c>
      <c r="F44" s="302"/>
      <c r="G44" s="221">
        <v>0</v>
      </c>
    </row>
    <row r="45" spans="1:7" ht="15">
      <c r="A45" s="254" t="s">
        <v>226</v>
      </c>
      <c r="B45" s="253">
        <v>0</v>
      </c>
      <c r="C45" s="253">
        <v>0</v>
      </c>
      <c r="D45" s="222">
        <v>0</v>
      </c>
      <c r="E45" s="302" t="s">
        <v>32</v>
      </c>
      <c r="F45" s="302"/>
      <c r="G45" s="221">
        <v>0</v>
      </c>
    </row>
    <row r="46" spans="1:7" ht="15">
      <c r="A46" s="254" t="s">
        <v>201</v>
      </c>
      <c r="B46" s="253">
        <v>4238.284</v>
      </c>
      <c r="C46" s="253">
        <v>2929.429</v>
      </c>
      <c r="D46" s="222">
        <v>1308.8549999999996</v>
      </c>
      <c r="E46" s="302">
        <v>0.446795262831084</v>
      </c>
      <c r="F46" s="302"/>
      <c r="G46" s="221">
        <v>8853.552255018696</v>
      </c>
    </row>
    <row r="47" spans="1:7" ht="15">
      <c r="A47" s="254" t="s">
        <v>203</v>
      </c>
      <c r="B47" s="253">
        <v>38985.4</v>
      </c>
      <c r="C47" s="253">
        <v>33411.624</v>
      </c>
      <c r="D47" s="222">
        <v>5573.775999999998</v>
      </c>
      <c r="E47" s="302">
        <v>0.16682146309320364</v>
      </c>
      <c r="F47" s="302"/>
      <c r="G47" s="221">
        <v>81438.44916546553</v>
      </c>
    </row>
    <row r="48" spans="1:7" ht="15">
      <c r="A48" s="254" t="s">
        <v>204</v>
      </c>
      <c r="B48" s="253">
        <v>0</v>
      </c>
      <c r="C48" s="253">
        <v>0</v>
      </c>
      <c r="D48" s="222">
        <v>0</v>
      </c>
      <c r="E48" s="302" t="s">
        <v>32</v>
      </c>
      <c r="F48" s="302"/>
      <c r="G48" s="221">
        <v>0</v>
      </c>
    </row>
    <row r="49" spans="1:7" ht="15">
      <c r="A49" s="254" t="s">
        <v>205</v>
      </c>
      <c r="B49" s="253">
        <v>-568.061</v>
      </c>
      <c r="C49" s="253">
        <v>-11.844</v>
      </c>
      <c r="D49" s="222">
        <v>-556.217</v>
      </c>
      <c r="E49" s="302">
        <v>-46.96192164809186</v>
      </c>
      <c r="F49" s="302"/>
      <c r="G49" s="221">
        <v>-1186.6495372981556</v>
      </c>
    </row>
    <row r="50" spans="1:7" ht="15">
      <c r="A50" s="45" t="s">
        <v>227</v>
      </c>
      <c r="B50" s="223">
        <v>-877130.2710000001</v>
      </c>
      <c r="C50" s="223">
        <v>-303600.36199999996</v>
      </c>
      <c r="D50" s="223">
        <v>-573529.9090000001</v>
      </c>
      <c r="E50" s="90">
        <v>-1.8890949444915357</v>
      </c>
      <c r="F50" s="91"/>
      <c r="G50" s="223">
        <v>-1832278.9810114687</v>
      </c>
    </row>
    <row r="51" spans="1:7" ht="15">
      <c r="A51" s="254" t="s">
        <v>228</v>
      </c>
      <c r="B51" s="253">
        <v>1142753.51</v>
      </c>
      <c r="C51" s="253">
        <v>0</v>
      </c>
      <c r="D51" s="222">
        <v>1142753.51</v>
      </c>
      <c r="E51" s="302" t="s">
        <v>32</v>
      </c>
      <c r="F51" s="302"/>
      <c r="G51" s="221">
        <v>2387151.950032379</v>
      </c>
    </row>
    <row r="52" spans="1:7" ht="15">
      <c r="A52" s="254" t="s">
        <v>229</v>
      </c>
      <c r="B52" s="253">
        <v>0</v>
      </c>
      <c r="C52" s="253">
        <v>0</v>
      </c>
      <c r="D52" s="222">
        <v>0</v>
      </c>
      <c r="E52" s="302" t="s">
        <v>32</v>
      </c>
      <c r="F52" s="302"/>
      <c r="G52" s="221">
        <v>0</v>
      </c>
    </row>
    <row r="53" spans="1:7" ht="15">
      <c r="A53" s="254" t="s">
        <v>230</v>
      </c>
      <c r="B53" s="253">
        <v>0</v>
      </c>
      <c r="C53" s="253">
        <v>0</v>
      </c>
      <c r="D53" s="222">
        <v>0</v>
      </c>
      <c r="E53" s="302" t="s">
        <v>32</v>
      </c>
      <c r="F53" s="302"/>
      <c r="G53" s="221">
        <v>0</v>
      </c>
    </row>
    <row r="54" spans="1:7" ht="15">
      <c r="A54" s="254" t="s">
        <v>231</v>
      </c>
      <c r="B54" s="253">
        <v>0</v>
      </c>
      <c r="C54" s="253">
        <v>0</v>
      </c>
      <c r="D54" s="222">
        <v>0</v>
      </c>
      <c r="E54" s="302" t="s">
        <v>32</v>
      </c>
      <c r="F54" s="302"/>
      <c r="G54" s="221">
        <v>0</v>
      </c>
    </row>
    <row r="55" spans="1:7" ht="15">
      <c r="A55" s="254" t="s">
        <v>232</v>
      </c>
      <c r="B55" s="253">
        <v>74983.595</v>
      </c>
      <c r="C55" s="253">
        <v>299278.419</v>
      </c>
      <c r="D55" s="222">
        <v>-224294.824</v>
      </c>
      <c r="E55" s="302">
        <v>-0.7494520478604907</v>
      </c>
      <c r="F55" s="302"/>
      <c r="G55" s="221">
        <v>156636.78427440414</v>
      </c>
    </row>
    <row r="56" spans="1:7" ht="15">
      <c r="A56" s="254" t="s">
        <v>233</v>
      </c>
      <c r="B56" s="253">
        <v>45000.858</v>
      </c>
      <c r="C56" s="253">
        <v>221927.43</v>
      </c>
      <c r="D56" s="222">
        <v>-176926.572</v>
      </c>
      <c r="E56" s="302">
        <v>-0.7972271476310973</v>
      </c>
      <c r="F56" s="302"/>
      <c r="G56" s="221">
        <v>94004.42439054961</v>
      </c>
    </row>
    <row r="57" spans="1:7" ht="15">
      <c r="A57" s="254" t="s">
        <v>234</v>
      </c>
      <c r="B57" s="253">
        <v>29982.737</v>
      </c>
      <c r="C57" s="253">
        <v>77350.989</v>
      </c>
      <c r="D57" s="222">
        <v>-47368.252</v>
      </c>
      <c r="E57" s="302">
        <v>-0.6123806897931195</v>
      </c>
      <c r="F57" s="302"/>
      <c r="G57" s="221">
        <v>62632.35988385453</v>
      </c>
    </row>
    <row r="58" spans="1:7" ht="15">
      <c r="A58" s="254" t="s">
        <v>235</v>
      </c>
      <c r="B58" s="253">
        <v>693.084</v>
      </c>
      <c r="C58" s="253">
        <v>11984.909</v>
      </c>
      <c r="D58" s="222">
        <v>-11291.824999999999</v>
      </c>
      <c r="E58" s="303">
        <v>-0.9421702743007894</v>
      </c>
      <c r="F58" s="302"/>
      <c r="G58" s="221">
        <v>1447.8160055148212</v>
      </c>
    </row>
    <row r="59" spans="1:7" ht="15">
      <c r="A59" s="254" t="s">
        <v>236</v>
      </c>
      <c r="B59" s="253">
        <v>-145663.549</v>
      </c>
      <c r="C59" s="253">
        <v>-421911.994</v>
      </c>
      <c r="D59" s="222">
        <v>276248.445</v>
      </c>
      <c r="E59" s="302">
        <v>0.6547537138752211</v>
      </c>
      <c r="F59" s="302"/>
      <c r="G59" s="221">
        <v>-304283.4889599131</v>
      </c>
    </row>
    <row r="60" spans="1:7" ht="15">
      <c r="A60" s="254" t="s">
        <v>237</v>
      </c>
      <c r="B60" s="253">
        <v>-14336.85</v>
      </c>
      <c r="C60" s="253">
        <v>-2541.677</v>
      </c>
      <c r="D60" s="222">
        <v>-11795.173</v>
      </c>
      <c r="E60" s="302">
        <v>-4.640704936150423</v>
      </c>
      <c r="F60" s="302"/>
      <c r="G60" s="221">
        <v>-29948.925236573294</v>
      </c>
    </row>
    <row r="61" spans="1:7" ht="15">
      <c r="A61" s="254" t="s">
        <v>238</v>
      </c>
      <c r="B61" s="253">
        <v>0</v>
      </c>
      <c r="C61" s="253">
        <v>0</v>
      </c>
      <c r="D61" s="222">
        <v>0</v>
      </c>
      <c r="E61" s="302" t="s">
        <v>32</v>
      </c>
      <c r="F61" s="302"/>
      <c r="G61" s="221">
        <v>0</v>
      </c>
    </row>
    <row r="62" spans="1:7" ht="15">
      <c r="A62" s="254" t="s">
        <v>239</v>
      </c>
      <c r="B62" s="253">
        <v>0</v>
      </c>
      <c r="C62" s="253">
        <v>0</v>
      </c>
      <c r="D62" s="222">
        <v>0</v>
      </c>
      <c r="E62" s="302" t="s">
        <v>32</v>
      </c>
      <c r="F62" s="302"/>
      <c r="G62" s="221">
        <v>0</v>
      </c>
    </row>
    <row r="63" spans="1:7" ht="15">
      <c r="A63" s="254" t="s">
        <v>200</v>
      </c>
      <c r="B63" s="253">
        <v>-367600.105</v>
      </c>
      <c r="C63" s="253">
        <v>-427426.286</v>
      </c>
      <c r="D63" s="222">
        <v>59826.18100000004</v>
      </c>
      <c r="E63" s="302">
        <v>0.1399684178525231</v>
      </c>
      <c r="F63" s="302"/>
      <c r="G63" s="221">
        <v>-767897.2760126173</v>
      </c>
    </row>
    <row r="64" spans="1:7" ht="15">
      <c r="A64" s="254" t="s">
        <v>202</v>
      </c>
      <c r="B64" s="253">
        <v>-108589.268</v>
      </c>
      <c r="C64" s="253">
        <v>-136322.147</v>
      </c>
      <c r="D64" s="222">
        <v>27732.879</v>
      </c>
      <c r="E64" s="302">
        <v>0.2034363425922275</v>
      </c>
      <c r="F64" s="302"/>
      <c r="G64" s="221">
        <v>-226837.26682124878</v>
      </c>
    </row>
    <row r="65" spans="1:7" ht="15">
      <c r="A65" s="254" t="s">
        <v>204</v>
      </c>
      <c r="B65" s="253">
        <v>0</v>
      </c>
      <c r="C65" s="253">
        <v>0</v>
      </c>
      <c r="D65" s="222">
        <v>0</v>
      </c>
      <c r="E65" s="302" t="s">
        <v>32</v>
      </c>
      <c r="F65" s="302"/>
      <c r="G65" s="221">
        <v>0</v>
      </c>
    </row>
    <row r="66" spans="1:7" ht="15">
      <c r="A66" s="254" t="s">
        <v>205</v>
      </c>
      <c r="B66" s="253">
        <v>-23339.005</v>
      </c>
      <c r="C66" s="253">
        <v>-21948.425</v>
      </c>
      <c r="D66" s="222">
        <v>-1390.5800000000017</v>
      </c>
      <c r="E66" s="302">
        <v>-0.06335671010562269</v>
      </c>
      <c r="F66" s="302"/>
      <c r="G66" s="221">
        <v>-48753.953332915546</v>
      </c>
    </row>
    <row r="67" spans="1:7" ht="15">
      <c r="A67" s="45" t="s">
        <v>240</v>
      </c>
      <c r="B67" s="223">
        <v>558901.412</v>
      </c>
      <c r="C67" s="223">
        <v>-698887.201</v>
      </c>
      <c r="D67" s="223">
        <v>1257788.613</v>
      </c>
      <c r="E67" s="90">
        <v>1.7997018849397985</v>
      </c>
      <c r="F67" s="91"/>
      <c r="G67" s="223">
        <v>1167515.6399490298</v>
      </c>
    </row>
    <row r="68" spans="1:7" ht="15">
      <c r="A68" s="256"/>
      <c r="B68" s="253"/>
      <c r="C68" s="253"/>
      <c r="D68" s="222"/>
      <c r="E68" s="302"/>
      <c r="F68" s="302"/>
      <c r="G68" s="221"/>
    </row>
    <row r="69" spans="1:7" ht="25.5">
      <c r="A69" s="309" t="s">
        <v>241</v>
      </c>
      <c r="B69" s="257">
        <v>366312.294</v>
      </c>
      <c r="C69" s="257">
        <v>-466233.012</v>
      </c>
      <c r="D69" s="257">
        <v>832545.306</v>
      </c>
      <c r="E69" s="258">
        <v>1.7856850213772508</v>
      </c>
      <c r="F69" s="78"/>
      <c r="G69" s="257">
        <v>765207.1065989848</v>
      </c>
    </row>
    <row r="70" spans="1:7" ht="15">
      <c r="A70" s="256"/>
      <c r="B70" s="253"/>
      <c r="C70" s="253"/>
      <c r="D70" s="222"/>
      <c r="E70" s="302"/>
      <c r="F70" s="302"/>
      <c r="G70" s="221"/>
    </row>
    <row r="71" spans="1:7" ht="15">
      <c r="A71" s="254" t="s">
        <v>242</v>
      </c>
      <c r="B71" s="253">
        <v>-14041.116</v>
      </c>
      <c r="C71" s="253">
        <v>-30924.109</v>
      </c>
      <c r="D71" s="222">
        <v>16882.993000000002</v>
      </c>
      <c r="E71" s="302">
        <v>0.5459492139288477</v>
      </c>
      <c r="F71" s="302"/>
      <c r="G71" s="221">
        <v>-29331.152472269227</v>
      </c>
    </row>
    <row r="72" spans="1:7" ht="15">
      <c r="A72" s="256"/>
      <c r="B72" s="253"/>
      <c r="C72" s="253"/>
      <c r="D72" s="222"/>
      <c r="E72" s="302"/>
      <c r="F72" s="302"/>
      <c r="G72" s="221"/>
    </row>
    <row r="73" spans="1:7" ht="15">
      <c r="A73" s="45" t="s">
        <v>243</v>
      </c>
      <c r="B73" s="223">
        <v>352271.178</v>
      </c>
      <c r="C73" s="223">
        <v>-497157.121</v>
      </c>
      <c r="D73" s="223">
        <v>849428.299</v>
      </c>
      <c r="E73" s="90">
        <v>1.7085711199136178</v>
      </c>
      <c r="F73" s="91"/>
      <c r="G73" s="223">
        <v>735875.9541267155</v>
      </c>
    </row>
    <row r="74" spans="1:7" ht="15">
      <c r="A74" s="256"/>
      <c r="B74" s="253"/>
      <c r="C74" s="253"/>
      <c r="D74" s="222"/>
      <c r="E74" s="302"/>
      <c r="F74" s="302"/>
      <c r="G74" s="221"/>
    </row>
    <row r="75" spans="1:7" ht="15">
      <c r="A75" s="254" t="s">
        <v>244</v>
      </c>
      <c r="B75" s="253">
        <v>815832.061</v>
      </c>
      <c r="C75" s="253">
        <v>1187684.208</v>
      </c>
      <c r="D75" s="222">
        <v>-371852.1470000001</v>
      </c>
      <c r="E75" s="302">
        <v>-0.31309008278065786</v>
      </c>
      <c r="F75" s="302"/>
      <c r="G75" s="221">
        <v>1704230.2458691066</v>
      </c>
    </row>
    <row r="76" spans="1:7" ht="15">
      <c r="A76" s="256"/>
      <c r="B76" s="253"/>
      <c r="C76" s="253"/>
      <c r="D76" s="222"/>
      <c r="E76" s="302"/>
      <c r="F76" s="302"/>
      <c r="G76" s="221"/>
    </row>
    <row r="77" spans="1:7" ht="15">
      <c r="A77" s="45" t="s">
        <v>245</v>
      </c>
      <c r="B77" s="223">
        <v>1168103.239</v>
      </c>
      <c r="C77" s="223">
        <v>690527.087</v>
      </c>
      <c r="D77" s="223">
        <v>477576.152</v>
      </c>
      <c r="E77" s="90">
        <v>0.691611033065818</v>
      </c>
      <c r="F77" s="301"/>
      <c r="G77" s="223">
        <v>2440106.1999958223</v>
      </c>
    </row>
    <row r="78" spans="1:7" ht="15.75" thickBot="1">
      <c r="A78" s="259"/>
      <c r="B78" s="260"/>
      <c r="C78" s="260"/>
      <c r="D78" s="261"/>
      <c r="E78" s="304"/>
      <c r="F78" s="304"/>
      <c r="G78" s="262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Endesa</dc:creator>
  <cp:keywords/>
  <dc:description/>
  <cp:lastModifiedBy>cl10634177k</cp:lastModifiedBy>
  <cp:lastPrinted>2011-10-25T19:48:04Z</cp:lastPrinted>
  <dcterms:created xsi:type="dcterms:W3CDTF">2010-05-13T19:41:05Z</dcterms:created>
  <dcterms:modified xsi:type="dcterms:W3CDTF">2013-07-26T15:26:45Z</dcterms:modified>
  <cp:category/>
  <cp:version/>
  <cp:contentType/>
  <cp:contentStatus/>
</cp:coreProperties>
</file>