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35" windowHeight="5580" tabRatio="923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-7.1" sheetId="7" r:id="rId7"/>
    <sheet name="8-8.1" sheetId="8" r:id="rId8"/>
    <sheet name="9" sheetId="9" r:id="rId9"/>
    <sheet name="10" sheetId="10" r:id="rId10"/>
    <sheet name="11" sheetId="11" r:id="rId11"/>
    <sheet name="12-12.1" sheetId="12" r:id="rId12"/>
    <sheet name="13-13.1" sheetId="13" r:id="rId13"/>
    <sheet name="14-14.1" sheetId="14" r:id="rId14"/>
    <sheet name="15-15.1" sheetId="15" r:id="rId15"/>
    <sheet name="16" sheetId="16" r:id="rId16"/>
    <sheet name="17-17.1" sheetId="17" r:id="rId17"/>
    <sheet name="18-18.1" sheetId="18" r:id="rId18"/>
    <sheet name="19" sheetId="19" r:id="rId19"/>
    <sheet name="20-20.1" sheetId="20" r:id="rId20"/>
    <sheet name="21-21.1" sheetId="21" r:id="rId21"/>
    <sheet name="22" sheetId="22" r:id="rId22"/>
    <sheet name="23-23.1" sheetId="23" r:id="rId23"/>
    <sheet name="24-24.1" sheetId="24" r:id="rId24"/>
    <sheet name="25-25.1" sheetId="25" r:id="rId25"/>
    <sheet name="26-26.1" sheetId="26" r:id="rId26"/>
    <sheet name="27-27.1" sheetId="27" r:id="rId27"/>
    <sheet name="28-28.1" sheetId="28" r:id="rId28"/>
    <sheet name="29-29.1" sheetId="29" r:id="rId29"/>
    <sheet name="30-30.1" sheetId="30" r:id="rId30"/>
    <sheet name="31" sheetId="31" r:id="rId31"/>
    <sheet name="Segmentos LN resumen" sheetId="32" r:id="rId32"/>
    <sheet name="Segmentos pais" sheetId="33" r:id="rId33"/>
    <sheet name="Segmentos LN Generacion" sheetId="34" r:id="rId34"/>
    <sheet name="Segmentos LN Distribucion" sheetId="35" r:id="rId35"/>
  </sheets>
  <externalReferences>
    <externalReference r:id="rId38"/>
    <externalReference r:id="rId39"/>
  </externalReferences>
  <definedNames>
    <definedName name="_xlnm.Print_Area" localSheetId="0">'1'!$A$1:$G$44</definedName>
    <definedName name="_xlnm.Print_Area" localSheetId="9">'10'!$A$1:$K$10</definedName>
    <definedName name="_xlnm.Print_Area" localSheetId="10">'11'!$A$1:$J$19</definedName>
    <definedName name="_xlnm.Print_Area" localSheetId="11">'12-12.1'!$A$1:$G$17</definedName>
    <definedName name="_xlnm.Print_Area" localSheetId="12">'13-13.1'!$A$1:$G$17</definedName>
    <definedName name="_xlnm.Print_Area" localSheetId="13">'14-14.1'!$A$1:$G$17</definedName>
    <definedName name="_xlnm.Print_Area" localSheetId="14">'15-15.1'!$A$1:$G$18</definedName>
    <definedName name="_xlnm.Print_Area" localSheetId="15">'16'!$A$1:$G$28</definedName>
    <definedName name="_xlnm.Print_Area" localSheetId="16">'17-17.1'!$A$1:$G$17</definedName>
    <definedName name="_xlnm.Print_Area" localSheetId="17">'18-18.1'!$A$1:$G$17</definedName>
    <definedName name="_xlnm.Print_Area" localSheetId="18">'19'!$A$1:$G$12</definedName>
    <definedName name="_xlnm.Print_Area" localSheetId="1">'2'!$A$1:$O$14</definedName>
    <definedName name="_xlnm.Print_Area" localSheetId="19">'20-20.1'!$A$1:$G$19</definedName>
    <definedName name="_xlnm.Print_Area" localSheetId="20">'21-21.1'!$A$1:$G$18</definedName>
    <definedName name="_xlnm.Print_Area" localSheetId="21">'22'!$A$1:$G$28</definedName>
    <definedName name="_xlnm.Print_Area" localSheetId="22">'23-23.1'!$A$1:$G$17</definedName>
    <definedName name="_xlnm.Print_Area" localSheetId="23">'24-24.1'!$A$1:$G$35</definedName>
    <definedName name="_xlnm.Print_Area" localSheetId="24">'25-25.1'!$A$1:$G$17</definedName>
    <definedName name="_xlnm.Print_Area" localSheetId="25">'26-26.1'!$A$1:$G$18</definedName>
    <definedName name="_xlnm.Print_Area" localSheetId="26">'27-27.1'!$A$1:$G$17</definedName>
    <definedName name="_xlnm.Print_Area" localSheetId="27">'28-28.1'!$A$1:$G$17</definedName>
    <definedName name="_xlnm.Print_Area" localSheetId="28">'29-29.1'!$A$1:$G$18</definedName>
    <definedName name="_xlnm.Print_Area" localSheetId="2">'3'!$A$1:$U$20</definedName>
    <definedName name="_xlnm.Print_Area" localSheetId="30">'31'!$A$1:$O$8</definedName>
    <definedName name="_xlnm.Print_Area" localSheetId="3">'4'!$A$1:$U$20</definedName>
    <definedName name="_xlnm.Print_Area" localSheetId="4">'5'!$A$1:$G$29</definedName>
    <definedName name="_xlnm.Print_Area" localSheetId="5">'6'!$A$1:$G$37</definedName>
    <definedName name="_xlnm.Print_Area" localSheetId="6">'7-7.1'!$A$1:$H$31</definedName>
    <definedName name="_xlnm.Print_Area" localSheetId="7">'8-8.1'!$A$1:$F$20</definedName>
    <definedName name="_xlnm.Print_Area" localSheetId="8">'9'!$A$1:$G$78</definedName>
  </definedNames>
  <calcPr fullCalcOnLoad="1"/>
</workbook>
</file>

<file path=xl/sharedStrings.xml><?xml version="1.0" encoding="utf-8"?>
<sst xmlns="http://schemas.openxmlformats.org/spreadsheetml/2006/main" count="1766" uniqueCount="438">
  <si>
    <t>Chg %</t>
  </si>
  <si>
    <t>Chile</t>
  </si>
  <si>
    <t>Argentina</t>
  </si>
  <si>
    <t>Colombia</t>
  </si>
  <si>
    <t>TOTAL</t>
  </si>
  <si>
    <t>Balance</t>
  </si>
  <si>
    <t>Enersis</t>
  </si>
  <si>
    <t>Chilectra</t>
  </si>
  <si>
    <t>Edesur</t>
  </si>
  <si>
    <t>Costanera</t>
  </si>
  <si>
    <t>Hidroinvest</t>
  </si>
  <si>
    <t>Edelnor</t>
  </si>
  <si>
    <t>Edegel</t>
  </si>
  <si>
    <t>Endesa Brasil</t>
  </si>
  <si>
    <t>Coelce</t>
  </si>
  <si>
    <t>Ampla</t>
  </si>
  <si>
    <t>Cachoeira</t>
  </si>
  <si>
    <t>Cien</t>
  </si>
  <si>
    <t>Fortaleza</t>
  </si>
  <si>
    <t>Codensa</t>
  </si>
  <si>
    <t>Emgesa</t>
  </si>
  <si>
    <t>%</t>
  </si>
  <si>
    <t>Total</t>
  </si>
  <si>
    <t>Endesa Chile</t>
  </si>
  <si>
    <t>Endesa Fortaleza</t>
  </si>
  <si>
    <t>Chilectra S.A.</t>
  </si>
  <si>
    <t>Ampla (*)</t>
  </si>
  <si>
    <t>Coelce (*)</t>
  </si>
  <si>
    <t>Inmobiliaria Manso de Velasco Ltda.</t>
  </si>
  <si>
    <t>Endesa Costanera</t>
  </si>
  <si>
    <t>El Chocón</t>
  </si>
  <si>
    <t>Chocón</t>
  </si>
  <si>
    <t/>
  </si>
  <si>
    <t>Others</t>
  </si>
  <si>
    <t>Brazil</t>
  </si>
  <si>
    <t>Peru</t>
  </si>
  <si>
    <t>Reversal of impairment profit (loss) recognized in profit or loss</t>
  </si>
  <si>
    <t>Cien (*)</t>
  </si>
  <si>
    <t>-</t>
  </si>
  <si>
    <t>Industrial</t>
  </si>
  <si>
    <t>Endesa Chile (*)</t>
  </si>
  <si>
    <t>Cachoeira (**)</t>
  </si>
  <si>
    <t>Fortaleza (***)</t>
  </si>
  <si>
    <t>Cien (**)</t>
  </si>
  <si>
    <t xml:space="preserve">Edesur </t>
  </si>
  <si>
    <t>Distrilima (Edelnor)</t>
  </si>
  <si>
    <t>ICT</t>
  </si>
  <si>
    <t>Investluz (Coelce)</t>
  </si>
  <si>
    <t>Var 2012-2013</t>
  </si>
  <si>
    <t>Endesa Argentina</t>
  </si>
  <si>
    <t>Docksud</t>
  </si>
  <si>
    <t>Cemsa</t>
  </si>
  <si>
    <t>Piura</t>
  </si>
  <si>
    <t>Ctm</t>
  </si>
  <si>
    <t>Tesa</t>
  </si>
  <si>
    <t>Table 1</t>
  </si>
  <si>
    <t>CONSOLIDATED INCOME STATEMENT</t>
  </si>
  <si>
    <t>(Million Ch$)</t>
  </si>
  <si>
    <t>(Thousand US$)</t>
  </si>
  <si>
    <t>Sales</t>
  </si>
  <si>
    <t>Energy sales</t>
  </si>
  <si>
    <t>Other sales</t>
  </si>
  <si>
    <t>Other services</t>
  </si>
  <si>
    <t>Other operating income</t>
  </si>
  <si>
    <t>Revenues</t>
  </si>
  <si>
    <t>Energy purchases</t>
  </si>
  <si>
    <t>Fuel consumption</t>
  </si>
  <si>
    <t>Transportation expenses</t>
  </si>
  <si>
    <t>Other variable costs</t>
  </si>
  <si>
    <t>Procurements and Services</t>
  </si>
  <si>
    <t>Contribution Margin</t>
  </si>
  <si>
    <t>Other work performed by entity and capitalized</t>
  </si>
  <si>
    <t>Employee benefits expense</t>
  </si>
  <si>
    <t>Other fixed operating expenses</t>
  </si>
  <si>
    <t>Gross Operating Income (EBITDA)</t>
  </si>
  <si>
    <t>Depreciation and amortization</t>
  </si>
  <si>
    <t>Reversal of impairment profit (impairment loss) recognized in profit or loss</t>
  </si>
  <si>
    <t>Operating Income</t>
  </si>
  <si>
    <t>Net  Financial Income</t>
  </si>
  <si>
    <t>Financial income</t>
  </si>
  <si>
    <t>Financial costs</t>
  </si>
  <si>
    <t>Gain (Loss) for indexed assets and liabilities</t>
  </si>
  <si>
    <t>Foreign currency exchange differences, net</t>
  </si>
  <si>
    <t xml:space="preserve">Gains </t>
  </si>
  <si>
    <t>Losses</t>
  </si>
  <si>
    <t>Share of profit (loss) of associates accounted for using the equity method</t>
  </si>
  <si>
    <t>Net Income From Other Investments</t>
  </si>
  <si>
    <t>Net Income From Sale of Assets</t>
  </si>
  <si>
    <t>Net Income Before Taxes</t>
  </si>
  <si>
    <t>Income Tax</t>
  </si>
  <si>
    <t>NET INCOME ATTRIBUTABLE TO:</t>
  </si>
  <si>
    <t>Owners of parent</t>
  </si>
  <si>
    <t>Non-controlling interest</t>
  </si>
  <si>
    <t>Earning per share (Ch$ /share and US$ / ADR)</t>
  </si>
  <si>
    <t>Table 2</t>
  </si>
  <si>
    <t>Operating Income by Businesses</t>
  </si>
  <si>
    <t>Generation and Transmission</t>
  </si>
  <si>
    <t>Distribution</t>
  </si>
  <si>
    <t>Million Ch$</t>
  </si>
  <si>
    <t>Chg%</t>
  </si>
  <si>
    <t>Th. US$</t>
  </si>
  <si>
    <t>Operating Revenues</t>
  </si>
  <si>
    <t>Operating Costs</t>
  </si>
  <si>
    <t>Eliminations and Others</t>
  </si>
  <si>
    <t>Consolidated</t>
  </si>
  <si>
    <t>Table 3</t>
  </si>
  <si>
    <t>Generation &amp; Transmission</t>
  </si>
  <si>
    <t>% of consolidated</t>
  </si>
  <si>
    <t>Table 5</t>
  </si>
  <si>
    <t>ASSETS</t>
  </si>
  <si>
    <t>As of Dec 31, 2012</t>
  </si>
  <si>
    <t>CURRENT ASSETS</t>
  </si>
  <si>
    <t>Cash and cash equivalents</t>
  </si>
  <si>
    <t>Other current financial assets</t>
  </si>
  <si>
    <t>Other current non-financial assets</t>
  </si>
  <si>
    <t>Trade and other current receivables</t>
  </si>
  <si>
    <t>Accounts receivable from related companies</t>
  </si>
  <si>
    <t>Inventories</t>
  </si>
  <si>
    <t>Current tax assets</t>
  </si>
  <si>
    <t xml:space="preserve">Non-current assets (or disposal groups) classified as held for sale </t>
  </si>
  <si>
    <t>Total Current Assets</t>
  </si>
  <si>
    <t>NON-CURRENT ASSETS</t>
  </si>
  <si>
    <t>Other non-current financial assets</t>
  </si>
  <si>
    <t>Other non-current non-financial assets</t>
  </si>
  <si>
    <t>Trade accounts receivables and other receivables, net</t>
  </si>
  <si>
    <t>Investment accounted for using equity method</t>
  </si>
  <si>
    <t>Intangible assets other than goodwill</t>
  </si>
  <si>
    <t>Goodwill</t>
  </si>
  <si>
    <t>Property, plant and equipment, net</t>
  </si>
  <si>
    <t>Investment properties</t>
  </si>
  <si>
    <t>Deferred tax assets</t>
  </si>
  <si>
    <t>Total Non-Current Assets</t>
  </si>
  <si>
    <t>TOTAL ASSETS</t>
  </si>
  <si>
    <t>Table 6</t>
  </si>
  <si>
    <t>LIABILITIES AND SHAREHOLDERS' EQUITY</t>
  </si>
  <si>
    <t>CURRENT LIABILITIES</t>
  </si>
  <si>
    <t>Other current financial liabilities</t>
  </si>
  <si>
    <t>Trade and other current payables</t>
  </si>
  <si>
    <t>Accounts payable to related companies</t>
  </si>
  <si>
    <t>Other short-term provisions</t>
  </si>
  <si>
    <t>Current tax liabilities</t>
  </si>
  <si>
    <t>Current provisions for employee benefits</t>
  </si>
  <si>
    <t>Other current  non-financial liabilities</t>
  </si>
  <si>
    <t>Liabilities (or disposal groups) classified as held for sale</t>
  </si>
  <si>
    <t>Total Current Liabilities</t>
  </si>
  <si>
    <t>NON-CURRENT LIABILITIES</t>
  </si>
  <si>
    <t>Other non-current financial liabilities</t>
  </si>
  <si>
    <t>Non-current payables</t>
  </si>
  <si>
    <t>Other-long term provisions</t>
  </si>
  <si>
    <t>Deferred tax liabilities</t>
  </si>
  <si>
    <t>Non-current provisions for employee benefits</t>
  </si>
  <si>
    <t>Other non-current  non-financial liabilities</t>
  </si>
  <si>
    <t>Total Non-Current Liabilities</t>
  </si>
  <si>
    <t>SHAREHOLDERS' EQUITY</t>
  </si>
  <si>
    <t>Issued capital</t>
  </si>
  <si>
    <t>Retained earnings (losses)</t>
  </si>
  <si>
    <t>Share premium</t>
  </si>
  <si>
    <t>Other equity changes</t>
  </si>
  <si>
    <t>Reserves</t>
  </si>
  <si>
    <t>Equity Attributable to Shareholders of the Company</t>
  </si>
  <si>
    <t>Equity Attributable to Minority Interest</t>
  </si>
  <si>
    <t>Total Shareholders' Equity</t>
  </si>
  <si>
    <t>TOTAL LIABILITIES AND SHAREHOLDERS' EQUITY</t>
  </si>
  <si>
    <t>Table 7</t>
  </si>
  <si>
    <t>Table 7.1</t>
  </si>
  <si>
    <t>Table 8</t>
  </si>
  <si>
    <t>Indicator</t>
  </si>
  <si>
    <t>Unit</t>
  </si>
  <si>
    <t>Liquidity</t>
  </si>
  <si>
    <t>Times</t>
  </si>
  <si>
    <t>Acid ratio test *</t>
  </si>
  <si>
    <t>Working capital</t>
  </si>
  <si>
    <t>Thousand US$</t>
  </si>
  <si>
    <t xml:space="preserve">Leverage ** </t>
  </si>
  <si>
    <t>Short-term debt</t>
  </si>
  <si>
    <t>Long-term debt</t>
  </si>
  <si>
    <t>* (Current assets net of inventories and prepaid expenses) / Current liabilities</t>
  </si>
  <si>
    <t>** Total debt / (equity + minority interest)</t>
  </si>
  <si>
    <t>Table 8.1</t>
  </si>
  <si>
    <t>Financial expenses coverage *</t>
  </si>
  <si>
    <t>Op. income / Op. rev.</t>
  </si>
  <si>
    <t>ROE **</t>
  </si>
  <si>
    <t>ROA **</t>
  </si>
  <si>
    <t>* EBITDA / Financial costs</t>
  </si>
  <si>
    <t>** Annualized figures</t>
  </si>
  <si>
    <t>Table 9</t>
  </si>
  <si>
    <t>CASH FLOW</t>
  </si>
  <si>
    <t>Collection classes provided by operating activities</t>
  </si>
  <si>
    <t>Proceeds from sales of goods and services</t>
  </si>
  <si>
    <t>Cash receipts from royalties, fees, commissions and other revenue</t>
  </si>
  <si>
    <t>Receipts from contracts held for purposes of dealing or trading</t>
  </si>
  <si>
    <t>Receipts from premiums and claims, annuities and other benefits from policies written</t>
  </si>
  <si>
    <t>Other cash receipts from operating activities</t>
  </si>
  <si>
    <t>Types of payments</t>
  </si>
  <si>
    <t>Payments to suppliers for goods and services</t>
  </si>
  <si>
    <t>Payments from contracts held for dealing or trading</t>
  </si>
  <si>
    <t>Payments to and on behalf of employees</t>
  </si>
  <si>
    <t>Payments for premiums and claims, annuities and other policy benefits underwritten</t>
  </si>
  <si>
    <t>Other payments for operating activities</t>
  </si>
  <si>
    <t>Dividends paid</t>
  </si>
  <si>
    <t>Dividends received</t>
  </si>
  <si>
    <t>Payments of interest classified as operating</t>
  </si>
  <si>
    <t>Proceeds of interest received classified as operating</t>
  </si>
  <si>
    <t>Income taxes refund (paid)</t>
  </si>
  <si>
    <t>Other inflows (outflows) of cash</t>
  </si>
  <si>
    <t>Net cash flows from (used in) operating activities</t>
  </si>
  <si>
    <t>Cash flows from (used in) investing activities</t>
  </si>
  <si>
    <t>Cash flows from losing control of subsidiaries or other businesses</t>
  </si>
  <si>
    <t>Cash flows used for control of subsidiaries or other businesses</t>
  </si>
  <si>
    <t>Acquisitions of associates</t>
  </si>
  <si>
    <t>Other cash receipts from sales of equity or debt instruments of other entities</t>
  </si>
  <si>
    <t>Other payments to acquire equity or debt instruments of other entities</t>
  </si>
  <si>
    <t>Other proceeds from the sale of interests in joint ventures</t>
  </si>
  <si>
    <t xml:space="preserve">Cash flows used for the purchase of non-controlling </t>
  </si>
  <si>
    <t>Loans to related companies</t>
  </si>
  <si>
    <t>Proceeds from sales of property, plant and equipment</t>
  </si>
  <si>
    <t>Purchase of property, plant and equipment</t>
  </si>
  <si>
    <t>Proceeds from sales of intangible assets</t>
  </si>
  <si>
    <t>Acquisitions of intangible assets</t>
  </si>
  <si>
    <t>Proceeds from other long term assets.</t>
  </si>
  <si>
    <t>Purchase of other long-term assets</t>
  </si>
  <si>
    <t>Prepayments and third party loans</t>
  </si>
  <si>
    <t>Proceeds from prepayments reimbursed and third party loans</t>
  </si>
  <si>
    <t>Payments arising from futures contracts, forwards, options and swap</t>
  </si>
  <si>
    <t>Cash receipts from futures contracts, forwards, options and swap</t>
  </si>
  <si>
    <t>Proceeds from related</t>
  </si>
  <si>
    <t>Net cash flows from (used in) investing activities</t>
  </si>
  <si>
    <t>Proceeds from shares issue</t>
  </si>
  <si>
    <t>Proceeds from issuance of other equity instruments</t>
  </si>
  <si>
    <t>Payments to acquire or redeem the shares of the entity</t>
  </si>
  <si>
    <t>Payments for other equity interests</t>
  </si>
  <si>
    <t>Total loan amounts from</t>
  </si>
  <si>
    <t>Proceeds from term loans</t>
  </si>
  <si>
    <t>Proceeds from short-term loans</t>
  </si>
  <si>
    <t xml:space="preserve">Repayments of borrowings </t>
  </si>
  <si>
    <t>Payments of loans</t>
  </si>
  <si>
    <t>Payments of finance lease liabilities</t>
  </si>
  <si>
    <t>Repayment of loans to related companies</t>
  </si>
  <si>
    <t>Proceeds from government grants</t>
  </si>
  <si>
    <t>Net cash flows from (used in) financing activities</t>
  </si>
  <si>
    <t>Net increase (decrease) in cash and cash equivalents, before the effect of changes in the exchange rate</t>
  </si>
  <si>
    <t xml:space="preserve">Effect of exchange rate changes on cash and cash equivalents </t>
  </si>
  <si>
    <t>Increase (decrease) in cash and cash equivalents</t>
  </si>
  <si>
    <t>Cash and cash equivalents at beginning of period</t>
  </si>
  <si>
    <t>Cash and cash equivalents at end of period</t>
  </si>
  <si>
    <t>Table 10</t>
  </si>
  <si>
    <t>Cash Flow</t>
  </si>
  <si>
    <t>Interest Received</t>
  </si>
  <si>
    <t>Dividends Received</t>
  </si>
  <si>
    <t>Capital Reductions</t>
  </si>
  <si>
    <t>Total Cash Received</t>
  </si>
  <si>
    <t xml:space="preserve">Total </t>
  </si>
  <si>
    <t>Table 11</t>
  </si>
  <si>
    <t>Payments for Additions of Fixed Assets</t>
  </si>
  <si>
    <t>Depreciation</t>
  </si>
  <si>
    <t>Enersis holding and investment companies</t>
  </si>
  <si>
    <t>Table 12</t>
  </si>
  <si>
    <t>Procurement and Services</t>
  </si>
  <si>
    <t>Other Costs</t>
  </si>
  <si>
    <t>Depreciation and Amortization</t>
  </si>
  <si>
    <t>Figures may differ from those accounted under Argentine GAAP.</t>
  </si>
  <si>
    <t>Table 12.1</t>
  </si>
  <si>
    <t>GWh Produced</t>
  </si>
  <si>
    <t>GWh Sold</t>
  </si>
  <si>
    <t xml:space="preserve">Market Share </t>
  </si>
  <si>
    <t>Table 13</t>
  </si>
  <si>
    <t>Table 13.1</t>
  </si>
  <si>
    <t>Customers (Th)</t>
  </si>
  <si>
    <t>Clients/Employee</t>
  </si>
  <si>
    <t>Energy Losses %</t>
  </si>
  <si>
    <t>Table 15</t>
  </si>
  <si>
    <t>Total Revenues</t>
  </si>
  <si>
    <t>Net Financial Income</t>
  </si>
  <si>
    <t>Financial expenses</t>
  </si>
  <si>
    <t>Income (Loss) for indexed assets and liabilities</t>
  </si>
  <si>
    <t xml:space="preserve">      Gains </t>
  </si>
  <si>
    <t xml:space="preserve">      Losses</t>
  </si>
  <si>
    <t>Net Income from Related Comp. Cons. by the Prop. Eq. Method</t>
  </si>
  <si>
    <t>Net Income from Other Investments</t>
  </si>
  <si>
    <t>Net Income from Sales of Assets</t>
  </si>
  <si>
    <t>Net Income before Taxes</t>
  </si>
  <si>
    <t>NET INCOME</t>
  </si>
  <si>
    <t>Net Income Attributable to Owners of the Company</t>
  </si>
  <si>
    <t>Net Income Attributable to Minority Interest</t>
  </si>
  <si>
    <t>Table 16</t>
  </si>
  <si>
    <t>Figures may differ from those accounted under Brazilian GAAP.</t>
  </si>
  <si>
    <t>Table 17</t>
  </si>
  <si>
    <t>Table 17.1</t>
  </si>
  <si>
    <t>Table 18</t>
  </si>
  <si>
    <t>Table 19</t>
  </si>
  <si>
    <t>Table 20</t>
  </si>
  <si>
    <t>Table 20.1</t>
  </si>
  <si>
    <t>Table 21</t>
  </si>
  <si>
    <t>Chilean Electricity Business</t>
  </si>
  <si>
    <t>Table 23</t>
  </si>
  <si>
    <t>Table 23.1</t>
  </si>
  <si>
    <t>Table 24</t>
  </si>
  <si>
    <t>Figures may differ from those accounted under Colombian GAAP.</t>
  </si>
  <si>
    <t>Table 24.1</t>
  </si>
  <si>
    <t>Table 25</t>
  </si>
  <si>
    <t>Table 25.1</t>
  </si>
  <si>
    <t>Table 26</t>
  </si>
  <si>
    <t>Figures may differ from those accounted under Peruvian GAAP.</t>
  </si>
  <si>
    <t>Table 26.1</t>
  </si>
  <si>
    <t>Table 27</t>
  </si>
  <si>
    <t>Table 27.1</t>
  </si>
  <si>
    <t>Enersis Holding and other investment vehicles</t>
  </si>
  <si>
    <t>Consolidation Adjustments</t>
  </si>
  <si>
    <t>Total Consolidation</t>
  </si>
  <si>
    <t>% Physical Sales</t>
  </si>
  <si>
    <t>Residential</t>
  </si>
  <si>
    <t>Commercial</t>
  </si>
  <si>
    <t>Linea de Negocio</t>
  </si>
  <si>
    <t>Generación</t>
  </si>
  <si>
    <t>Distribución</t>
  </si>
  <si>
    <t>Eliminaciones y otros</t>
  </si>
  <si>
    <t>Totales</t>
  </si>
  <si>
    <t>ACTIVOS</t>
  </si>
  <si>
    <t>M$</t>
  </si>
  <si>
    <t>ACTIVOS CORRIENTES</t>
  </si>
  <si>
    <t>Activos Corrientes en Operación</t>
  </si>
  <si>
    <t>Efectivo y Equivalentes al Efectivo</t>
  </si>
  <si>
    <t>Otros activos financieros corrientes</t>
  </si>
  <si>
    <t>Otros Activos No Financieros, Corriente</t>
  </si>
  <si>
    <t>Deudores comerciales y otras cuentas por cobrar corrientes</t>
  </si>
  <si>
    <t>Cuentas por cobrar a entidades relacionadas corriente</t>
  </si>
  <si>
    <t>Inventarios</t>
  </si>
  <si>
    <t>Activos por impuestos corrientes</t>
  </si>
  <si>
    <t>Activos no corrientes o grupos de activos para su disposición clasificados como mantenidos para la venta</t>
  </si>
  <si>
    <t xml:space="preserve">ACTIVOS NO CORRIENTES </t>
  </si>
  <si>
    <t>Otros activos financieros no corrientes</t>
  </si>
  <si>
    <t>Otros activos no financieros no corrientes</t>
  </si>
  <si>
    <t>Derechos por cobrar no corrientes</t>
  </si>
  <si>
    <t>Cuentas por cobrar a entidades relacionadas no corrientes</t>
  </si>
  <si>
    <t>Inversiones contabilizadas utilizando el método de la participación</t>
  </si>
  <si>
    <t>Activos intangibles distintos de la plusvalía</t>
  </si>
  <si>
    <t>Plusvalía</t>
  </si>
  <si>
    <t>Propiedades, planta y equipo</t>
  </si>
  <si>
    <t>Propiedad de inversión</t>
  </si>
  <si>
    <t>Activos por impuestos diferidos</t>
  </si>
  <si>
    <t>TOTAL ACTIVOS</t>
  </si>
  <si>
    <t>PATRIMONIO NETO Y PASIVOS</t>
  </si>
  <si>
    <t>PASIVOS CORRIENTES</t>
  </si>
  <si>
    <t>Pasivos Corrientes en Operación</t>
  </si>
  <si>
    <t>Otros pasivos financieros corrientes</t>
  </si>
  <si>
    <t>Cuentas comerciales y otras cuentas por pagar corrientes</t>
  </si>
  <si>
    <t>Cuentas por pagar a entidades relacionadas corrientes</t>
  </si>
  <si>
    <t>Otras provisiones corrientes</t>
  </si>
  <si>
    <t>Pasivos por impuestos corrientes</t>
  </si>
  <si>
    <t>Provisiones por beneficios a los empleados corrientes</t>
  </si>
  <si>
    <t>Otros pasivos no financieros corrientes</t>
  </si>
  <si>
    <t>Pasivos incluidos en grupos de activos para su disposición clasificados como
mantenidos para la venta</t>
  </si>
  <si>
    <t>PASIVOS NO CORRIENTES</t>
  </si>
  <si>
    <t>Otros pasivos financieros no corrientes</t>
  </si>
  <si>
    <t>Otras cuentas por pagar no corrientes</t>
  </si>
  <si>
    <t>Cuentas por pagar a entidades relacionadas no corrientes</t>
  </si>
  <si>
    <t>Otras provisiones no corrientes</t>
  </si>
  <si>
    <t>Pasivo por impuestos diferidos</t>
  </si>
  <si>
    <t>Provisiones por beneficios a los empleados no corrientes</t>
  </si>
  <si>
    <t>Otros pasivos no financieros no corrientes</t>
  </si>
  <si>
    <t>PATRIMONIO NETO</t>
  </si>
  <si>
    <t>Patrimonio atribuible a los propietarios de la controladora</t>
  </si>
  <si>
    <t>Capital emitido</t>
  </si>
  <si>
    <t>Ganancias (pérdidas) acumuladas</t>
  </si>
  <si>
    <t>Primas de emisión</t>
  </si>
  <si>
    <t>Acciones propias en cartera</t>
  </si>
  <si>
    <t>Otras participaciones en el patrimonio</t>
  </si>
  <si>
    <t>Otras reservas</t>
  </si>
  <si>
    <t>Participaciones no controladoras</t>
  </si>
  <si>
    <t>Total Patrimonio Neto y Pasivos</t>
  </si>
  <si>
    <t>ESTADO DE RESULTADOS INTEGRALES</t>
  </si>
  <si>
    <t xml:space="preserve">INGRESOS </t>
  </si>
  <si>
    <t>Ventas</t>
  </si>
  <si>
    <t>Ventas de energía</t>
  </si>
  <si>
    <t>Otras ventas</t>
  </si>
  <si>
    <t>Otras prestaciones de servicios</t>
  </si>
  <si>
    <t>Otros ingresos de explotación</t>
  </si>
  <si>
    <t>APROVISIONAMIENTOS Y SERVICIOS</t>
  </si>
  <si>
    <t>Compras de energía</t>
  </si>
  <si>
    <t>Consumo de combustible</t>
  </si>
  <si>
    <t>Gastos de transporte</t>
  </si>
  <si>
    <t>Otros aprovisionamientos variables y servicios</t>
  </si>
  <si>
    <t>MARGEN DE CONTRIBUCIÓN</t>
  </si>
  <si>
    <t>Trabajos para el Inmovilizado</t>
  </si>
  <si>
    <t>Gastos de Personal</t>
  </si>
  <si>
    <t>Otros Gastos Fijos de Explotación</t>
  </si>
  <si>
    <t>RESULTADO BRUTO DE EXPLOTACIÓN</t>
  </si>
  <si>
    <t>RESULTADO DE EXPLOTACIÓN</t>
  </si>
  <si>
    <t>RESULTADO FINANCIERO</t>
  </si>
  <si>
    <t>Ingresos financieros</t>
  </si>
  <si>
    <t>Gastos financieros</t>
  </si>
  <si>
    <t>Resultados por Unidades de Reajuste</t>
  </si>
  <si>
    <t>Diferencias de cambio</t>
  </si>
  <si>
    <t>Positivas</t>
  </si>
  <si>
    <t>Negativas</t>
  </si>
  <si>
    <t>Resultado de Sociedades Contabilizadas por el Método de Participación</t>
  </si>
  <si>
    <t>Diferencia Negativa de Consolidación</t>
  </si>
  <si>
    <t>Resultado de Otras Inversiones</t>
  </si>
  <si>
    <t>Resultados en Ventas de Activos</t>
  </si>
  <si>
    <t>Otros Gastos Distintos de los de Operación</t>
  </si>
  <si>
    <t>RESULTADOS ANTES DE IMPUESTOS</t>
  </si>
  <si>
    <t>Impuesto Sobre Sociedades</t>
  </si>
  <si>
    <t>RESULTADO DESPUES DE IMPUESTOS DE LAS ACTIVIDADES CONTINUADAS</t>
  </si>
  <si>
    <t>Ganancia (Pérdida) de Operaciones Discontinuadas, Neta de Impuesto</t>
  </si>
  <si>
    <t>RESULTADO DESPUES DE IMPUESTOS DE LAS ACTIVIDADES INTERRUMPIDAS</t>
  </si>
  <si>
    <t>RESULTADO DEL PERÍODO</t>
  </si>
  <si>
    <t xml:space="preserve">           Sociedad dominante</t>
  </si>
  <si>
    <t xml:space="preserve">           Accionistas minoritarios</t>
  </si>
  <si>
    <t>País</t>
  </si>
  <si>
    <t>Brasil</t>
  </si>
  <si>
    <t>Perú</t>
  </si>
  <si>
    <t>Eliminaciones</t>
  </si>
  <si>
    <t>Activos no corrientes o grupos de activos para su disposición clasificados como
mantenidos para la venta</t>
  </si>
  <si>
    <t>Línea de Negocio</t>
  </si>
  <si>
    <t>YE2013</t>
  </si>
  <si>
    <t>YE2012</t>
  </si>
  <si>
    <t>As of Dec 31, 2013</t>
  </si>
  <si>
    <t>Dock Sud</t>
  </si>
  <si>
    <t>Table 15.1</t>
  </si>
  <si>
    <t>Table 18.1</t>
  </si>
  <si>
    <t>Table 21.1</t>
  </si>
  <si>
    <t>Table 29</t>
  </si>
  <si>
    <t>Table 29.1</t>
  </si>
  <si>
    <t>Table 30</t>
  </si>
  <si>
    <t>EE Piura</t>
  </si>
  <si>
    <t>Table 30.1</t>
  </si>
  <si>
    <t>Cachoeira (*)</t>
  </si>
  <si>
    <t>Fortaleza (**)</t>
  </si>
  <si>
    <t>Amortizaciones</t>
  </si>
  <si>
    <t>Reversion y Pérdidas por deterioro</t>
  </si>
  <si>
    <t>Table 14</t>
  </si>
  <si>
    <t>Table 14.1</t>
  </si>
  <si>
    <t>Table 28</t>
  </si>
  <si>
    <t>EEPSA</t>
  </si>
  <si>
    <t>Table 28.1</t>
  </si>
  <si>
    <t>Table 22</t>
  </si>
  <si>
    <t>(*) CIEN figures include CTM and TESA</t>
  </si>
  <si>
    <t>N/A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</si>
</sst>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;\(0.0%\)"/>
    <numFmt numFmtId="174" formatCode="_(* #,##0.0_);_(* \(#,##0.0\);_(* &quot;-&quot;??_);_(@_)"/>
    <numFmt numFmtId="175" formatCode="#,##0_);[Black]\(#,##0\);&quot;-       &quot;"/>
    <numFmt numFmtId="176" formatCode="0.0%"/>
    <numFmt numFmtId="177" formatCode="#,##0_ ;[Red]\-#,##0\ "/>
    <numFmt numFmtId="178" formatCode="#,##0.0%;\(#,##0.0%\)"/>
    <numFmt numFmtId="179" formatCode="&quot;&quot;#,##0_);\(&quot;&quot;#,##0\)"/>
    <numFmt numFmtId="180" formatCode="_-* #,##0_-;\-* #,##0_-;_-* &quot;-&quot;??_-;_-@_-"/>
    <numFmt numFmtId="181" formatCode="yyyy"/>
    <numFmt numFmtId="182" formatCode="#,##0.00_);[Black]\(#,##0.00\);&quot;-       &quot;"/>
    <numFmt numFmtId="183" formatCode="#,##0.0_);[Black]\(#,##0.0\);&quot;-       &quot;"/>
    <numFmt numFmtId="184" formatCode="0.00%;\(0.00%\)"/>
    <numFmt numFmtId="185" formatCode="0.0\ \p\p.;\(0.0\ \p\p.\)"/>
    <numFmt numFmtId="186" formatCode="#,##0.00\ ;[Red]\(#,##0.00\)"/>
    <numFmt numFmtId="187" formatCode="_(* #,##0.000_);_(* \(#,##0.000\);_(* &quot;-&quot;??_);_(@_)"/>
    <numFmt numFmtId="188" formatCode="#,##0;\(#,##0\)"/>
    <numFmt numFmtId="189" formatCode="#,##0;\(#,##0.000\);&quot;-&quot;"/>
    <numFmt numFmtId="190" formatCode="#,##0_);\(#,##0\);&quot;-&quot;"/>
    <numFmt numFmtId="191" formatCode="#,##0.0;\(#,##0.0\);&quot;-&quot;"/>
    <numFmt numFmtId="192" formatCode="#,##0.0_)&quot; pp.&quot;;\(#,##0.0\)&quot; pp.&quot;;&quot;-&quot;"/>
    <numFmt numFmtId="193" formatCode="#,##0_);\(#,##0\);&quot;-       &quot;"/>
    <numFmt numFmtId="194" formatCode="#,##0;\(#,##0\);&quot;-&quot;"/>
    <numFmt numFmtId="195" formatCode="0.000%"/>
    <numFmt numFmtId="196" formatCode="#,##0.000_);[Black]\(#,##0.000\);&quot;-       &quot;"/>
    <numFmt numFmtId="197" formatCode="0%;\(0%\)"/>
    <numFmt numFmtId="198" formatCode="_(* #,##0.000000_);_(* \(#,##0.000000\);_(* &quot;-&quot;??_);_(@_)"/>
    <numFmt numFmtId="199" formatCode="_-* #,##0.0_-;\-* #,##0.0_-;_-* &quot;-&quot;??_-;_-@_-"/>
    <numFmt numFmtId="200" formatCode="0.0%_);\(0.0%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u val="single"/>
      <sz val="10"/>
      <color indexed="18"/>
      <name val="Arial Narrow"/>
      <family val="2"/>
    </font>
    <font>
      <b/>
      <sz val="10"/>
      <color indexed="62"/>
      <name val="Arial Narrow"/>
      <family val="2"/>
    </font>
    <font>
      <sz val="10"/>
      <color indexed="1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8"/>
      <name val="Calibri"/>
      <family val="2"/>
    </font>
    <font>
      <b/>
      <i/>
      <sz val="18"/>
      <color indexed="40"/>
      <name val="Arial Narrow"/>
      <family val="2"/>
    </font>
    <font>
      <sz val="10"/>
      <color indexed="30"/>
      <name val="Arial Narrow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Calibri"/>
      <family val="2"/>
    </font>
    <font>
      <b/>
      <sz val="11"/>
      <name val="Arial Narrow"/>
      <family val="2"/>
    </font>
    <font>
      <b/>
      <i/>
      <sz val="18"/>
      <color indexed="40"/>
      <name val="Calibri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 Narrow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B050"/>
      <name val="Calibri"/>
      <family val="2"/>
    </font>
    <font>
      <sz val="8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>
        <color indexed="22"/>
      </right>
      <top/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31" borderId="0" applyNumberFormat="0" applyBorder="0" applyAlignment="0" applyProtection="0"/>
    <xf numFmtId="0" fontId="2" fillId="0" borderId="0" applyNumberFormat="0" applyFont="0" applyFill="0" applyBorder="0" applyAlignment="0"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1" fillId="0" borderId="8" applyNumberFormat="0" applyFill="0" applyAlignment="0" applyProtection="0"/>
    <xf numFmtId="0" fontId="63" fillId="0" borderId="9" applyNumberFormat="0" applyFill="0" applyAlignment="0" applyProtection="0"/>
  </cellStyleXfs>
  <cellXfs count="458">
    <xf numFmtId="0" fontId="0" fillId="0" borderId="0" xfId="0" applyFont="1" applyAlignment="1">
      <alignment/>
    </xf>
    <xf numFmtId="0" fontId="4" fillId="33" borderId="10" xfId="37" applyFont="1" applyFill="1" applyBorder="1" applyAlignment="1">
      <alignment horizontal="left" vertical="center"/>
      <protection/>
    </xf>
    <xf numFmtId="0" fontId="6" fillId="33" borderId="11" xfId="37" applyFont="1" applyFill="1" applyBorder="1" applyAlignment="1">
      <alignment horizontal="center"/>
      <protection/>
    </xf>
    <xf numFmtId="0" fontId="4" fillId="33" borderId="12" xfId="37" applyFont="1" applyFill="1" applyBorder="1" applyAlignment="1">
      <alignment horizontal="left" vertical="center"/>
      <protection/>
    </xf>
    <xf numFmtId="0" fontId="4" fillId="33" borderId="13" xfId="37" applyFont="1" applyFill="1" applyBorder="1" applyAlignment="1">
      <alignment vertical="center"/>
      <protection/>
    </xf>
    <xf numFmtId="0" fontId="0" fillId="34" borderId="0" xfId="0" applyFill="1" applyAlignment="1">
      <alignment/>
    </xf>
    <xf numFmtId="0" fontId="7" fillId="33" borderId="10" xfId="39" applyFont="1" applyFill="1" applyBorder="1" applyAlignment="1">
      <alignment horizontal="center" vertical="center"/>
      <protection/>
    </xf>
    <xf numFmtId="0" fontId="4" fillId="33" borderId="0" xfId="39" applyFont="1" applyFill="1" applyBorder="1" applyAlignment="1">
      <alignment horizontal="center" vertical="center"/>
      <protection/>
    </xf>
    <xf numFmtId="0" fontId="4" fillId="33" borderId="14" xfId="37" applyFont="1" applyFill="1" applyBorder="1" applyAlignment="1">
      <alignment horizontal="center"/>
      <protection/>
    </xf>
    <xf numFmtId="0" fontId="4" fillId="33" borderId="0" xfId="37" applyFont="1" applyFill="1" applyBorder="1" applyAlignment="1">
      <alignment horizontal="center"/>
      <protection/>
    </xf>
    <xf numFmtId="0" fontId="3" fillId="34" borderId="0" xfId="39" applyFont="1" applyFill="1" applyBorder="1" applyAlignment="1">
      <alignment vertical="center"/>
      <protection/>
    </xf>
    <xf numFmtId="175" fontId="3" fillId="34" borderId="0" xfId="39" applyNumberFormat="1" applyFont="1" applyFill="1" applyBorder="1" applyAlignment="1">
      <alignment horizontal="right" vertical="center"/>
      <protection/>
    </xf>
    <xf numFmtId="0" fontId="8" fillId="34" borderId="13" xfId="39" applyFont="1" applyFill="1" applyBorder="1" applyAlignment="1">
      <alignment vertical="center"/>
      <protection/>
    </xf>
    <xf numFmtId="175" fontId="8" fillId="34" borderId="13" xfId="39" applyNumberFormat="1" applyFont="1" applyFill="1" applyBorder="1" applyAlignment="1">
      <alignment vertical="center"/>
      <protection/>
    </xf>
    <xf numFmtId="0" fontId="3" fillId="34" borderId="10" xfId="39" applyFont="1" applyFill="1" applyBorder="1" applyAlignment="1">
      <alignment vertical="center"/>
      <protection/>
    </xf>
    <xf numFmtId="0" fontId="3" fillId="34" borderId="12" xfId="39" applyFont="1" applyFill="1" applyBorder="1" applyAlignment="1">
      <alignment vertical="center"/>
      <protection/>
    </xf>
    <xf numFmtId="9" fontId="3" fillId="34" borderId="12" xfId="66" applyFont="1" applyFill="1" applyBorder="1" applyAlignment="1">
      <alignment horizontal="right" vertical="center"/>
    </xf>
    <xf numFmtId="0" fontId="0" fillId="34" borderId="13" xfId="0" applyFill="1" applyBorder="1" applyAlignment="1">
      <alignment/>
    </xf>
    <xf numFmtId="9" fontId="3" fillId="34" borderId="13" xfId="66" applyFont="1" applyFill="1" applyBorder="1" applyAlignment="1">
      <alignment horizontal="right" vertical="center"/>
    </xf>
    <xf numFmtId="0" fontId="8" fillId="34" borderId="12" xfId="39" applyFont="1" applyFill="1" applyBorder="1" applyAlignment="1">
      <alignment vertical="center"/>
      <protection/>
    </xf>
    <xf numFmtId="175" fontId="8" fillId="34" borderId="12" xfId="39" applyNumberFormat="1" applyFont="1" applyFill="1" applyBorder="1" applyAlignment="1">
      <alignment horizontal="right" vertical="center"/>
      <protection/>
    </xf>
    <xf numFmtId="17" fontId="4" fillId="33" borderId="10" xfId="37" applyNumberFormat="1" applyFont="1" applyFill="1" applyBorder="1" applyAlignment="1">
      <alignment horizontal="left" vertical="center" wrapText="1"/>
      <protection/>
    </xf>
    <xf numFmtId="17" fontId="4" fillId="34" borderId="13" xfId="37" applyNumberFormat="1" applyFont="1" applyFill="1" applyBorder="1" applyAlignment="1">
      <alignment horizontal="left" vertical="center" wrapText="1"/>
      <protection/>
    </xf>
    <xf numFmtId="3" fontId="4" fillId="34" borderId="13" xfId="37" applyNumberFormat="1" applyFont="1" applyFill="1" applyBorder="1" applyAlignment="1">
      <alignment horizontal="right" vertical="center" wrapText="1"/>
      <protection/>
    </xf>
    <xf numFmtId="17" fontId="4" fillId="33" borderId="13" xfId="37" applyNumberFormat="1" applyFont="1" applyFill="1" applyBorder="1" applyAlignment="1">
      <alignment horizontal="left" vertical="center" wrapText="1"/>
      <protection/>
    </xf>
    <xf numFmtId="3" fontId="4" fillId="33" borderId="13" xfId="37" applyNumberFormat="1" applyFont="1" applyFill="1" applyBorder="1" applyAlignment="1">
      <alignment horizontal="right" vertical="center" wrapText="1"/>
      <protection/>
    </xf>
    <xf numFmtId="3" fontId="4" fillId="34" borderId="0" xfId="37" applyNumberFormat="1" applyFont="1" applyFill="1" applyBorder="1" applyAlignment="1">
      <alignment horizontal="right" vertical="center" wrapText="1"/>
      <protection/>
    </xf>
    <xf numFmtId="0" fontId="4" fillId="33" borderId="10" xfId="37" applyFont="1" applyFill="1" applyBorder="1" applyAlignment="1">
      <alignment vertical="center"/>
      <protection/>
    </xf>
    <xf numFmtId="0" fontId="4" fillId="33" borderId="12" xfId="37" applyFont="1" applyFill="1" applyBorder="1" applyAlignment="1">
      <alignment vertical="center"/>
      <protection/>
    </xf>
    <xf numFmtId="17" fontId="6" fillId="33" borderId="10" xfId="37" applyNumberFormat="1" applyFont="1" applyFill="1" applyBorder="1" applyAlignment="1">
      <alignment horizontal="center" vertical="center" wrapText="1"/>
      <protection/>
    </xf>
    <xf numFmtId="17" fontId="6" fillId="33" borderId="0" xfId="37" applyNumberFormat="1" applyFont="1" applyFill="1" applyBorder="1" applyAlignment="1">
      <alignment horizontal="center" vertical="center" wrapText="1"/>
      <protection/>
    </xf>
    <xf numFmtId="17" fontId="6" fillId="33" borderId="12" xfId="37" applyNumberFormat="1" applyFont="1" applyFill="1" applyBorder="1" applyAlignment="1">
      <alignment horizontal="left" vertical="center"/>
      <protection/>
    </xf>
    <xf numFmtId="0" fontId="6" fillId="33" borderId="12" xfId="37" applyNumberFormat="1" applyFont="1" applyFill="1" applyBorder="1" applyAlignment="1">
      <alignment horizontal="center" vertical="center"/>
      <protection/>
    </xf>
    <xf numFmtId="0" fontId="6" fillId="33" borderId="13" xfId="63" applyFont="1" applyFill="1" applyBorder="1" applyAlignment="1">
      <alignment vertical="center"/>
      <protection/>
    </xf>
    <xf numFmtId="175" fontId="6" fillId="33" borderId="13" xfId="37" applyNumberFormat="1" applyFont="1" applyFill="1" applyBorder="1" applyAlignment="1">
      <alignment vertical="center"/>
      <protection/>
    </xf>
    <xf numFmtId="0" fontId="6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72" fontId="6" fillId="33" borderId="13" xfId="0" applyNumberFormat="1" applyFont="1" applyFill="1" applyBorder="1" applyAlignment="1">
      <alignment/>
    </xf>
    <xf numFmtId="173" fontId="6" fillId="33" borderId="13" xfId="67" applyNumberFormat="1" applyFont="1" applyFill="1" applyBorder="1" applyAlignment="1">
      <alignment horizontal="right"/>
    </xf>
    <xf numFmtId="17" fontId="3" fillId="34" borderId="12" xfId="37" applyNumberFormat="1" applyFont="1" applyFill="1" applyBorder="1">
      <alignment/>
      <protection/>
    </xf>
    <xf numFmtId="0" fontId="3" fillId="34" borderId="0" xfId="0" applyFont="1" applyFill="1" applyBorder="1" applyAlignment="1">
      <alignment/>
    </xf>
    <xf numFmtId="0" fontId="6" fillId="33" borderId="12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6" fillId="33" borderId="13" xfId="37" applyFont="1" applyFill="1" applyBorder="1" applyAlignment="1">
      <alignment vertical="center"/>
      <protection/>
    </xf>
    <xf numFmtId="173" fontId="8" fillId="34" borderId="12" xfId="66" applyNumberFormat="1" applyFont="1" applyFill="1" applyBorder="1" applyAlignment="1">
      <alignment horizontal="right" vertical="center"/>
    </xf>
    <xf numFmtId="173" fontId="3" fillId="34" borderId="10" xfId="66" applyNumberFormat="1" applyFont="1" applyFill="1" applyBorder="1" applyAlignment="1">
      <alignment horizontal="right" vertical="center"/>
    </xf>
    <xf numFmtId="173" fontId="3" fillId="34" borderId="13" xfId="66" applyNumberFormat="1" applyFont="1" applyFill="1" applyBorder="1" applyAlignment="1">
      <alignment horizontal="right" vertical="center"/>
    </xf>
    <xf numFmtId="173" fontId="8" fillId="34" borderId="13" xfId="66" applyNumberFormat="1" applyFont="1" applyFill="1" applyBorder="1" applyAlignment="1">
      <alignment horizontal="right" vertical="center"/>
    </xf>
    <xf numFmtId="0" fontId="10" fillId="34" borderId="0" xfId="0" applyFont="1" applyFill="1" applyAlignment="1">
      <alignment horizontal="right"/>
    </xf>
    <xf numFmtId="0" fontId="11" fillId="34" borderId="0" xfId="0" applyFont="1" applyFill="1" applyAlignment="1">
      <alignment horizontal="right" wrapText="1"/>
    </xf>
    <xf numFmtId="0" fontId="11" fillId="33" borderId="15" xfId="0" applyFont="1" applyFill="1" applyBorder="1" applyAlignment="1">
      <alignment/>
    </xf>
    <xf numFmtId="0" fontId="11" fillId="33" borderId="15" xfId="0" applyFont="1" applyFill="1" applyBorder="1" applyAlignment="1">
      <alignment horizontal="right"/>
    </xf>
    <xf numFmtId="0" fontId="11" fillId="34" borderId="16" xfId="0" applyFont="1" applyFill="1" applyBorder="1" applyAlignment="1">
      <alignment/>
    </xf>
    <xf numFmtId="0" fontId="10" fillId="34" borderId="0" xfId="0" applyFont="1" applyFill="1" applyBorder="1" applyAlignment="1">
      <alignment horizontal="left" indent="4"/>
    </xf>
    <xf numFmtId="0" fontId="10" fillId="34" borderId="17" xfId="0" applyFont="1" applyFill="1" applyBorder="1" applyAlignment="1">
      <alignment horizontal="left" indent="4"/>
    </xf>
    <xf numFmtId="0" fontId="13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4" fillId="33" borderId="11" xfId="37" applyFont="1" applyFill="1" applyBorder="1" applyAlignment="1">
      <alignment horizontal="center" vertical="center"/>
      <protection/>
    </xf>
    <xf numFmtId="175" fontId="3" fillId="35" borderId="0" xfId="54" applyNumberFormat="1" applyFont="1" applyFill="1" applyBorder="1" applyAlignment="1">
      <alignment horizontal="left"/>
    </xf>
    <xf numFmtId="175" fontId="3" fillId="35" borderId="0" xfId="54" applyNumberFormat="1" applyFont="1" applyFill="1" applyBorder="1" applyAlignment="1">
      <alignment horizontal="left" indent="4"/>
    </xf>
    <xf numFmtId="0" fontId="6" fillId="35" borderId="13" xfId="37" applyFont="1" applyFill="1" applyBorder="1" applyAlignment="1">
      <alignment vertical="center"/>
      <protection/>
    </xf>
    <xf numFmtId="0" fontId="6" fillId="35" borderId="0" xfId="37" applyFont="1" applyFill="1" applyBorder="1" applyAlignment="1">
      <alignment vertical="center"/>
      <protection/>
    </xf>
    <xf numFmtId="175" fontId="3" fillId="34" borderId="0" xfId="54" applyNumberFormat="1" applyFont="1" applyFill="1" applyBorder="1" applyAlignment="1">
      <alignment horizontal="left"/>
    </xf>
    <xf numFmtId="175" fontId="3" fillId="34" borderId="0" xfId="54" applyNumberFormat="1" applyFont="1" applyFill="1" applyBorder="1" applyAlignment="1">
      <alignment/>
    </xf>
    <xf numFmtId="175" fontId="6" fillId="35" borderId="0" xfId="54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175" fontId="6" fillId="34" borderId="0" xfId="54" applyNumberFormat="1" applyFont="1" applyFill="1" applyBorder="1" applyAlignment="1">
      <alignment/>
    </xf>
    <xf numFmtId="173" fontId="3" fillId="34" borderId="0" xfId="66" applyNumberFormat="1" applyFont="1" applyFill="1" applyBorder="1" applyAlignment="1">
      <alignment horizontal="right" vertical="center"/>
    </xf>
    <xf numFmtId="173" fontId="3" fillId="34" borderId="12" xfId="66" applyNumberFormat="1" applyFont="1" applyFill="1" applyBorder="1" applyAlignment="1">
      <alignment horizontal="right" vertical="center"/>
    </xf>
    <xf numFmtId="175" fontId="3" fillId="34" borderId="10" xfId="39" applyNumberFormat="1" applyFont="1" applyFill="1" applyBorder="1" applyAlignment="1">
      <alignment horizontal="right" vertical="center"/>
      <protection/>
    </xf>
    <xf numFmtId="0" fontId="14" fillId="34" borderId="0" xfId="0" applyFont="1" applyFill="1" applyAlignment="1">
      <alignment horizontal="center"/>
    </xf>
    <xf numFmtId="0" fontId="16" fillId="34" borderId="0" xfId="0" applyFont="1" applyFill="1" applyAlignment="1">
      <alignment/>
    </xf>
    <xf numFmtId="17" fontId="4" fillId="33" borderId="12" xfId="37" applyNumberFormat="1" applyFont="1" applyFill="1" applyBorder="1" applyAlignment="1">
      <alignment horizontal="left" vertical="center" wrapText="1"/>
      <protection/>
    </xf>
    <xf numFmtId="172" fontId="4" fillId="34" borderId="13" xfId="51" applyNumberFormat="1" applyFont="1" applyFill="1" applyBorder="1" applyAlignment="1" applyProtection="1">
      <alignment horizontal="right" vertical="center"/>
      <protection/>
    </xf>
    <xf numFmtId="178" fontId="4" fillId="34" borderId="13" xfId="66" applyNumberFormat="1" applyFont="1" applyFill="1" applyBorder="1" applyAlignment="1" applyProtection="1">
      <alignment horizontal="right" vertical="center"/>
      <protection/>
    </xf>
    <xf numFmtId="178" fontId="4" fillId="34" borderId="0" xfId="66" applyNumberFormat="1" applyFont="1" applyFill="1" applyBorder="1" applyAlignment="1" applyProtection="1">
      <alignment horizontal="right" vertical="center"/>
      <protection/>
    </xf>
    <xf numFmtId="17" fontId="6" fillId="34" borderId="0" xfId="37" applyNumberFormat="1" applyFont="1" applyFill="1" applyBorder="1" applyAlignment="1">
      <alignment horizontal="left" vertical="center" wrapText="1"/>
      <protection/>
    </xf>
    <xf numFmtId="172" fontId="4" fillId="34" borderId="0" xfId="51" applyNumberFormat="1" applyFont="1" applyFill="1" applyBorder="1" applyAlignment="1" applyProtection="1">
      <alignment horizontal="right" vertical="center"/>
      <protection/>
    </xf>
    <xf numFmtId="172" fontId="4" fillId="33" borderId="13" xfId="51" applyNumberFormat="1" applyFont="1" applyFill="1" applyBorder="1" applyAlignment="1" applyProtection="1">
      <alignment horizontal="right" vertical="center"/>
      <protection/>
    </xf>
    <xf numFmtId="178" fontId="4" fillId="33" borderId="13" xfId="66" applyNumberFormat="1" applyFont="1" applyFill="1" applyBorder="1" applyAlignment="1" applyProtection="1">
      <alignment horizontal="right" vertical="center"/>
      <protection/>
    </xf>
    <xf numFmtId="175" fontId="3" fillId="34" borderId="0" xfId="54" applyNumberFormat="1" applyFont="1" applyFill="1" applyBorder="1" applyAlignment="1">
      <alignment horizontal="left" indent="4"/>
    </xf>
    <xf numFmtId="175" fontId="6" fillId="34" borderId="0" xfId="54" applyNumberFormat="1" applyFont="1" applyFill="1" applyBorder="1" applyAlignment="1">
      <alignment horizontal="left" indent="4"/>
    </xf>
    <xf numFmtId="0" fontId="3" fillId="34" borderId="0" xfId="37" applyFont="1" applyFill="1" applyBorder="1">
      <alignment/>
      <protection/>
    </xf>
    <xf numFmtId="175" fontId="3" fillId="34" borderId="0" xfId="37" applyNumberFormat="1" applyFont="1" applyFill="1" applyBorder="1" applyAlignment="1">
      <alignment vertical="center"/>
      <protection/>
    </xf>
    <xf numFmtId="193" fontId="8" fillId="34" borderId="13" xfId="39" applyNumberFormat="1" applyFont="1" applyFill="1" applyBorder="1" applyAlignment="1">
      <alignment vertical="center"/>
      <protection/>
    </xf>
    <xf numFmtId="0" fontId="6" fillId="0" borderId="0" xfId="37" applyFont="1" applyFill="1" applyBorder="1" applyAlignment="1">
      <alignment/>
      <protection/>
    </xf>
    <xf numFmtId="0" fontId="3" fillId="0" borderId="0" xfId="37" applyFont="1" applyFill="1" applyBorder="1" applyAlignment="1">
      <alignment/>
      <protection/>
    </xf>
    <xf numFmtId="173" fontId="4" fillId="33" borderId="13" xfId="66" applyNumberFormat="1" applyFont="1" applyFill="1" applyBorder="1" applyAlignment="1" applyProtection="1">
      <alignment horizontal="right"/>
      <protection/>
    </xf>
    <xf numFmtId="178" fontId="4" fillId="34" borderId="0" xfId="66" applyNumberFormat="1" applyFont="1" applyFill="1" applyBorder="1" applyAlignment="1" applyProtection="1">
      <alignment horizontal="right"/>
      <protection/>
    </xf>
    <xf numFmtId="0" fontId="5" fillId="34" borderId="0" xfId="0" applyFont="1" applyFill="1" applyAlignment="1">
      <alignment/>
    </xf>
    <xf numFmtId="0" fontId="3" fillId="33" borderId="10" xfId="37" applyFont="1" applyFill="1" applyBorder="1">
      <alignment/>
      <protection/>
    </xf>
    <xf numFmtId="17" fontId="6" fillId="33" borderId="11" xfId="37" applyNumberFormat="1" applyFont="1" applyFill="1" applyBorder="1" applyAlignment="1">
      <alignment horizontal="centerContinuous" vertical="center" wrapText="1"/>
      <protection/>
    </xf>
    <xf numFmtId="17" fontId="6" fillId="33" borderId="11" xfId="37" applyNumberFormat="1" applyFont="1" applyFill="1" applyBorder="1" applyAlignment="1">
      <alignment horizontal="centerContinuous" vertical="center"/>
      <protection/>
    </xf>
    <xf numFmtId="0" fontId="3" fillId="33" borderId="0" xfId="37" applyFont="1" applyFill="1" applyBorder="1">
      <alignment/>
      <protection/>
    </xf>
    <xf numFmtId="17" fontId="6" fillId="33" borderId="0" xfId="37" applyNumberFormat="1" applyFont="1" applyFill="1" applyBorder="1" applyAlignment="1">
      <alignment horizontal="centerContinuous" vertical="center" wrapText="1"/>
      <protection/>
    </xf>
    <xf numFmtId="17" fontId="6" fillId="33" borderId="0" xfId="37" applyNumberFormat="1" applyFont="1" applyFill="1" applyBorder="1" applyAlignment="1">
      <alignment horizontal="centerContinuous" vertical="center"/>
      <protection/>
    </xf>
    <xf numFmtId="0" fontId="6" fillId="33" borderId="12" xfId="37" applyNumberFormat="1" applyFont="1" applyFill="1" applyBorder="1" applyAlignment="1">
      <alignment horizontal="justify" vertical="center"/>
      <protection/>
    </xf>
    <xf numFmtId="0" fontId="3" fillId="34" borderId="0" xfId="63" applyFont="1" applyFill="1" applyBorder="1" applyAlignment="1">
      <alignment vertical="center"/>
      <protection/>
    </xf>
    <xf numFmtId="0" fontId="6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/>
    </xf>
    <xf numFmtId="172" fontId="3" fillId="34" borderId="0" xfId="56" applyNumberFormat="1" applyFont="1" applyFill="1" applyBorder="1" applyAlignment="1">
      <alignment/>
    </xf>
    <xf numFmtId="173" fontId="3" fillId="34" borderId="0" xfId="66" applyNumberFormat="1" applyFont="1" applyFill="1" applyBorder="1" applyAlignment="1">
      <alignment horizontal="right"/>
    </xf>
    <xf numFmtId="0" fontId="1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/>
    </xf>
    <xf numFmtId="172" fontId="6" fillId="34" borderId="0" xfId="56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173" fontId="6" fillId="33" borderId="13" xfId="66" applyNumberFormat="1" applyFont="1" applyFill="1" applyBorder="1" applyAlignment="1">
      <alignment horizontal="right"/>
    </xf>
    <xf numFmtId="17" fontId="3" fillId="34" borderId="0" xfId="37" applyNumberFormat="1" applyFont="1" applyFill="1" applyBorder="1">
      <alignment/>
      <protection/>
    </xf>
    <xf numFmtId="3" fontId="3" fillId="34" borderId="0" xfId="37" applyNumberFormat="1" applyFont="1" applyFill="1" applyBorder="1" applyAlignment="1">
      <alignment horizontal="right"/>
      <protection/>
    </xf>
    <xf numFmtId="172" fontId="3" fillId="34" borderId="0" xfId="57" applyNumberFormat="1" applyFont="1" applyFill="1" applyBorder="1" applyAlignment="1">
      <alignment/>
    </xf>
    <xf numFmtId="176" fontId="3" fillId="34" borderId="12" xfId="66" applyNumberFormat="1" applyFont="1" applyFill="1" applyBorder="1" applyAlignment="1">
      <alignment horizontal="right"/>
    </xf>
    <xf numFmtId="192" fontId="3" fillId="34" borderId="12" xfId="51" applyNumberFormat="1" applyFont="1" applyFill="1" applyBorder="1" applyAlignment="1">
      <alignment horizontal="right"/>
    </xf>
    <xf numFmtId="0" fontId="16" fillId="34" borderId="0" xfId="0" applyFont="1" applyFill="1" applyBorder="1" applyAlignment="1">
      <alignment horizontal="center"/>
    </xf>
    <xf numFmtId="172" fontId="3" fillId="34" borderId="0" xfId="51" applyNumberFormat="1" applyFont="1" applyFill="1" applyBorder="1" applyAlignment="1">
      <alignment/>
    </xf>
    <xf numFmtId="175" fontId="3" fillId="34" borderId="0" xfId="51" applyNumberFormat="1" applyFont="1" applyFill="1" applyBorder="1" applyAlignment="1">
      <alignment/>
    </xf>
    <xf numFmtId="173" fontId="3" fillId="34" borderId="0" xfId="67" applyNumberFormat="1" applyFont="1" applyFill="1" applyBorder="1" applyAlignment="1">
      <alignment horizontal="right"/>
    </xf>
    <xf numFmtId="0" fontId="3" fillId="34" borderId="0" xfId="64" applyFont="1" applyFill="1">
      <alignment/>
      <protection/>
    </xf>
    <xf numFmtId="172" fontId="6" fillId="34" borderId="0" xfId="51" applyNumberFormat="1" applyFont="1" applyFill="1" applyBorder="1" applyAlignment="1">
      <alignment/>
    </xf>
    <xf numFmtId="175" fontId="6" fillId="34" borderId="0" xfId="51" applyNumberFormat="1" applyFont="1" applyFill="1" applyBorder="1" applyAlignment="1">
      <alignment/>
    </xf>
    <xf numFmtId="173" fontId="6" fillId="34" borderId="0" xfId="67" applyNumberFormat="1" applyFont="1" applyFill="1" applyBorder="1" applyAlignment="1">
      <alignment horizontal="right"/>
    </xf>
    <xf numFmtId="175" fontId="6" fillId="33" borderId="13" xfId="0" applyNumberFormat="1" applyFont="1" applyFill="1" applyBorder="1" applyAlignment="1">
      <alignment/>
    </xf>
    <xf numFmtId="0" fontId="6" fillId="34" borderId="0" xfId="37" applyFont="1" applyFill="1" applyAlignment="1">
      <alignment vertical="center"/>
      <protection/>
    </xf>
    <xf numFmtId="0" fontId="3" fillId="34" borderId="0" xfId="37" applyFont="1" applyFill="1" applyBorder="1" applyAlignment="1">
      <alignment horizontal="left" vertical="center" indent="1"/>
      <protection/>
    </xf>
    <xf numFmtId="0" fontId="3" fillId="34" borderId="0" xfId="37" applyFont="1" applyFill="1" applyBorder="1" applyAlignment="1">
      <alignment horizontal="left" vertical="center" indent="2"/>
      <protection/>
    </xf>
    <xf numFmtId="0" fontId="6" fillId="34" borderId="0" xfId="37" applyFont="1" applyFill="1" applyBorder="1" applyAlignment="1">
      <alignment horizontal="left" vertical="center"/>
      <protection/>
    </xf>
    <xf numFmtId="0" fontId="6" fillId="34" borderId="0" xfId="64" applyFont="1" applyFill="1">
      <alignment/>
      <protection/>
    </xf>
    <xf numFmtId="0" fontId="3" fillId="34" borderId="0" xfId="38" applyFont="1" applyFill="1" applyBorder="1" applyAlignment="1">
      <alignment horizontal="left" indent="4"/>
      <protection/>
    </xf>
    <xf numFmtId="0" fontId="6" fillId="34" borderId="13" xfId="37" applyFont="1" applyFill="1" applyBorder="1" applyAlignment="1">
      <alignment horizontal="left" vertical="center" wrapText="1" indent="1"/>
      <protection/>
    </xf>
    <xf numFmtId="172" fontId="6" fillId="34" borderId="13" xfId="51" applyNumberFormat="1" applyFont="1" applyFill="1" applyBorder="1" applyAlignment="1">
      <alignment/>
    </xf>
    <xf numFmtId="175" fontId="6" fillId="34" borderId="13" xfId="51" applyNumberFormat="1" applyFont="1" applyFill="1" applyBorder="1" applyAlignment="1">
      <alignment/>
    </xf>
    <xf numFmtId="173" fontId="6" fillId="34" borderId="13" xfId="67" applyNumberFormat="1" applyFont="1" applyFill="1" applyBorder="1" applyAlignment="1">
      <alignment horizontal="right"/>
    </xf>
    <xf numFmtId="172" fontId="3" fillId="0" borderId="0" xfId="56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3" fontId="3" fillId="34" borderId="10" xfId="37" applyNumberFormat="1" applyFont="1" applyFill="1" applyBorder="1" applyAlignment="1">
      <alignment horizontal="right"/>
      <protection/>
    </xf>
    <xf numFmtId="173" fontId="3" fillId="34" borderId="10" xfId="68" applyNumberFormat="1" applyFont="1" applyFill="1" applyBorder="1" applyAlignment="1">
      <alignment horizontal="right" vertical="center"/>
    </xf>
    <xf numFmtId="173" fontId="3" fillId="34" borderId="0" xfId="68" applyNumberFormat="1" applyFont="1" applyFill="1" applyBorder="1" applyAlignment="1">
      <alignment horizontal="right" vertical="center"/>
    </xf>
    <xf numFmtId="0" fontId="3" fillId="34" borderId="12" xfId="0" applyFont="1" applyFill="1" applyBorder="1" applyAlignment="1">
      <alignment/>
    </xf>
    <xf numFmtId="176" fontId="3" fillId="34" borderId="12" xfId="66" applyNumberFormat="1" applyFont="1" applyFill="1" applyBorder="1" applyAlignment="1">
      <alignment/>
    </xf>
    <xf numFmtId="175" fontId="6" fillId="35" borderId="0" xfId="54" applyNumberFormat="1" applyFont="1" applyFill="1" applyBorder="1" applyAlignment="1">
      <alignment horizontal="justify"/>
    </xf>
    <xf numFmtId="193" fontId="3" fillId="34" borderId="0" xfId="39" applyNumberFormat="1" applyFont="1" applyFill="1" applyBorder="1" applyAlignment="1">
      <alignment horizontal="right" vertical="center"/>
      <protection/>
    </xf>
    <xf numFmtId="193" fontId="3" fillId="34" borderId="10" xfId="39" applyNumberFormat="1" applyFont="1" applyFill="1" applyBorder="1" applyAlignment="1">
      <alignment horizontal="right" vertical="center"/>
      <protection/>
    </xf>
    <xf numFmtId="193" fontId="8" fillId="34" borderId="12" xfId="39" applyNumberFormat="1" applyFont="1" applyFill="1" applyBorder="1" applyAlignment="1">
      <alignment horizontal="right" vertical="center"/>
      <protection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/>
    </xf>
    <xf numFmtId="0" fontId="4" fillId="33" borderId="12" xfId="0" applyNumberFormat="1" applyFont="1" applyFill="1" applyBorder="1" applyAlignment="1">
      <alignment horizontal="center"/>
    </xf>
    <xf numFmtId="16" fontId="4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172" fontId="4" fillId="33" borderId="13" xfId="0" applyNumberFormat="1" applyFont="1" applyFill="1" applyBorder="1" applyAlignment="1">
      <alignment/>
    </xf>
    <xf numFmtId="173" fontId="4" fillId="33" borderId="13" xfId="66" applyNumberFormat="1" applyFont="1" applyFill="1" applyBorder="1" applyAlignment="1">
      <alignment horizontal="right"/>
    </xf>
    <xf numFmtId="0" fontId="9" fillId="34" borderId="0" xfId="0" applyFont="1" applyFill="1" applyBorder="1" applyAlignment="1">
      <alignment/>
    </xf>
    <xf numFmtId="0" fontId="4" fillId="33" borderId="13" xfId="37" applyFont="1" applyFill="1" applyBorder="1" applyAlignment="1">
      <alignment horizontal="left"/>
      <protection/>
    </xf>
    <xf numFmtId="0" fontId="4" fillId="33" borderId="13" xfId="37" applyNumberFormat="1" applyFont="1" applyFill="1" applyBorder="1" applyAlignment="1">
      <alignment horizontal="right"/>
      <protection/>
    </xf>
    <xf numFmtId="16" fontId="4" fillId="33" borderId="13" xfId="37" applyNumberFormat="1" applyFont="1" applyFill="1" applyBorder="1" applyAlignment="1">
      <alignment horizontal="right"/>
      <protection/>
    </xf>
    <xf numFmtId="0" fontId="4" fillId="33" borderId="13" xfId="37" applyFont="1" applyFill="1" applyBorder="1" applyAlignment="1">
      <alignment horizontal="right"/>
      <protection/>
    </xf>
    <xf numFmtId="0" fontId="9" fillId="0" borderId="0" xfId="0" applyFont="1" applyBorder="1" applyAlignment="1">
      <alignment/>
    </xf>
    <xf numFmtId="0" fontId="4" fillId="33" borderId="12" xfId="37" applyFont="1" applyFill="1" applyBorder="1" applyAlignment="1">
      <alignment horizontal="center" vertical="center"/>
      <protection/>
    </xf>
    <xf numFmtId="174" fontId="11" fillId="34" borderId="16" xfId="0" applyNumberFormat="1" applyFont="1" applyFill="1" applyBorder="1" applyAlignment="1">
      <alignment horizontal="right"/>
    </xf>
    <xf numFmtId="174" fontId="10" fillId="34" borderId="0" xfId="0" applyNumberFormat="1" applyFont="1" applyFill="1" applyBorder="1" applyAlignment="1">
      <alignment horizontal="right"/>
    </xf>
    <xf numFmtId="174" fontId="10" fillId="34" borderId="17" xfId="0" applyNumberFormat="1" applyFont="1" applyFill="1" applyBorder="1" applyAlignment="1">
      <alignment horizontal="right"/>
    </xf>
    <xf numFmtId="16" fontId="4" fillId="33" borderId="12" xfId="37" applyNumberFormat="1" applyFont="1" applyFill="1" applyBorder="1" applyAlignment="1">
      <alignment horizontal="center" vertical="center" wrapText="1"/>
      <protection/>
    </xf>
    <xf numFmtId="0" fontId="4" fillId="33" borderId="12" xfId="37" applyNumberFormat="1" applyFont="1" applyFill="1" applyBorder="1" applyAlignment="1">
      <alignment horizontal="center" vertical="center" wrapText="1"/>
      <protection/>
    </xf>
    <xf numFmtId="0" fontId="19" fillId="34" borderId="0" xfId="0" applyFont="1" applyFill="1" applyAlignment="1">
      <alignment/>
    </xf>
    <xf numFmtId="172" fontId="11" fillId="33" borderId="17" xfId="0" applyNumberFormat="1" applyFont="1" applyFill="1" applyBorder="1" applyAlignment="1">
      <alignment horizontal="right"/>
    </xf>
    <xf numFmtId="0" fontId="4" fillId="33" borderId="13" xfId="37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/>
    </xf>
    <xf numFmtId="0" fontId="6" fillId="34" borderId="0" xfId="37" applyFont="1" applyFill="1" applyBorder="1">
      <alignment/>
      <protection/>
    </xf>
    <xf numFmtId="0" fontId="4" fillId="33" borderId="18" xfId="37" applyFont="1" applyFill="1" applyBorder="1" applyAlignment="1">
      <alignment horizontal="left" vertical="center"/>
      <protection/>
    </xf>
    <xf numFmtId="0" fontId="4" fillId="33" borderId="13" xfId="37" applyFont="1" applyFill="1" applyBorder="1" applyAlignment="1">
      <alignment horizontal="left" vertical="center"/>
      <protection/>
    </xf>
    <xf numFmtId="0" fontId="4" fillId="33" borderId="13" xfId="37" applyFont="1" applyFill="1" applyBorder="1" applyAlignment="1">
      <alignment horizontal="center" vertical="center"/>
      <protection/>
    </xf>
    <xf numFmtId="0" fontId="4" fillId="33" borderId="19" xfId="37" applyFont="1" applyFill="1" applyBorder="1" applyAlignment="1">
      <alignment horizontal="center" vertical="center"/>
      <protection/>
    </xf>
    <xf numFmtId="0" fontId="3" fillId="34" borderId="20" xfId="37" applyFont="1" applyFill="1" applyBorder="1">
      <alignment/>
      <protection/>
    </xf>
    <xf numFmtId="182" fontId="3" fillId="34" borderId="0" xfId="37" applyNumberFormat="1" applyFont="1" applyFill="1" applyBorder="1" applyAlignment="1">
      <alignment vertical="center"/>
      <protection/>
    </xf>
    <xf numFmtId="173" fontId="3" fillId="34" borderId="21" xfId="66" applyNumberFormat="1" applyFont="1" applyFill="1" applyBorder="1" applyAlignment="1">
      <alignment horizontal="right" vertical="center"/>
    </xf>
    <xf numFmtId="0" fontId="3" fillId="34" borderId="22" xfId="37" applyFont="1" applyFill="1" applyBorder="1">
      <alignment/>
      <protection/>
    </xf>
    <xf numFmtId="0" fontId="3" fillId="34" borderId="12" xfId="37" applyFont="1" applyFill="1" applyBorder="1">
      <alignment/>
      <protection/>
    </xf>
    <xf numFmtId="182" fontId="3" fillId="34" borderId="12" xfId="37" applyNumberFormat="1" applyFont="1" applyFill="1" applyBorder="1" applyAlignment="1">
      <alignment vertical="center"/>
      <protection/>
    </xf>
    <xf numFmtId="173" fontId="3" fillId="34" borderId="23" xfId="66" applyNumberFormat="1" applyFont="1" applyFill="1" applyBorder="1" applyAlignment="1">
      <alignment horizontal="right" vertical="center"/>
    </xf>
    <xf numFmtId="0" fontId="3" fillId="34" borderId="0" xfId="37" applyFont="1" applyFill="1">
      <alignment/>
      <protection/>
    </xf>
    <xf numFmtId="10" fontId="3" fillId="34" borderId="0" xfId="37" applyNumberFormat="1" applyFont="1" applyFill="1">
      <alignment/>
      <protection/>
    </xf>
    <xf numFmtId="0" fontId="3" fillId="34" borderId="0" xfId="37" applyFont="1" applyFill="1" applyAlignment="1">
      <alignment horizontal="left"/>
      <protection/>
    </xf>
    <xf numFmtId="0" fontId="20" fillId="34" borderId="0" xfId="0" applyFont="1" applyFill="1" applyAlignment="1">
      <alignment/>
    </xf>
    <xf numFmtId="173" fontId="6" fillId="34" borderId="0" xfId="66" applyNumberFormat="1" applyFont="1" applyFill="1" applyBorder="1" applyAlignment="1">
      <alignment horizontal="right"/>
    </xf>
    <xf numFmtId="172" fontId="11" fillId="34" borderId="16" xfId="0" applyNumberFormat="1" applyFont="1" applyFill="1" applyBorder="1" applyAlignment="1">
      <alignment horizontal="right"/>
    </xf>
    <xf numFmtId="172" fontId="10" fillId="34" borderId="0" xfId="0" applyNumberFormat="1" applyFont="1" applyFill="1" applyBorder="1" applyAlignment="1">
      <alignment horizontal="right"/>
    </xf>
    <xf numFmtId="172" fontId="10" fillId="34" borderId="17" xfId="0" applyNumberFormat="1" applyFont="1" applyFill="1" applyBorder="1" applyAlignment="1">
      <alignment horizontal="right"/>
    </xf>
    <xf numFmtId="44" fontId="10" fillId="34" borderId="0" xfId="0" applyNumberFormat="1" applyFont="1" applyFill="1" applyAlignment="1">
      <alignment horizontal="right"/>
    </xf>
    <xf numFmtId="183" fontId="3" fillId="34" borderId="0" xfId="37" applyNumberFormat="1" applyFont="1" applyFill="1" applyBorder="1" applyAlignment="1">
      <alignment vertical="center"/>
      <protection/>
    </xf>
    <xf numFmtId="183" fontId="3" fillId="34" borderId="12" xfId="37" applyNumberFormat="1" applyFont="1" applyFill="1" applyBorder="1" applyAlignment="1">
      <alignment vertical="center"/>
      <protection/>
    </xf>
    <xf numFmtId="0" fontId="3" fillId="0" borderId="0" xfId="0" applyFont="1" applyAlignment="1">
      <alignment/>
    </xf>
    <xf numFmtId="172" fontId="3" fillId="34" borderId="0" xfId="64" applyNumberFormat="1" applyFont="1" applyFill="1">
      <alignment/>
      <protection/>
    </xf>
    <xf numFmtId="0" fontId="21" fillId="34" borderId="10" xfId="37" applyFont="1" applyFill="1" applyBorder="1">
      <alignment/>
      <protection/>
    </xf>
    <xf numFmtId="0" fontId="21" fillId="34" borderId="0" xfId="37" applyFont="1" applyFill="1" applyBorder="1">
      <alignment/>
      <protection/>
    </xf>
    <xf numFmtId="0" fontId="14" fillId="35" borderId="0" xfId="0" applyFont="1" applyFill="1" applyAlignment="1">
      <alignment horizontal="center" wrapText="1"/>
    </xf>
    <xf numFmtId="0" fontId="15" fillId="35" borderId="0" xfId="0" applyFont="1" applyFill="1" applyAlignment="1">
      <alignment/>
    </xf>
    <xf numFmtId="0" fontId="16" fillId="35" borderId="0" xfId="0" applyFont="1" applyFill="1" applyAlignment="1">
      <alignment/>
    </xf>
    <xf numFmtId="175" fontId="3" fillId="35" borderId="0" xfId="54" applyNumberFormat="1" applyFont="1" applyFill="1" applyBorder="1" applyAlignment="1">
      <alignment/>
    </xf>
    <xf numFmtId="173" fontId="3" fillId="35" borderId="0" xfId="66" applyNumberFormat="1" applyFont="1" applyFill="1" applyBorder="1" applyAlignment="1">
      <alignment/>
    </xf>
    <xf numFmtId="173" fontId="6" fillId="35" borderId="13" xfId="37" applyNumberFormat="1" applyFont="1" applyFill="1" applyBorder="1" applyAlignment="1">
      <alignment vertical="center"/>
      <protection/>
    </xf>
    <xf numFmtId="173" fontId="6" fillId="35" borderId="0" xfId="37" applyNumberFormat="1" applyFont="1" applyFill="1" applyBorder="1" applyAlignment="1">
      <alignment vertical="center"/>
      <protection/>
    </xf>
    <xf numFmtId="173" fontId="4" fillId="33" borderId="13" xfId="37" applyNumberFormat="1" applyFont="1" applyFill="1" applyBorder="1" applyAlignment="1">
      <alignment vertical="center"/>
      <protection/>
    </xf>
    <xf numFmtId="173" fontId="3" fillId="34" borderId="0" xfId="66" applyNumberFormat="1" applyFont="1" applyFill="1" applyBorder="1" applyAlignment="1">
      <alignment/>
    </xf>
    <xf numFmtId="175" fontId="6" fillId="35" borderId="0" xfId="54" applyNumberFormat="1" applyFont="1" applyFill="1" applyBorder="1" applyAlignment="1">
      <alignment/>
    </xf>
    <xf numFmtId="173" fontId="6" fillId="35" borderId="0" xfId="66" applyNumberFormat="1" applyFont="1" applyFill="1" applyBorder="1" applyAlignment="1">
      <alignment/>
    </xf>
    <xf numFmtId="0" fontId="17" fillId="35" borderId="0" xfId="0" applyFont="1" applyFill="1" applyAlignment="1">
      <alignment/>
    </xf>
    <xf numFmtId="175" fontId="6" fillId="35" borderId="0" xfId="54" applyNumberFormat="1" applyFont="1" applyFill="1" applyBorder="1" applyAlignment="1">
      <alignment horizontal="left" indent="4"/>
    </xf>
    <xf numFmtId="17" fontId="4" fillId="33" borderId="12" xfId="37" applyNumberFormat="1" applyFont="1" applyFill="1" applyBorder="1" applyAlignment="1">
      <alignment horizontal="right" vertical="center" wrapText="1"/>
      <protection/>
    </xf>
    <xf numFmtId="0" fontId="16" fillId="0" borderId="0" xfId="0" applyNumberFormat="1" applyFont="1" applyAlignment="1">
      <alignment/>
    </xf>
    <xf numFmtId="173" fontId="3" fillId="34" borderId="0" xfId="54" applyNumberFormat="1" applyFont="1" applyFill="1" applyBorder="1" applyAlignment="1">
      <alignment/>
    </xf>
    <xf numFmtId="173" fontId="6" fillId="34" borderId="0" xfId="54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9" fillId="34" borderId="0" xfId="37" applyFont="1" applyFill="1" applyBorder="1">
      <alignment/>
      <protection/>
    </xf>
    <xf numFmtId="0" fontId="15" fillId="0" borderId="0" xfId="0" applyFont="1" applyAlignment="1">
      <alignment/>
    </xf>
    <xf numFmtId="172" fontId="6" fillId="0" borderId="0" xfId="51" applyNumberFormat="1" applyFont="1" applyFill="1" applyBorder="1" applyAlignment="1">
      <alignment/>
    </xf>
    <xf numFmtId="172" fontId="6" fillId="0" borderId="0" xfId="37" applyNumberFormat="1" applyFont="1" applyFill="1" applyBorder="1" applyAlignment="1">
      <alignment/>
      <protection/>
    </xf>
    <xf numFmtId="172" fontId="3" fillId="0" borderId="0" xfId="51" applyNumberFormat="1" applyFont="1" applyFill="1" applyBorder="1" applyAlignment="1">
      <alignment/>
    </xf>
    <xf numFmtId="172" fontId="3" fillId="0" borderId="0" xfId="37" applyNumberFormat="1" applyFont="1" applyFill="1" applyBorder="1" applyAlignment="1">
      <alignment/>
      <protection/>
    </xf>
    <xf numFmtId="172" fontId="4" fillId="33" borderId="13" xfId="51" applyNumberFormat="1" applyFont="1" applyFill="1" applyBorder="1" applyAlignment="1">
      <alignment/>
    </xf>
    <xf numFmtId="0" fontId="14" fillId="35" borderId="0" xfId="0" applyFont="1" applyFill="1" applyAlignment="1">
      <alignment horizontal="right" wrapText="1"/>
    </xf>
    <xf numFmtId="0" fontId="4" fillId="33" borderId="12" xfId="37" applyFont="1" applyFill="1" applyBorder="1" applyAlignment="1">
      <alignment horizontal="right" vertical="center"/>
      <protection/>
    </xf>
    <xf numFmtId="175" fontId="3" fillId="35" borderId="0" xfId="54" applyNumberFormat="1" applyFont="1" applyFill="1" applyBorder="1" applyAlignment="1">
      <alignment horizontal="right"/>
    </xf>
    <xf numFmtId="175" fontId="3" fillId="35" borderId="0" xfId="54" applyNumberFormat="1" applyFont="1" applyFill="1" applyBorder="1" applyAlignment="1">
      <alignment horizontal="center"/>
    </xf>
    <xf numFmtId="175" fontId="6" fillId="35" borderId="13" xfId="37" applyNumberFormat="1" applyFont="1" applyFill="1" applyBorder="1" applyAlignment="1">
      <alignment horizontal="right" vertical="center"/>
      <protection/>
    </xf>
    <xf numFmtId="175" fontId="6" fillId="35" borderId="13" xfId="37" applyNumberFormat="1" applyFont="1" applyFill="1" applyBorder="1" applyAlignment="1">
      <alignment horizontal="center" vertical="center"/>
      <protection/>
    </xf>
    <xf numFmtId="175" fontId="6" fillId="35" borderId="0" xfId="37" applyNumberFormat="1" applyFont="1" applyFill="1" applyBorder="1" applyAlignment="1">
      <alignment horizontal="right" vertical="center"/>
      <protection/>
    </xf>
    <xf numFmtId="175" fontId="6" fillId="35" borderId="0" xfId="37" applyNumberFormat="1" applyFont="1" applyFill="1" applyBorder="1" applyAlignment="1">
      <alignment horizontal="center" vertical="center"/>
      <protection/>
    </xf>
    <xf numFmtId="175" fontId="4" fillId="33" borderId="13" xfId="37" applyNumberFormat="1" applyFont="1" applyFill="1" applyBorder="1" applyAlignment="1">
      <alignment horizontal="right" vertical="center"/>
      <protection/>
    </xf>
    <xf numFmtId="175" fontId="4" fillId="33" borderId="13" xfId="37" applyNumberFormat="1" applyFont="1" applyFill="1" applyBorder="1" applyAlignment="1">
      <alignment horizontal="center" vertical="center"/>
      <protection/>
    </xf>
    <xf numFmtId="175" fontId="3" fillId="34" borderId="0" xfId="54" applyNumberFormat="1" applyFont="1" applyFill="1" applyBorder="1" applyAlignment="1">
      <alignment horizontal="center"/>
    </xf>
    <xf numFmtId="175" fontId="3" fillId="0" borderId="0" xfId="54" applyNumberFormat="1" applyFont="1" applyFill="1" applyBorder="1" applyAlignment="1">
      <alignment horizontal="right"/>
    </xf>
    <xf numFmtId="175" fontId="6" fillId="35" borderId="0" xfId="54" applyNumberFormat="1" applyFont="1" applyFill="1" applyBorder="1" applyAlignment="1">
      <alignment horizontal="center"/>
    </xf>
    <xf numFmtId="174" fontId="6" fillId="35" borderId="13" xfId="37" applyNumberFormat="1" applyFont="1" applyFill="1" applyBorder="1" applyAlignment="1">
      <alignment horizontal="right" vertical="center"/>
      <protection/>
    </xf>
    <xf numFmtId="174" fontId="6" fillId="35" borderId="13" xfId="37" applyNumberFormat="1" applyFont="1" applyFill="1" applyBorder="1" applyAlignment="1">
      <alignment horizontal="center" vertical="center"/>
      <protection/>
    </xf>
    <xf numFmtId="193" fontId="3" fillId="0" borderId="0" xfId="39" applyNumberFormat="1" applyFont="1" applyFill="1" applyBorder="1" applyAlignment="1">
      <alignment horizontal="right" vertical="center"/>
      <protection/>
    </xf>
    <xf numFmtId="175" fontId="3" fillId="0" borderId="0" xfId="39" applyNumberFormat="1" applyFont="1" applyFill="1" applyBorder="1" applyAlignment="1">
      <alignment horizontal="right" vertical="center"/>
      <protection/>
    </xf>
    <xf numFmtId="173" fontId="3" fillId="0" borderId="0" xfId="66" applyNumberFormat="1" applyFont="1" applyFill="1" applyBorder="1" applyAlignment="1">
      <alignment horizontal="right" vertical="center"/>
    </xf>
    <xf numFmtId="173" fontId="3" fillId="0" borderId="12" xfId="66" applyNumberFormat="1" applyFont="1" applyFill="1" applyBorder="1" applyAlignment="1">
      <alignment horizontal="right" vertical="center"/>
    </xf>
    <xf numFmtId="193" fontId="8" fillId="0" borderId="13" xfId="39" applyNumberFormat="1" applyFont="1" applyFill="1" applyBorder="1" applyAlignment="1">
      <alignment vertical="center"/>
      <protection/>
    </xf>
    <xf numFmtId="175" fontId="8" fillId="0" borderId="13" xfId="39" applyNumberFormat="1" applyFont="1" applyFill="1" applyBorder="1" applyAlignment="1">
      <alignment vertical="center"/>
      <protection/>
    </xf>
    <xf numFmtId="173" fontId="8" fillId="0" borderId="12" xfId="66" applyNumberFormat="1" applyFont="1" applyFill="1" applyBorder="1" applyAlignment="1">
      <alignment horizontal="right" vertical="center"/>
    </xf>
    <xf numFmtId="175" fontId="3" fillId="36" borderId="0" xfId="39" applyNumberFormat="1" applyFont="1" applyFill="1" applyBorder="1" applyAlignment="1">
      <alignment horizontal="right" vertical="center"/>
      <protection/>
    </xf>
    <xf numFmtId="193" fontId="3" fillId="36" borderId="0" xfId="39" applyNumberFormat="1" applyFont="1" applyFill="1" applyBorder="1" applyAlignment="1">
      <alignment horizontal="right" vertical="center"/>
      <protection/>
    </xf>
    <xf numFmtId="17" fontId="4" fillId="33" borderId="12" xfId="37" applyNumberFormat="1" applyFont="1" applyFill="1" applyBorder="1" applyAlignment="1">
      <alignment horizontal="center" vertical="center" wrapText="1"/>
      <protection/>
    </xf>
    <xf numFmtId="44" fontId="0" fillId="0" borderId="0" xfId="0" applyNumberFormat="1" applyAlignment="1">
      <alignment/>
    </xf>
    <xf numFmtId="174" fontId="3" fillId="34" borderId="0" xfId="51" applyNumberFormat="1" applyFont="1" applyFill="1" applyBorder="1" applyAlignment="1">
      <alignment vertical="center"/>
    </xf>
    <xf numFmtId="174" fontId="3" fillId="0" borderId="0" xfId="51" applyNumberFormat="1" applyFont="1" applyFill="1" applyBorder="1" applyAlignment="1">
      <alignment vertical="center"/>
    </xf>
    <xf numFmtId="174" fontId="3" fillId="34" borderId="0" xfId="37" applyNumberFormat="1" applyFont="1" applyFill="1" applyBorder="1" applyAlignment="1">
      <alignment vertical="center"/>
      <protection/>
    </xf>
    <xf numFmtId="172" fontId="3" fillId="0" borderId="0" xfId="51" applyNumberFormat="1" applyFont="1" applyFill="1" applyBorder="1" applyAlignment="1">
      <alignment horizontal="right"/>
    </xf>
    <xf numFmtId="0" fontId="3" fillId="0" borderId="0" xfId="37" applyFont="1" applyFill="1" applyBorder="1" applyAlignment="1">
      <alignment horizontal="left" indent="1"/>
      <protection/>
    </xf>
    <xf numFmtId="0" fontId="6" fillId="0" borderId="0" xfId="37" applyFont="1" applyFill="1" applyBorder="1" applyAlignment="1">
      <alignment horizontal="left"/>
      <protection/>
    </xf>
    <xf numFmtId="0" fontId="3" fillId="0" borderId="0" xfId="37" applyFont="1" applyFill="1" applyBorder="1" applyAlignment="1">
      <alignment horizontal="left"/>
      <protection/>
    </xf>
    <xf numFmtId="172" fontId="4" fillId="33" borderId="13" xfId="51" applyNumberFormat="1" applyFont="1" applyFill="1" applyBorder="1" applyAlignment="1">
      <alignment vertical="center"/>
    </xf>
    <xf numFmtId="173" fontId="4" fillId="33" borderId="13" xfId="66" applyNumberFormat="1" applyFont="1" applyFill="1" applyBorder="1" applyAlignment="1" applyProtection="1">
      <alignment horizontal="right" vertical="center"/>
      <protection/>
    </xf>
    <xf numFmtId="0" fontId="3" fillId="0" borderId="24" xfId="37" applyFont="1" applyFill="1" applyBorder="1" applyAlignment="1">
      <alignment/>
      <protection/>
    </xf>
    <xf numFmtId="172" fontId="3" fillId="0" borderId="24" xfId="51" applyNumberFormat="1" applyFont="1" applyFill="1" applyBorder="1" applyAlignment="1">
      <alignment horizontal="right"/>
    </xf>
    <xf numFmtId="172" fontId="3" fillId="0" borderId="24" xfId="37" applyNumberFormat="1" applyFont="1" applyFill="1" applyBorder="1" applyAlignment="1">
      <alignment/>
      <protection/>
    </xf>
    <xf numFmtId="172" fontId="3" fillId="0" borderId="24" xfId="51" applyNumberFormat="1" applyFont="1" applyFill="1" applyBorder="1" applyAlignment="1">
      <alignment/>
    </xf>
    <xf numFmtId="175" fontId="3" fillId="0" borderId="0" xfId="37" applyNumberFormat="1" applyFont="1" applyFill="1" applyBorder="1" applyAlignment="1">
      <alignment horizontal="right" vertical="center"/>
      <protection/>
    </xf>
    <xf numFmtId="175" fontId="3" fillId="0" borderId="0" xfId="37" applyNumberFormat="1" applyFont="1" applyFill="1" applyBorder="1" applyAlignment="1">
      <alignment vertical="center"/>
      <protection/>
    </xf>
    <xf numFmtId="0" fontId="3" fillId="34" borderId="0" xfId="37" applyFont="1" applyFill="1" applyBorder="1" applyAlignment="1">
      <alignment horizontal="left" vertical="center"/>
      <protection/>
    </xf>
    <xf numFmtId="198" fontId="6" fillId="34" borderId="13" xfId="51" applyNumberFormat="1" applyFont="1" applyFill="1" applyBorder="1" applyAlignment="1">
      <alignment horizontal="center"/>
    </xf>
    <xf numFmtId="172" fontId="6" fillId="34" borderId="13" xfId="51" applyNumberFormat="1" applyFont="1" applyFill="1" applyBorder="1" applyAlignment="1">
      <alignment horizontal="center"/>
    </xf>
    <xf numFmtId="172" fontId="6" fillId="34" borderId="13" xfId="67" applyNumberFormat="1" applyFont="1" applyFill="1" applyBorder="1" applyAlignment="1">
      <alignment horizontal="center"/>
    </xf>
    <xf numFmtId="172" fontId="3" fillId="34" borderId="0" xfId="64" applyNumberFormat="1" applyFont="1" applyFill="1" applyAlignment="1">
      <alignment horizontal="center"/>
      <protection/>
    </xf>
    <xf numFmtId="0" fontId="4" fillId="33" borderId="10" xfId="0" applyFont="1" applyFill="1" applyBorder="1" applyAlignment="1">
      <alignment horizontal="centerContinuous"/>
    </xf>
    <xf numFmtId="0" fontId="4" fillId="33" borderId="0" xfId="0" applyNumberFormat="1" applyFont="1" applyFill="1" applyBorder="1" applyAlignment="1">
      <alignment horizontal="center"/>
    </xf>
    <xf numFmtId="9" fontId="3" fillId="34" borderId="0" xfId="66" applyFont="1" applyFill="1" applyBorder="1" applyAlignment="1">
      <alignment horizontal="right"/>
    </xf>
    <xf numFmtId="9" fontId="3" fillId="34" borderId="0" xfId="66" applyNumberFormat="1" applyFont="1" applyFill="1" applyBorder="1" applyAlignment="1">
      <alignment horizontal="right"/>
    </xf>
    <xf numFmtId="9" fontId="3" fillId="0" borderId="0" xfId="66" applyFont="1" applyFill="1" applyBorder="1" applyAlignment="1">
      <alignment horizontal="right"/>
    </xf>
    <xf numFmtId="9" fontId="4" fillId="33" borderId="13" xfId="66" applyNumberFormat="1" applyFont="1" applyFill="1" applyBorder="1" applyAlignment="1">
      <alignment/>
    </xf>
    <xf numFmtId="0" fontId="0" fillId="36" borderId="0" xfId="0" applyFill="1" applyAlignment="1">
      <alignment/>
    </xf>
    <xf numFmtId="172" fontId="58" fillId="36" borderId="0" xfId="51" applyNumberFormat="1" applyFont="1" applyFill="1" applyAlignment="1">
      <alignment/>
    </xf>
    <xf numFmtId="0" fontId="3" fillId="0" borderId="0" xfId="37" applyFont="1" applyBorder="1" applyAlignment="1">
      <alignment vertical="center"/>
      <protection/>
    </xf>
    <xf numFmtId="17" fontId="4" fillId="33" borderId="25" xfId="37" applyNumberFormat="1" applyFont="1" applyFill="1" applyBorder="1" applyAlignment="1">
      <alignment horizontal="left" vertical="center"/>
      <protection/>
    </xf>
    <xf numFmtId="17" fontId="4" fillId="33" borderId="18" xfId="37" applyNumberFormat="1" applyFont="1" applyFill="1" applyBorder="1" applyAlignment="1">
      <alignment horizontal="center" vertical="center" wrapText="1"/>
      <protection/>
    </xf>
    <xf numFmtId="17" fontId="4" fillId="33" borderId="13" xfId="37" applyNumberFormat="1" applyFont="1" applyFill="1" applyBorder="1" applyAlignment="1">
      <alignment horizontal="center" vertical="center" wrapText="1"/>
      <protection/>
    </xf>
    <xf numFmtId="17" fontId="4" fillId="33" borderId="19" xfId="37" applyNumberFormat="1" applyFont="1" applyFill="1" applyBorder="1" applyAlignment="1">
      <alignment horizontal="center" vertical="center" wrapText="1"/>
      <protection/>
    </xf>
    <xf numFmtId="0" fontId="3" fillId="34" borderId="20" xfId="63" applyFont="1" applyFill="1" applyBorder="1" applyAlignment="1">
      <alignment vertical="center"/>
      <protection/>
    </xf>
    <xf numFmtId="172" fontId="3" fillId="34" borderId="10" xfId="59" applyNumberFormat="1" applyFont="1" applyFill="1" applyBorder="1" applyAlignment="1">
      <alignment vertical="center"/>
    </xf>
    <xf numFmtId="172" fontId="3" fillId="34" borderId="0" xfId="59" applyNumberFormat="1" applyFont="1" applyFill="1" applyBorder="1" applyAlignment="1">
      <alignment vertical="center"/>
    </xf>
    <xf numFmtId="0" fontId="3" fillId="36" borderId="20" xfId="63" applyFont="1" applyFill="1" applyBorder="1" applyAlignment="1">
      <alignment vertical="center"/>
      <protection/>
    </xf>
    <xf numFmtId="3" fontId="4" fillId="33" borderId="18" xfId="63" applyNumberFormat="1" applyFont="1" applyFill="1" applyBorder="1" applyAlignment="1">
      <alignment vertical="center"/>
      <protection/>
    </xf>
    <xf numFmtId="172" fontId="4" fillId="33" borderId="18" xfId="59" applyNumberFormat="1" applyFont="1" applyFill="1" applyBorder="1" applyAlignment="1">
      <alignment vertical="center"/>
    </xf>
    <xf numFmtId="172" fontId="4" fillId="33" borderId="13" xfId="59" applyNumberFormat="1" applyFont="1" applyFill="1" applyBorder="1" applyAlignment="1">
      <alignment vertical="center"/>
    </xf>
    <xf numFmtId="172" fontId="4" fillId="33" borderId="19" xfId="59" applyNumberFormat="1" applyFont="1" applyFill="1" applyBorder="1" applyAlignment="1">
      <alignment vertical="center"/>
    </xf>
    <xf numFmtId="172" fontId="3" fillId="0" borderId="20" xfId="59" applyNumberFormat="1" applyFont="1" applyFill="1" applyBorder="1" applyAlignment="1">
      <alignment vertical="center"/>
    </xf>
    <xf numFmtId="172" fontId="3" fillId="0" borderId="0" xfId="59" applyNumberFormat="1" applyFont="1" applyFill="1" applyBorder="1" applyAlignment="1">
      <alignment vertical="center"/>
    </xf>
    <xf numFmtId="172" fontId="3" fillId="0" borderId="21" xfId="59" applyNumberFormat="1" applyFont="1" applyFill="1" applyBorder="1" applyAlignment="1">
      <alignment vertical="center"/>
    </xf>
    <xf numFmtId="175" fontId="6" fillId="35" borderId="13" xfId="59" applyNumberFormat="1" applyFont="1" applyFill="1" applyBorder="1" applyAlignment="1">
      <alignment horizontal="right" vertical="center"/>
    </xf>
    <xf numFmtId="175" fontId="6" fillId="35" borderId="0" xfId="59" applyNumberFormat="1" applyFont="1" applyFill="1" applyBorder="1" applyAlignment="1">
      <alignment horizontal="right" vertical="center"/>
    </xf>
    <xf numFmtId="175" fontId="4" fillId="33" borderId="13" xfId="59" applyNumberFormat="1" applyFont="1" applyFill="1" applyBorder="1" applyAlignment="1">
      <alignment horizontal="right" vertical="center"/>
    </xf>
    <xf numFmtId="172" fontId="7" fillId="33" borderId="10" xfId="59" applyNumberFormat="1" applyFont="1" applyFill="1" applyBorder="1" applyAlignment="1">
      <alignment horizontal="center" vertical="center"/>
    </xf>
    <xf numFmtId="0" fontId="4" fillId="33" borderId="12" xfId="59" applyNumberFormat="1" applyFont="1" applyFill="1" applyBorder="1" applyAlignment="1">
      <alignment horizontal="right" vertical="center"/>
    </xf>
    <xf numFmtId="172" fontId="4" fillId="33" borderId="12" xfId="59" applyNumberFormat="1" applyFont="1" applyFill="1" applyBorder="1" applyAlignment="1">
      <alignment horizontal="center" vertical="center"/>
    </xf>
    <xf numFmtId="172" fontId="7" fillId="33" borderId="0" xfId="59" applyNumberFormat="1" applyFont="1" applyFill="1" applyBorder="1" applyAlignment="1">
      <alignment horizontal="center" vertical="center"/>
    </xf>
    <xf numFmtId="173" fontId="6" fillId="0" borderId="0" xfId="59" applyNumberFormat="1" applyFont="1" applyFill="1" applyBorder="1" applyAlignment="1">
      <alignment/>
    </xf>
    <xf numFmtId="173" fontId="3" fillId="0" borderId="0" xfId="59" applyNumberFormat="1" applyFont="1" applyFill="1" applyBorder="1" applyAlignment="1">
      <alignment/>
    </xf>
    <xf numFmtId="197" fontId="3" fillId="0" borderId="0" xfId="59" applyNumberFormat="1" applyFont="1" applyFill="1" applyBorder="1" applyAlignment="1">
      <alignment/>
    </xf>
    <xf numFmtId="173" fontId="3" fillId="0" borderId="24" xfId="59" applyNumberFormat="1" applyFont="1" applyFill="1" applyBorder="1" applyAlignment="1">
      <alignment/>
    </xf>
    <xf numFmtId="172" fontId="6" fillId="34" borderId="0" xfId="59" applyNumberFormat="1" applyFont="1" applyFill="1" applyBorder="1" applyAlignment="1">
      <alignment vertical="center"/>
    </xf>
    <xf numFmtId="175" fontId="6" fillId="34" borderId="0" xfId="59" applyNumberFormat="1" applyFont="1" applyFill="1" applyBorder="1" applyAlignment="1">
      <alignment vertical="center"/>
    </xf>
    <xf numFmtId="175" fontId="3" fillId="34" borderId="0" xfId="59" applyNumberFormat="1" applyFont="1" applyFill="1" applyBorder="1" applyAlignment="1">
      <alignment vertical="center"/>
    </xf>
    <xf numFmtId="192" fontId="3" fillId="34" borderId="12" xfId="59" applyNumberFormat="1" applyFont="1" applyFill="1" applyBorder="1" applyAlignment="1">
      <alignment vertical="center"/>
    </xf>
    <xf numFmtId="0" fontId="6" fillId="33" borderId="13" xfId="37" applyFont="1" applyFill="1" applyBorder="1" applyAlignment="1">
      <alignment vertical="center" wrapText="1"/>
      <protection/>
    </xf>
    <xf numFmtId="0" fontId="22" fillId="34" borderId="0" xfId="0" applyFont="1" applyFill="1" applyAlignment="1">
      <alignment/>
    </xf>
    <xf numFmtId="14" fontId="23" fillId="37" borderId="26" xfId="0" applyNumberFormat="1" applyFont="1" applyFill="1" applyBorder="1" applyAlignment="1">
      <alignment horizontal="center"/>
    </xf>
    <xf numFmtId="14" fontId="23" fillId="38" borderId="26" xfId="0" applyNumberFormat="1" applyFont="1" applyFill="1" applyBorder="1" applyAlignment="1">
      <alignment horizontal="center"/>
    </xf>
    <xf numFmtId="0" fontId="23" fillId="37" borderId="27" xfId="0" applyFont="1" applyFill="1" applyBorder="1" applyAlignment="1">
      <alignment horizontal="center"/>
    </xf>
    <xf numFmtId="0" fontId="23" fillId="38" borderId="27" xfId="0" applyFont="1" applyFill="1" applyBorder="1" applyAlignment="1">
      <alignment horizontal="center"/>
    </xf>
    <xf numFmtId="0" fontId="23" fillId="34" borderId="28" xfId="0" applyFont="1" applyFill="1" applyBorder="1" applyAlignment="1">
      <alignment/>
    </xf>
    <xf numFmtId="175" fontId="22" fillId="37" borderId="29" xfId="52" applyNumberFormat="1" applyFont="1" applyFill="1" applyBorder="1" applyAlignment="1">
      <alignment vertical="center"/>
    </xf>
    <xf numFmtId="175" fontId="22" fillId="34" borderId="29" xfId="52" applyNumberFormat="1" applyFont="1" applyFill="1" applyBorder="1" applyAlignment="1">
      <alignment vertical="center"/>
    </xf>
    <xf numFmtId="0" fontId="23" fillId="34" borderId="0" xfId="0" applyFont="1" applyFill="1" applyBorder="1" applyAlignment="1">
      <alignment/>
    </xf>
    <xf numFmtId="0" fontId="22" fillId="34" borderId="30" xfId="0" applyFont="1" applyFill="1" applyBorder="1" applyAlignment="1">
      <alignment vertical="center"/>
    </xf>
    <xf numFmtId="0" fontId="22" fillId="34" borderId="31" xfId="0" applyFont="1" applyFill="1" applyBorder="1" applyAlignment="1">
      <alignment vertical="center"/>
    </xf>
    <xf numFmtId="175" fontId="22" fillId="39" borderId="29" xfId="52" applyNumberFormat="1" applyFont="1" applyFill="1" applyBorder="1" applyAlignment="1">
      <alignment vertical="center"/>
    </xf>
    <xf numFmtId="175" fontId="22" fillId="34" borderId="0" xfId="0" applyNumberFormat="1" applyFont="1" applyFill="1" applyAlignment="1">
      <alignment/>
    </xf>
    <xf numFmtId="0" fontId="22" fillId="34" borderId="31" xfId="0" applyFont="1" applyFill="1" applyBorder="1" applyAlignment="1">
      <alignment vertical="center" wrapText="1"/>
    </xf>
    <xf numFmtId="0" fontId="23" fillId="34" borderId="29" xfId="0" applyFont="1" applyFill="1" applyBorder="1" applyAlignment="1">
      <alignment vertical="center"/>
    </xf>
    <xf numFmtId="0" fontId="22" fillId="34" borderId="31" xfId="0" applyFont="1" applyFill="1" applyBorder="1" applyAlignment="1">
      <alignment/>
    </xf>
    <xf numFmtId="175" fontId="23" fillId="37" borderId="29" xfId="52" applyNumberFormat="1" applyFont="1" applyFill="1" applyBorder="1" applyAlignment="1">
      <alignment vertical="center"/>
    </xf>
    <xf numFmtId="175" fontId="23" fillId="39" borderId="29" xfId="52" applyNumberFormat="1" applyFont="1" applyFill="1" applyBorder="1" applyAlignment="1">
      <alignment vertical="center"/>
    </xf>
    <xf numFmtId="0" fontId="23" fillId="34" borderId="0" xfId="0" applyFont="1" applyFill="1" applyAlignment="1">
      <alignment/>
    </xf>
    <xf numFmtId="0" fontId="23" fillId="34" borderId="30" xfId="0" applyFont="1" applyFill="1" applyBorder="1" applyAlignment="1">
      <alignment vertical="center"/>
    </xf>
    <xf numFmtId="175" fontId="23" fillId="34" borderId="29" xfId="52" applyNumberFormat="1" applyFont="1" applyFill="1" applyBorder="1" applyAlignment="1">
      <alignment vertical="center"/>
    </xf>
    <xf numFmtId="0" fontId="24" fillId="37" borderId="27" xfId="0" applyFont="1" applyFill="1" applyBorder="1" applyAlignment="1">
      <alignment horizontal="center"/>
    </xf>
    <xf numFmtId="0" fontId="24" fillId="33" borderId="27" xfId="0" applyFont="1" applyFill="1" applyBorder="1" applyAlignment="1">
      <alignment horizontal="center"/>
    </xf>
    <xf numFmtId="0" fontId="23" fillId="34" borderId="32" xfId="0" applyFont="1" applyFill="1" applyBorder="1" applyAlignment="1">
      <alignment vertical="center" wrapText="1"/>
    </xf>
    <xf numFmtId="175" fontId="23" fillId="34" borderId="29" xfId="53" applyNumberFormat="1" applyFont="1" applyFill="1" applyBorder="1" applyAlignment="1">
      <alignment vertical="center"/>
    </xf>
    <xf numFmtId="180" fontId="22" fillId="34" borderId="0" xfId="51" applyNumberFormat="1" applyFont="1" applyFill="1" applyAlignment="1">
      <alignment/>
    </xf>
    <xf numFmtId="0" fontId="22" fillId="34" borderId="30" xfId="0" applyFont="1" applyFill="1" applyBorder="1" applyAlignment="1">
      <alignment vertical="center" wrapText="1"/>
    </xf>
    <xf numFmtId="0" fontId="22" fillId="34" borderId="31" xfId="0" applyFont="1" applyFill="1" applyBorder="1" applyAlignment="1">
      <alignment horizontal="left" vertical="center" wrapText="1" indent="2"/>
    </xf>
    <xf numFmtId="0" fontId="22" fillId="34" borderId="31" xfId="0" applyFont="1" applyFill="1" applyBorder="1" applyAlignment="1">
      <alignment horizontal="left" vertical="center" wrapText="1" indent="3"/>
    </xf>
    <xf numFmtId="175" fontId="22" fillId="37" borderId="29" xfId="53" applyNumberFormat="1" applyFont="1" applyFill="1" applyBorder="1" applyAlignment="1">
      <alignment vertical="center"/>
    </xf>
    <xf numFmtId="175" fontId="22" fillId="39" borderId="29" xfId="53" applyNumberFormat="1" applyFont="1" applyFill="1" applyBorder="1" applyAlignment="1">
      <alignment vertical="center"/>
    </xf>
    <xf numFmtId="0" fontId="23" fillId="34" borderId="31" xfId="0" applyFont="1" applyFill="1" applyBorder="1" applyAlignment="1">
      <alignment vertical="center" wrapText="1"/>
    </xf>
    <xf numFmtId="175" fontId="23" fillId="37" borderId="29" xfId="53" applyNumberFormat="1" applyFont="1" applyFill="1" applyBorder="1" applyAlignment="1">
      <alignment vertical="center"/>
    </xf>
    <xf numFmtId="175" fontId="22" fillId="34" borderId="29" xfId="53" applyNumberFormat="1" applyFont="1" applyFill="1" applyBorder="1" applyAlignment="1">
      <alignment vertical="center"/>
    </xf>
    <xf numFmtId="43" fontId="3" fillId="34" borderId="0" xfId="51" applyNumberFormat="1" applyFont="1" applyFill="1" applyBorder="1" applyAlignment="1">
      <alignment vertical="center"/>
    </xf>
    <xf numFmtId="0" fontId="64" fillId="34" borderId="0" xfId="0" applyFont="1" applyFill="1" applyAlignment="1">
      <alignment/>
    </xf>
    <xf numFmtId="172" fontId="65" fillId="34" borderId="0" xfId="51" applyNumberFormat="1" applyFont="1" applyFill="1" applyAlignment="1">
      <alignment/>
    </xf>
    <xf numFmtId="172" fontId="46" fillId="34" borderId="0" xfId="51" applyNumberFormat="1" applyFont="1" applyFill="1" applyAlignment="1">
      <alignment/>
    </xf>
    <xf numFmtId="0" fontId="46" fillId="34" borderId="0" xfId="0" applyFont="1" applyFill="1" applyAlignment="1">
      <alignment/>
    </xf>
    <xf numFmtId="0" fontId="65" fillId="34" borderId="0" xfId="0" applyFont="1" applyFill="1" applyAlignment="1">
      <alignment/>
    </xf>
    <xf numFmtId="172" fontId="65" fillId="36" borderId="0" xfId="51" applyNumberFormat="1" applyFont="1" applyFill="1" applyAlignment="1">
      <alignment/>
    </xf>
    <xf numFmtId="0" fontId="46" fillId="36" borderId="0" xfId="0" applyFont="1" applyFill="1" applyAlignment="1">
      <alignment/>
    </xf>
    <xf numFmtId="43" fontId="22" fillId="34" borderId="0" xfId="51" applyNumberFormat="1" applyFont="1" applyFill="1" applyAlignment="1">
      <alignment/>
    </xf>
    <xf numFmtId="0" fontId="22" fillId="34" borderId="33" xfId="0" applyFont="1" applyFill="1" applyBorder="1" applyAlignment="1">
      <alignment vertical="center" wrapText="1"/>
    </xf>
    <xf numFmtId="0" fontId="22" fillId="34" borderId="34" xfId="0" applyFont="1" applyFill="1" applyBorder="1" applyAlignment="1">
      <alignment vertical="center" wrapText="1"/>
    </xf>
    <xf numFmtId="0" fontId="22" fillId="34" borderId="35" xfId="0" applyFont="1" applyFill="1" applyBorder="1" applyAlignment="1">
      <alignment vertical="center" wrapText="1"/>
    </xf>
    <xf numFmtId="0" fontId="22" fillId="34" borderId="36" xfId="0" applyFont="1" applyFill="1" applyBorder="1" applyAlignment="1">
      <alignment vertical="center" wrapText="1"/>
    </xf>
    <xf numFmtId="198" fontId="11" fillId="34" borderId="0" xfId="0" applyNumberFormat="1" applyFont="1" applyFill="1" applyBorder="1" applyAlignment="1">
      <alignment horizontal="right"/>
    </xf>
    <xf numFmtId="0" fontId="10" fillId="33" borderId="17" xfId="0" applyFont="1" applyFill="1" applyBorder="1" applyAlignment="1">
      <alignment horizontal="center" wrapText="1"/>
    </xf>
    <xf numFmtId="0" fontId="10" fillId="33" borderId="37" xfId="0" applyFont="1" applyFill="1" applyBorder="1" applyAlignment="1">
      <alignment horizontal="center" wrapText="1"/>
    </xf>
    <xf numFmtId="191" fontId="10" fillId="34" borderId="0" xfId="0" applyNumberFormat="1" applyFont="1" applyFill="1" applyBorder="1" applyAlignment="1">
      <alignment horizontal="right" wrapText="1"/>
    </xf>
    <xf numFmtId="191" fontId="10" fillId="34" borderId="38" xfId="0" applyNumberFormat="1" applyFont="1" applyFill="1" applyBorder="1" applyAlignment="1">
      <alignment horizontal="right" wrapText="1"/>
    </xf>
    <xf numFmtId="191" fontId="10" fillId="34" borderId="38" xfId="0" applyNumberFormat="1" applyFont="1" applyFill="1" applyBorder="1" applyAlignment="1">
      <alignment horizontal="right"/>
    </xf>
    <xf numFmtId="191" fontId="10" fillId="34" borderId="39" xfId="0" applyNumberFormat="1" applyFont="1" applyFill="1" applyBorder="1" applyAlignment="1">
      <alignment horizontal="right"/>
    </xf>
    <xf numFmtId="191" fontId="11" fillId="33" borderId="17" xfId="0" applyNumberFormat="1" applyFont="1" applyFill="1" applyBorder="1" applyAlignment="1">
      <alignment horizontal="right" wrapText="1"/>
    </xf>
    <xf numFmtId="191" fontId="11" fillId="33" borderId="40" xfId="0" applyNumberFormat="1" applyFont="1" applyFill="1" applyBorder="1" applyAlignment="1">
      <alignment horizontal="right" wrapText="1"/>
    </xf>
    <xf numFmtId="191" fontId="11" fillId="33" borderId="37" xfId="0" applyNumberFormat="1" applyFont="1" applyFill="1" applyBorder="1" applyAlignment="1">
      <alignment horizontal="right" wrapText="1"/>
    </xf>
    <xf numFmtId="172" fontId="3" fillId="34" borderId="20" xfId="59" applyNumberFormat="1" applyFont="1" applyFill="1" applyBorder="1" applyAlignment="1">
      <alignment vertical="center"/>
    </xf>
    <xf numFmtId="172" fontId="3" fillId="34" borderId="41" xfId="59" applyNumberFormat="1" applyFont="1" applyFill="1" applyBorder="1" applyAlignment="1">
      <alignment vertical="center"/>
    </xf>
    <xf numFmtId="172" fontId="3" fillId="34" borderId="21" xfId="59" applyNumberFormat="1" applyFont="1" applyFill="1" applyBorder="1" applyAlignment="1">
      <alignment vertical="center"/>
    </xf>
    <xf numFmtId="172" fontId="3" fillId="34" borderId="20" xfId="59" applyNumberFormat="1" applyFont="1" applyFill="1" applyBorder="1" applyAlignment="1">
      <alignment horizontal="right" vertical="center"/>
    </xf>
    <xf numFmtId="172" fontId="3" fillId="34" borderId="0" xfId="59" applyNumberFormat="1" applyFont="1" applyFill="1" applyBorder="1" applyAlignment="1">
      <alignment horizontal="right" vertical="center"/>
    </xf>
    <xf numFmtId="172" fontId="3" fillId="34" borderId="21" xfId="59" applyNumberFormat="1" applyFont="1" applyFill="1" applyBorder="1" applyAlignment="1">
      <alignment horizontal="right" vertical="center"/>
    </xf>
    <xf numFmtId="174" fontId="3" fillId="0" borderId="0" xfId="37" applyNumberFormat="1" applyFont="1" applyFill="1" applyBorder="1" applyAlignment="1">
      <alignment vertical="center"/>
      <protection/>
    </xf>
    <xf numFmtId="174" fontId="3" fillId="0" borderId="12" xfId="51" applyNumberFormat="1" applyFont="1" applyFill="1" applyBorder="1" applyAlignment="1">
      <alignment vertical="center"/>
    </xf>
    <xf numFmtId="0" fontId="23" fillId="34" borderId="30" xfId="0" applyFont="1" applyFill="1" applyBorder="1" applyAlignment="1">
      <alignment vertical="center" wrapText="1"/>
    </xf>
    <xf numFmtId="180" fontId="22" fillId="34" borderId="29" xfId="51" applyNumberFormat="1" applyFont="1" applyFill="1" applyBorder="1" applyAlignment="1">
      <alignment vertical="center"/>
    </xf>
    <xf numFmtId="180" fontId="22" fillId="39" borderId="29" xfId="51" applyNumberFormat="1" applyFont="1" applyFill="1" applyBorder="1" applyAlignment="1">
      <alignment vertical="center"/>
    </xf>
    <xf numFmtId="180" fontId="23" fillId="34" borderId="29" xfId="51" applyNumberFormat="1" applyFont="1" applyFill="1" applyBorder="1" applyAlignment="1">
      <alignment vertical="center"/>
    </xf>
    <xf numFmtId="43" fontId="6" fillId="35" borderId="13" xfId="37" applyNumberFormat="1" applyFont="1" applyFill="1" applyBorder="1" applyAlignment="1">
      <alignment vertical="center"/>
      <protection/>
    </xf>
    <xf numFmtId="0" fontId="11" fillId="33" borderId="42" xfId="0" applyFont="1" applyFill="1" applyBorder="1" applyAlignment="1">
      <alignment/>
    </xf>
    <xf numFmtId="0" fontId="11" fillId="33" borderId="37" xfId="0" applyFont="1" applyFill="1" applyBorder="1" applyAlignment="1">
      <alignment/>
    </xf>
    <xf numFmtId="0" fontId="10" fillId="33" borderId="43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0" fillId="33" borderId="44" xfId="0" applyFont="1" applyFill="1" applyBorder="1" applyAlignment="1">
      <alignment horizontal="center" wrapText="1"/>
    </xf>
    <xf numFmtId="0" fontId="10" fillId="34" borderId="42" xfId="0" applyFont="1" applyFill="1" applyBorder="1" applyAlignment="1">
      <alignment/>
    </xf>
    <xf numFmtId="191" fontId="10" fillId="34" borderId="39" xfId="0" applyNumberFormat="1" applyFont="1" applyFill="1" applyBorder="1" applyAlignment="1">
      <alignment horizontal="right" wrapText="1"/>
    </xf>
    <xf numFmtId="0" fontId="10" fillId="34" borderId="38" xfId="0" applyFont="1" applyFill="1" applyBorder="1" applyAlignment="1">
      <alignment/>
    </xf>
    <xf numFmtId="0" fontId="25" fillId="0" borderId="0" xfId="0" applyFont="1" applyAlignment="1">
      <alignment/>
    </xf>
    <xf numFmtId="172" fontId="3" fillId="34" borderId="22" xfId="59" applyNumberFormat="1" applyFont="1" applyFill="1" applyBorder="1" applyAlignment="1">
      <alignment vertical="center"/>
    </xf>
    <xf numFmtId="175" fontId="22" fillId="34" borderId="0" xfId="52" applyNumberFormat="1" applyFont="1" applyFill="1" applyBorder="1" applyAlignment="1">
      <alignment vertical="center"/>
    </xf>
    <xf numFmtId="175" fontId="23" fillId="39" borderId="0" xfId="52" applyNumberFormat="1" applyFont="1" applyFill="1" applyBorder="1" applyAlignment="1">
      <alignment vertical="center"/>
    </xf>
    <xf numFmtId="0" fontId="23" fillId="37" borderId="31" xfId="0" applyFont="1" applyFill="1" applyBorder="1" applyAlignment="1">
      <alignment vertical="center" wrapText="1"/>
    </xf>
    <xf numFmtId="175" fontId="23" fillId="34" borderId="0" xfId="52" applyNumberFormat="1" applyFont="1" applyFill="1" applyBorder="1" applyAlignment="1">
      <alignment vertical="center"/>
    </xf>
    <xf numFmtId="43" fontId="23" fillId="38" borderId="27" xfId="51" applyNumberFormat="1" applyFont="1" applyFill="1" applyBorder="1" applyAlignment="1">
      <alignment horizontal="center"/>
    </xf>
    <xf numFmtId="14" fontId="23" fillId="37" borderId="28" xfId="0" applyNumberFormat="1" applyFont="1" applyFill="1" applyBorder="1" applyAlignment="1">
      <alignment horizontal="center"/>
    </xf>
    <xf numFmtId="0" fontId="24" fillId="37" borderId="45" xfId="0" applyFont="1" applyFill="1" applyBorder="1" applyAlignment="1">
      <alignment horizontal="center"/>
    </xf>
    <xf numFmtId="43" fontId="23" fillId="37" borderId="29" xfId="51" applyNumberFormat="1" applyFont="1" applyFill="1" applyBorder="1" applyAlignment="1">
      <alignment vertical="center"/>
    </xf>
    <xf numFmtId="43" fontId="22" fillId="34" borderId="0" xfId="0" applyNumberFormat="1" applyFont="1" applyFill="1" applyAlignment="1">
      <alignment/>
    </xf>
    <xf numFmtId="199" fontId="22" fillId="34" borderId="0" xfId="51" applyNumberFormat="1" applyFont="1" applyFill="1" applyAlignment="1">
      <alignment/>
    </xf>
    <xf numFmtId="172" fontId="7" fillId="33" borderId="10" xfId="58" applyNumberFormat="1" applyFont="1" applyFill="1" applyBorder="1" applyAlignment="1">
      <alignment horizontal="center" vertical="center"/>
    </xf>
    <xf numFmtId="0" fontId="4" fillId="33" borderId="12" xfId="58" applyNumberFormat="1" applyFont="1" applyFill="1" applyBorder="1" applyAlignment="1">
      <alignment horizontal="right" vertical="center"/>
    </xf>
    <xf numFmtId="172" fontId="7" fillId="33" borderId="0" xfId="58" applyNumberFormat="1" applyFont="1" applyFill="1" applyBorder="1" applyAlignment="1">
      <alignment horizontal="center" vertical="center"/>
    </xf>
    <xf numFmtId="196" fontId="3" fillId="34" borderId="0" xfId="37" applyNumberFormat="1" applyFont="1" applyFill="1" applyBorder="1" applyAlignment="1">
      <alignment vertical="center"/>
      <protection/>
    </xf>
    <xf numFmtId="0" fontId="3" fillId="34" borderId="10" xfId="37" applyFont="1" applyFill="1" applyBorder="1">
      <alignment/>
      <protection/>
    </xf>
    <xf numFmtId="0" fontId="4" fillId="33" borderId="11" xfId="37" applyFont="1" applyFill="1" applyBorder="1" applyAlignment="1">
      <alignment horizontal="center"/>
      <protection/>
    </xf>
    <xf numFmtId="0" fontId="4" fillId="33" borderId="10" xfId="37" applyFont="1" applyFill="1" applyBorder="1" applyAlignment="1">
      <alignment horizontal="center" vertical="center" wrapText="1"/>
      <protection/>
    </xf>
    <xf numFmtId="0" fontId="4" fillId="33" borderId="0" xfId="37" applyFont="1" applyFill="1" applyBorder="1" applyAlignment="1">
      <alignment horizontal="center" vertical="center" wrapText="1"/>
      <protection/>
    </xf>
    <xf numFmtId="0" fontId="4" fillId="33" borderId="12" xfId="37" applyFont="1" applyFill="1" applyBorder="1" applyAlignment="1">
      <alignment horizontal="center" vertical="center" wrapText="1"/>
      <protection/>
    </xf>
    <xf numFmtId="0" fontId="4" fillId="33" borderId="14" xfId="39" applyFont="1" applyFill="1" applyBorder="1" applyAlignment="1">
      <alignment horizontal="center" vertical="center"/>
      <protection/>
    </xf>
    <xf numFmtId="172" fontId="7" fillId="33" borderId="10" xfId="59" applyNumberFormat="1" applyFont="1" applyFill="1" applyBorder="1" applyAlignment="1">
      <alignment horizontal="center" vertical="center"/>
    </xf>
    <xf numFmtId="0" fontId="7" fillId="33" borderId="10" xfId="39" applyFont="1" applyFill="1" applyBorder="1" applyAlignment="1">
      <alignment horizontal="center" vertical="center"/>
      <protection/>
    </xf>
    <xf numFmtId="172" fontId="7" fillId="33" borderId="10" xfId="58" applyNumberFormat="1" applyFont="1" applyFill="1" applyBorder="1" applyAlignment="1">
      <alignment horizontal="center" vertical="center"/>
    </xf>
    <xf numFmtId="0" fontId="5" fillId="33" borderId="11" xfId="37" applyFont="1" applyFill="1" applyBorder="1" applyAlignment="1">
      <alignment horizontal="center"/>
      <protection/>
    </xf>
    <xf numFmtId="0" fontId="6" fillId="33" borderId="11" xfId="37" applyFont="1" applyFill="1" applyBorder="1" applyAlignment="1">
      <alignment horizontal="center"/>
      <protection/>
    </xf>
    <xf numFmtId="0" fontId="11" fillId="33" borderId="42" xfId="0" applyFont="1" applyFill="1" applyBorder="1" applyAlignment="1">
      <alignment horizontal="center" wrapText="1"/>
    </xf>
    <xf numFmtId="0" fontId="11" fillId="33" borderId="46" xfId="0" applyFont="1" applyFill="1" applyBorder="1" applyAlignment="1">
      <alignment horizontal="center" wrapText="1"/>
    </xf>
    <xf numFmtId="0" fontId="11" fillId="33" borderId="38" xfId="0" applyFont="1" applyFill="1" applyBorder="1" applyAlignment="1">
      <alignment horizontal="center" wrapText="1"/>
    </xf>
    <xf numFmtId="0" fontId="11" fillId="33" borderId="39" xfId="0" applyFont="1" applyFill="1" applyBorder="1" applyAlignment="1">
      <alignment horizontal="center" wrapText="1"/>
    </xf>
    <xf numFmtId="0" fontId="11" fillId="33" borderId="37" xfId="0" applyFont="1" applyFill="1" applyBorder="1" applyAlignment="1">
      <alignment horizontal="center" wrapText="1"/>
    </xf>
    <xf numFmtId="0" fontId="11" fillId="33" borderId="40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/>
    </xf>
    <xf numFmtId="0" fontId="4" fillId="33" borderId="18" xfId="37" applyNumberFormat="1" applyFont="1" applyFill="1" applyBorder="1" applyAlignment="1">
      <alignment horizontal="center" vertical="center"/>
      <protection/>
    </xf>
    <xf numFmtId="0" fontId="4" fillId="33" borderId="13" xfId="37" applyNumberFormat="1" applyFont="1" applyFill="1" applyBorder="1" applyAlignment="1">
      <alignment horizontal="center" vertical="center"/>
      <protection/>
    </xf>
    <xf numFmtId="0" fontId="4" fillId="33" borderId="19" xfId="37" applyNumberFormat="1" applyFont="1" applyFill="1" applyBorder="1" applyAlignment="1">
      <alignment horizontal="center" vertical="center"/>
      <protection/>
    </xf>
    <xf numFmtId="17" fontId="6" fillId="33" borderId="0" xfId="37" applyNumberFormat="1" applyFont="1" applyFill="1" applyBorder="1" applyAlignment="1">
      <alignment horizontal="center" vertical="center" wrapText="1"/>
      <protection/>
    </xf>
    <xf numFmtId="0" fontId="23" fillId="34" borderId="36" xfId="0" applyFont="1" applyFill="1" applyBorder="1" applyAlignment="1">
      <alignment wrapText="1"/>
    </xf>
    <xf numFmtId="0" fontId="23" fillId="34" borderId="45" xfId="0" applyFont="1" applyFill="1" applyBorder="1" applyAlignment="1">
      <alignment wrapText="1"/>
    </xf>
    <xf numFmtId="0" fontId="23" fillId="34" borderId="30" xfId="0" applyFont="1" applyFill="1" applyBorder="1" applyAlignment="1">
      <alignment horizontal="center" vertical="center" wrapText="1"/>
    </xf>
    <xf numFmtId="0" fontId="23" fillId="34" borderId="31" xfId="0" applyFont="1" applyFill="1" applyBorder="1" applyAlignment="1">
      <alignment horizontal="center" vertical="center" wrapText="1"/>
    </xf>
    <xf numFmtId="0" fontId="23" fillId="37" borderId="30" xfId="0" applyFont="1" applyFill="1" applyBorder="1" applyAlignment="1">
      <alignment horizontal="center" vertical="center" wrapText="1"/>
    </xf>
    <xf numFmtId="0" fontId="23" fillId="37" borderId="32" xfId="0" applyFont="1" applyFill="1" applyBorder="1" applyAlignment="1">
      <alignment horizontal="center" vertical="center" wrapText="1"/>
    </xf>
    <xf numFmtId="0" fontId="23" fillId="37" borderId="31" xfId="0" applyFont="1" applyFill="1" applyBorder="1" applyAlignment="1">
      <alignment horizontal="center" vertical="center" wrapText="1"/>
    </xf>
    <xf numFmtId="0" fontId="23" fillId="34" borderId="33" xfId="0" applyFont="1" applyFill="1" applyBorder="1" applyAlignment="1">
      <alignment horizontal="left" vertical="center" wrapText="1" indent="4"/>
    </xf>
    <xf numFmtId="0" fontId="23" fillId="34" borderId="28" xfId="0" applyFont="1" applyFill="1" applyBorder="1" applyAlignment="1">
      <alignment horizontal="left" vertical="center" wrapText="1" indent="4"/>
    </xf>
    <xf numFmtId="0" fontId="23" fillId="34" borderId="35" xfId="0" applyFont="1" applyFill="1" applyBorder="1" applyAlignment="1">
      <alignment horizontal="left" vertical="center" wrapText="1" indent="4"/>
    </xf>
    <xf numFmtId="0" fontId="23" fillId="34" borderId="45" xfId="0" applyFont="1" applyFill="1" applyBorder="1" applyAlignment="1">
      <alignment horizontal="left" vertical="center" wrapText="1" indent="4"/>
    </xf>
    <xf numFmtId="0" fontId="23" fillId="34" borderId="33" xfId="0" applyFont="1" applyFill="1" applyBorder="1" applyAlignment="1">
      <alignment horizontal="left" vertical="center" indent="4"/>
    </xf>
    <xf numFmtId="0" fontId="23" fillId="34" borderId="28" xfId="0" applyFont="1" applyFill="1" applyBorder="1" applyAlignment="1">
      <alignment horizontal="left" vertical="center" indent="4"/>
    </xf>
    <xf numFmtId="0" fontId="23" fillId="34" borderId="35" xfId="0" applyFont="1" applyFill="1" applyBorder="1" applyAlignment="1">
      <alignment horizontal="left" vertical="center" indent="4"/>
    </xf>
    <xf numFmtId="0" fontId="23" fillId="34" borderId="45" xfId="0" applyFont="1" applyFill="1" applyBorder="1" applyAlignment="1">
      <alignment horizontal="left" vertical="center" indent="4"/>
    </xf>
    <xf numFmtId="0" fontId="23" fillId="37" borderId="30" xfId="0" applyFont="1" applyFill="1" applyBorder="1" applyAlignment="1">
      <alignment horizontal="center" wrapText="1"/>
    </xf>
    <xf numFmtId="0" fontId="23" fillId="37" borderId="32" xfId="0" applyFont="1" applyFill="1" applyBorder="1" applyAlignment="1">
      <alignment horizontal="center" wrapText="1"/>
    </xf>
    <xf numFmtId="0" fontId="23" fillId="37" borderId="31" xfId="0" applyFont="1" applyFill="1" applyBorder="1" applyAlignment="1">
      <alignment horizontal="center" wrapText="1"/>
    </xf>
    <xf numFmtId="0" fontId="23" fillId="34" borderId="30" xfId="0" applyFont="1" applyFill="1" applyBorder="1" applyAlignment="1">
      <alignment horizontal="right" vertical="center" wrapText="1" indent="4"/>
    </xf>
    <xf numFmtId="0" fontId="23" fillId="34" borderId="31" xfId="0" applyFont="1" applyFill="1" applyBorder="1" applyAlignment="1">
      <alignment horizontal="right" vertical="center" wrapText="1" indent="4"/>
    </xf>
    <xf numFmtId="0" fontId="22" fillId="0" borderId="28" xfId="0" applyFont="1" applyBorder="1" applyAlignment="1">
      <alignment horizontal="left" vertical="center" wrapText="1" indent="4"/>
    </xf>
    <xf numFmtId="0" fontId="22" fillId="0" borderId="35" xfId="0" applyFont="1" applyBorder="1" applyAlignment="1">
      <alignment horizontal="left" vertical="center" wrapText="1" indent="4"/>
    </xf>
    <xf numFmtId="0" fontId="22" fillId="0" borderId="45" xfId="0" applyFont="1" applyBorder="1" applyAlignment="1">
      <alignment horizontal="left" vertical="center" wrapText="1" indent="4"/>
    </xf>
    <xf numFmtId="0" fontId="22" fillId="0" borderId="28" xfId="0" applyFont="1" applyBorder="1" applyAlignment="1">
      <alignment horizontal="left" vertical="center" indent="4"/>
    </xf>
    <xf numFmtId="0" fontId="22" fillId="0" borderId="35" xfId="0" applyFont="1" applyBorder="1" applyAlignment="1">
      <alignment horizontal="left" vertical="center" indent="4"/>
    </xf>
    <xf numFmtId="0" fontId="22" fillId="0" borderId="45" xfId="0" applyFont="1" applyBorder="1" applyAlignment="1">
      <alignment horizontal="left" vertical="center" indent="4"/>
    </xf>
    <xf numFmtId="0" fontId="22" fillId="0" borderId="36" xfId="0" applyFont="1" applyBorder="1" applyAlignment="1">
      <alignment wrapText="1"/>
    </xf>
    <xf numFmtId="0" fontId="26" fillId="37" borderId="30" xfId="0" applyFont="1" applyFill="1" applyBorder="1" applyAlignment="1">
      <alignment horizontal="center" wrapText="1"/>
    </xf>
    <xf numFmtId="0" fontId="26" fillId="37" borderId="32" xfId="0" applyFont="1" applyFill="1" applyBorder="1" applyAlignment="1">
      <alignment horizontal="center" wrapText="1"/>
    </xf>
    <xf numFmtId="0" fontId="26" fillId="37" borderId="31" xfId="0" applyFont="1" applyFill="1" applyBorder="1" applyAlignment="1">
      <alignment horizontal="center" wrapText="1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seño" xfId="37"/>
    <cellStyle name="Diseño_Copia de Tablas Press 2Q09_IFRS (PARTE 2)_blf" xfId="38"/>
    <cellStyle name="Diseño_Tablas Press 1Q09_IFRS (PARTE 2)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[0] 2" xfId="53"/>
    <cellStyle name="Millares [0] 3" xfId="54"/>
    <cellStyle name="Millares 2" xfId="55"/>
    <cellStyle name="Millares_EERR Gx 09-2009" xfId="56"/>
    <cellStyle name="Millares_genera_Fisico Gx Dx" xfId="57"/>
    <cellStyle name="Millares_Income St. Table 1.2 2Q02 v2cpt" xfId="58"/>
    <cellStyle name="Millares_Income St. Table 1.2 2Q02 v2cpt 2" xfId="59"/>
    <cellStyle name="Currency" xfId="60"/>
    <cellStyle name="Currency [0]" xfId="61"/>
    <cellStyle name="Neutral" xfId="62"/>
    <cellStyle name="Normal_operacional" xfId="63"/>
    <cellStyle name="Normal_Tablas Press 4Q05" xfId="64"/>
    <cellStyle name="Notas" xfId="65"/>
    <cellStyle name="Percent" xfId="66"/>
    <cellStyle name="Porcentual 2" xfId="67"/>
    <cellStyle name="Porcentual 4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ta%20Segmentos%20Grupo%20Enersis%2012-2013%20SVS%20V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NI%20Tablas%20Pre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gmentos LN resumen"/>
      <sheetName val="Segmentos pais"/>
      <sheetName val="Segmentos LN Generacion"/>
      <sheetName val="Segmentos LN Distribucion"/>
    </sheetNames>
    <sheetDataSet>
      <sheetData sheetId="0">
        <row r="4">
          <cell r="D4">
            <v>41639</v>
          </cell>
          <cell r="E4">
            <v>41274</v>
          </cell>
          <cell r="F4">
            <v>40908</v>
          </cell>
        </row>
        <row r="6">
          <cell r="G6">
            <v>1211608943</v>
          </cell>
          <cell r="H6">
            <v>961835357</v>
          </cell>
          <cell r="I6">
            <v>1001053127</v>
          </cell>
        </row>
        <row r="8">
          <cell r="D8">
            <v>374022497</v>
          </cell>
          <cell r="E8">
            <v>310058657</v>
          </cell>
          <cell r="F8">
            <v>521224071</v>
          </cell>
          <cell r="G8">
            <v>255290795</v>
          </cell>
          <cell r="H8">
            <v>226918092</v>
          </cell>
          <cell r="I8">
            <v>298222775</v>
          </cell>
          <cell r="R8">
            <v>1606387569</v>
          </cell>
        </row>
        <row r="9">
          <cell r="D9">
            <v>50768162</v>
          </cell>
          <cell r="E9">
            <v>58019211</v>
          </cell>
          <cell r="F9">
            <v>914209</v>
          </cell>
          <cell r="G9">
            <v>94069869</v>
          </cell>
          <cell r="H9">
            <v>47888142</v>
          </cell>
          <cell r="I9">
            <v>25011</v>
          </cell>
          <cell r="R9">
            <v>781029437</v>
          </cell>
        </row>
        <row r="10">
          <cell r="D10">
            <v>58112923</v>
          </cell>
          <cell r="E10">
            <v>29818737</v>
          </cell>
          <cell r="F10">
            <v>28408948</v>
          </cell>
          <cell r="G10">
            <v>79785042</v>
          </cell>
          <cell r="H10">
            <v>71242062</v>
          </cell>
          <cell r="I10">
            <v>38689916</v>
          </cell>
          <cell r="R10">
            <v>141597292</v>
          </cell>
        </row>
        <row r="11">
          <cell r="D11">
            <v>306092926</v>
          </cell>
          <cell r="E11">
            <v>251736921</v>
          </cell>
          <cell r="F11">
            <v>338333153</v>
          </cell>
          <cell r="G11">
            <v>729532108</v>
          </cell>
          <cell r="H11">
            <v>580986390</v>
          </cell>
          <cell r="I11">
            <v>600242857</v>
          </cell>
          <cell r="R11">
            <v>1045263881</v>
          </cell>
        </row>
        <row r="12">
          <cell r="D12">
            <v>146150489</v>
          </cell>
          <cell r="E12">
            <v>94261112</v>
          </cell>
          <cell r="F12">
            <v>151150317</v>
          </cell>
          <cell r="G12">
            <v>18210862</v>
          </cell>
          <cell r="H12">
            <v>4182943</v>
          </cell>
          <cell r="I12">
            <v>12729209</v>
          </cell>
          <cell r="R12">
            <v>34019574</v>
          </cell>
        </row>
        <row r="13">
          <cell r="D13">
            <v>53275768</v>
          </cell>
          <cell r="E13">
            <v>59387769</v>
          </cell>
          <cell r="F13">
            <v>49278530</v>
          </cell>
          <cell r="G13">
            <v>19671824</v>
          </cell>
          <cell r="H13">
            <v>12859884</v>
          </cell>
          <cell r="I13">
            <v>15392449</v>
          </cell>
          <cell r="R13">
            <v>77782755</v>
          </cell>
        </row>
        <row r="14">
          <cell r="D14">
            <v>167807329</v>
          </cell>
          <cell r="E14">
            <v>156336360</v>
          </cell>
          <cell r="F14">
            <v>81988782</v>
          </cell>
          <cell r="G14">
            <v>15048443</v>
          </cell>
          <cell r="H14">
            <v>17757844</v>
          </cell>
          <cell r="I14">
            <v>35750910</v>
          </cell>
          <cell r="R14">
            <v>210134773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G18">
            <v>4697158034</v>
          </cell>
          <cell r="H18">
            <v>4610641392</v>
          </cell>
          <cell r="I18">
            <v>4754777673</v>
          </cell>
        </row>
        <row r="19">
          <cell r="D19">
            <v>4061439</v>
          </cell>
          <cell r="E19">
            <v>33304991</v>
          </cell>
          <cell r="F19">
            <v>13492121</v>
          </cell>
          <cell r="G19">
            <v>452585368</v>
          </cell>
          <cell r="H19">
            <v>378529773</v>
          </cell>
          <cell r="I19">
            <v>2824648</v>
          </cell>
          <cell r="R19">
            <v>491536418</v>
          </cell>
        </row>
        <row r="20">
          <cell r="D20">
            <v>24308809</v>
          </cell>
          <cell r="E20">
            <v>26350199</v>
          </cell>
          <cell r="F20">
            <v>28443338</v>
          </cell>
          <cell r="G20">
            <v>59599963</v>
          </cell>
          <cell r="H20">
            <v>61314310</v>
          </cell>
          <cell r="I20">
            <v>80741831</v>
          </cell>
          <cell r="R20">
            <v>84091825</v>
          </cell>
        </row>
        <row r="21">
          <cell r="D21">
            <v>167646689</v>
          </cell>
          <cell r="E21">
            <v>150483725</v>
          </cell>
          <cell r="F21">
            <v>175400312</v>
          </cell>
          <cell r="G21">
            <v>54579139</v>
          </cell>
          <cell r="H21">
            <v>51731291</v>
          </cell>
          <cell r="I21">
            <v>267056978</v>
          </cell>
          <cell r="R21">
            <v>223045673</v>
          </cell>
        </row>
        <row r="22">
          <cell r="D22">
            <v>0</v>
          </cell>
          <cell r="E22">
            <v>0</v>
          </cell>
          <cell r="F22">
            <v>-1863216</v>
          </cell>
          <cell r="G22">
            <v>0</v>
          </cell>
          <cell r="H22">
            <v>99044</v>
          </cell>
          <cell r="I22">
            <v>117946</v>
          </cell>
          <cell r="R22">
            <v>0</v>
          </cell>
        </row>
        <row r="23">
          <cell r="D23">
            <v>770150147</v>
          </cell>
          <cell r="E23">
            <v>764206038</v>
          </cell>
          <cell r="F23">
            <v>741895521</v>
          </cell>
          <cell r="G23">
            <v>585268211</v>
          </cell>
          <cell r="H23">
            <v>544289536</v>
          </cell>
          <cell r="I23">
            <v>534976070</v>
          </cell>
          <cell r="R23">
            <v>248080880</v>
          </cell>
        </row>
        <row r="24">
          <cell r="D24">
            <v>51842981</v>
          </cell>
          <cell r="E24">
            <v>49048386</v>
          </cell>
          <cell r="F24">
            <v>35181256</v>
          </cell>
          <cell r="G24">
            <v>1091372309</v>
          </cell>
          <cell r="H24">
            <v>1138047176</v>
          </cell>
          <cell r="I24">
            <v>1417280397</v>
          </cell>
          <cell r="R24">
            <v>1173560361</v>
          </cell>
        </row>
        <row r="25">
          <cell r="D25">
            <v>100096198</v>
          </cell>
          <cell r="E25">
            <v>101747086</v>
          </cell>
          <cell r="F25">
            <v>106385017</v>
          </cell>
          <cell r="G25">
            <v>97464272</v>
          </cell>
          <cell r="H25">
            <v>102245125</v>
          </cell>
          <cell r="I25">
            <v>121299383</v>
          </cell>
          <cell r="R25">
            <v>1372320328</v>
          </cell>
        </row>
        <row r="26">
          <cell r="D26">
            <v>5155570775</v>
          </cell>
          <cell r="E26">
            <v>4886974757</v>
          </cell>
          <cell r="F26">
            <v>4915411644</v>
          </cell>
          <cell r="G26">
            <v>2285222824</v>
          </cell>
          <cell r="H26">
            <v>2167955233</v>
          </cell>
          <cell r="I26">
            <v>2136756691</v>
          </cell>
          <cell r="R26">
            <v>7433798725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R27">
            <v>44877049</v>
          </cell>
        </row>
        <row r="28">
          <cell r="D28">
            <v>116218392</v>
          </cell>
          <cell r="E28">
            <v>137913793</v>
          </cell>
          <cell r="F28">
            <v>125758561</v>
          </cell>
          <cell r="G28">
            <v>71065948</v>
          </cell>
          <cell r="H28">
            <v>166429904</v>
          </cell>
          <cell r="I28">
            <v>193723729</v>
          </cell>
          <cell r="R28">
            <v>210137767</v>
          </cell>
        </row>
        <row r="30">
          <cell r="G30">
            <v>5908766977</v>
          </cell>
          <cell r="H30">
            <v>5572476749</v>
          </cell>
          <cell r="I30">
            <v>5755830800</v>
          </cell>
        </row>
        <row r="38">
          <cell r="G38">
            <v>1391925362</v>
          </cell>
          <cell r="H38">
            <v>1336687289</v>
          </cell>
          <cell r="I38">
            <v>1386550681</v>
          </cell>
        </row>
        <row r="40">
          <cell r="D40">
            <v>410914229</v>
          </cell>
          <cell r="E40">
            <v>410237181</v>
          </cell>
          <cell r="F40">
            <v>354117329</v>
          </cell>
          <cell r="G40">
            <v>173246439</v>
          </cell>
          <cell r="H40">
            <v>232971384</v>
          </cell>
          <cell r="I40">
            <v>291898009</v>
          </cell>
          <cell r="R40">
            <v>906675205</v>
          </cell>
        </row>
        <row r="41">
          <cell r="D41">
            <v>485923015</v>
          </cell>
          <cell r="E41">
            <v>354778875</v>
          </cell>
          <cell r="F41">
            <v>364735796</v>
          </cell>
          <cell r="G41">
            <v>833574667</v>
          </cell>
          <cell r="H41">
            <v>771682773</v>
          </cell>
          <cell r="I41">
            <v>768546333</v>
          </cell>
          <cell r="R41">
            <v>1419592332</v>
          </cell>
        </row>
        <row r="42">
          <cell r="D42">
            <v>436105046</v>
          </cell>
          <cell r="E42">
            <v>303548537</v>
          </cell>
          <cell r="F42">
            <v>235981411</v>
          </cell>
          <cell r="G42">
            <v>167324745</v>
          </cell>
          <cell r="H42">
            <v>140077447</v>
          </cell>
          <cell r="I42">
            <v>126920185</v>
          </cell>
          <cell r="R42">
            <v>204412270</v>
          </cell>
        </row>
        <row r="43">
          <cell r="D43">
            <v>45046839</v>
          </cell>
          <cell r="E43">
            <v>38320326</v>
          </cell>
          <cell r="F43">
            <v>35516956</v>
          </cell>
          <cell r="G43">
            <v>63787200</v>
          </cell>
          <cell r="H43">
            <v>44316361</v>
          </cell>
          <cell r="I43">
            <v>43227192</v>
          </cell>
          <cell r="R43">
            <v>118582658</v>
          </cell>
        </row>
        <row r="44">
          <cell r="D44">
            <v>112884609</v>
          </cell>
          <cell r="E44">
            <v>89759550</v>
          </cell>
          <cell r="F44">
            <v>120891602</v>
          </cell>
          <cell r="G44">
            <v>93400399</v>
          </cell>
          <cell r="H44">
            <v>74218109</v>
          </cell>
          <cell r="I44">
            <v>109039232</v>
          </cell>
          <cell r="R44">
            <v>255148385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R45">
            <v>0</v>
          </cell>
        </row>
        <row r="46">
          <cell r="D46">
            <v>13756600</v>
          </cell>
          <cell r="E46">
            <v>8353497</v>
          </cell>
          <cell r="F46">
            <v>7607111</v>
          </cell>
          <cell r="G46">
            <v>60591912</v>
          </cell>
          <cell r="H46">
            <v>73421215</v>
          </cell>
          <cell r="I46">
            <v>46919730</v>
          </cell>
          <cell r="R46">
            <v>76848849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G50">
            <v>1401109244</v>
          </cell>
          <cell r="H50">
            <v>1418333328</v>
          </cell>
          <cell r="I50">
            <v>1554803677</v>
          </cell>
        </row>
        <row r="51">
          <cell r="D51">
            <v>1600171935</v>
          </cell>
          <cell r="E51">
            <v>1545210455</v>
          </cell>
          <cell r="F51">
            <v>1755575529</v>
          </cell>
          <cell r="G51">
            <v>930826729</v>
          </cell>
          <cell r="H51">
            <v>824212315</v>
          </cell>
          <cell r="I51">
            <v>952894143</v>
          </cell>
          <cell r="R51">
            <v>2790249111</v>
          </cell>
        </row>
        <row r="52">
          <cell r="D52">
            <v>126143</v>
          </cell>
          <cell r="E52">
            <v>175898</v>
          </cell>
          <cell r="F52">
            <v>243234</v>
          </cell>
          <cell r="G52">
            <v>22937735</v>
          </cell>
          <cell r="H52">
            <v>14081540</v>
          </cell>
          <cell r="I52">
            <v>14060817</v>
          </cell>
          <cell r="R52">
            <v>23063878</v>
          </cell>
        </row>
        <row r="53">
          <cell r="D53">
            <v>4206159</v>
          </cell>
          <cell r="E53">
            <v>7114225</v>
          </cell>
          <cell r="F53">
            <v>81953</v>
          </cell>
          <cell r="G53">
            <v>0</v>
          </cell>
          <cell r="H53">
            <v>0</v>
          </cell>
          <cell r="I53">
            <v>0</v>
          </cell>
          <cell r="R53">
            <v>0</v>
          </cell>
        </row>
        <row r="54">
          <cell r="D54">
            <v>33574202</v>
          </cell>
          <cell r="E54">
            <v>26347451</v>
          </cell>
          <cell r="F54">
            <v>20833139</v>
          </cell>
          <cell r="G54">
            <v>154230523</v>
          </cell>
          <cell r="H54">
            <v>143882430</v>
          </cell>
          <cell r="I54">
            <v>181079091</v>
          </cell>
          <cell r="R54">
            <v>193967353</v>
          </cell>
        </row>
        <row r="55">
          <cell r="D55">
            <v>329663782</v>
          </cell>
          <cell r="E55">
            <v>350892546</v>
          </cell>
          <cell r="F55">
            <v>324190255</v>
          </cell>
          <cell r="G55">
            <v>95496877</v>
          </cell>
          <cell r="H55">
            <v>187420880</v>
          </cell>
          <cell r="I55">
            <v>153728501</v>
          </cell>
          <cell r="R55">
            <v>395486890</v>
          </cell>
        </row>
        <row r="56">
          <cell r="D56">
            <v>40793344</v>
          </cell>
          <cell r="E56">
            <v>39594199</v>
          </cell>
          <cell r="F56">
            <v>35976928</v>
          </cell>
          <cell r="G56">
            <v>189410354</v>
          </cell>
          <cell r="H56">
            <v>209739455</v>
          </cell>
          <cell r="I56">
            <v>227181705</v>
          </cell>
          <cell r="R56">
            <v>238514991</v>
          </cell>
        </row>
        <row r="57">
          <cell r="D57">
            <v>31999318</v>
          </cell>
          <cell r="E57">
            <v>48712109</v>
          </cell>
          <cell r="F57">
            <v>70510381</v>
          </cell>
          <cell r="G57">
            <v>8207026</v>
          </cell>
          <cell r="H57">
            <v>38996708</v>
          </cell>
          <cell r="I57">
            <v>25859420</v>
          </cell>
          <cell r="R57">
            <v>47657524</v>
          </cell>
        </row>
        <row r="59">
          <cell r="G59">
            <v>3115732371</v>
          </cell>
          <cell r="H59">
            <v>2817456132</v>
          </cell>
          <cell r="I59">
            <v>2814476442</v>
          </cell>
        </row>
        <row r="60">
          <cell r="G60">
            <v>3115732371</v>
          </cell>
          <cell r="H60">
            <v>2817456132</v>
          </cell>
          <cell r="I60">
            <v>2814476442</v>
          </cell>
          <cell r="R60">
            <v>6168554253</v>
          </cell>
        </row>
        <row r="61">
          <cell r="D61">
            <v>1459295724</v>
          </cell>
          <cell r="E61">
            <v>1488171918</v>
          </cell>
          <cell r="F61">
            <v>1752890037</v>
          </cell>
          <cell r="G61">
            <v>865828224</v>
          </cell>
          <cell r="H61">
            <v>829508479</v>
          </cell>
          <cell r="I61">
            <v>1010886630</v>
          </cell>
          <cell r="R61">
            <v>5669280725</v>
          </cell>
        </row>
        <row r="62">
          <cell r="D62">
            <v>2063018576</v>
          </cell>
          <cell r="E62">
            <v>1890441860</v>
          </cell>
          <cell r="F62">
            <v>1838419172</v>
          </cell>
          <cell r="G62">
            <v>1495097851</v>
          </cell>
          <cell r="H62">
            <v>1283404466</v>
          </cell>
          <cell r="I62">
            <v>957047345</v>
          </cell>
          <cell r="R62">
            <v>2813634297</v>
          </cell>
        </row>
        <row r="63">
          <cell r="D63">
            <v>206510282</v>
          </cell>
          <cell r="E63">
            <v>206008557</v>
          </cell>
          <cell r="F63">
            <v>0</v>
          </cell>
          <cell r="G63">
            <v>4193997</v>
          </cell>
          <cell r="H63">
            <v>4180489</v>
          </cell>
          <cell r="I63">
            <v>0</v>
          </cell>
          <cell r="R63">
            <v>158759648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R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D66">
            <v>272135721</v>
          </cell>
          <cell r="E66">
            <v>301980558</v>
          </cell>
          <cell r="F66">
            <v>393831731</v>
          </cell>
          <cell r="G66">
            <v>750612299</v>
          </cell>
          <cell r="H66">
            <v>700362698</v>
          </cell>
          <cell r="I66">
            <v>846542467</v>
          </cell>
          <cell r="R66">
            <v>-2473120417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M68">
            <v>2338910608</v>
          </cell>
          <cell r="R68">
            <v>2338910608</v>
          </cell>
        </row>
        <row r="70">
          <cell r="D70">
            <v>7546125524</v>
          </cell>
          <cell r="E70">
            <v>7109647742</v>
          </cell>
          <cell r="F70">
            <v>7311402564</v>
          </cell>
          <cell r="G70">
            <v>5908766977</v>
          </cell>
          <cell r="H70">
            <v>5572476749</v>
          </cell>
          <cell r="I70">
            <v>5755830800</v>
          </cell>
        </row>
        <row r="74">
          <cell r="E74">
            <v>41274</v>
          </cell>
        </row>
        <row r="76">
          <cell r="D76">
            <v>2441120267</v>
          </cell>
          <cell r="E76">
            <v>2678261961</v>
          </cell>
          <cell r="F76">
            <v>2579800800</v>
          </cell>
        </row>
        <row r="77">
          <cell r="D77">
            <v>2377325332</v>
          </cell>
          <cell r="E77">
            <v>2612956454</v>
          </cell>
          <cell r="F77">
            <v>2561971518</v>
          </cell>
        </row>
        <row r="78">
          <cell r="D78">
            <v>2165668341</v>
          </cell>
          <cell r="E78">
            <v>2482754540</v>
          </cell>
          <cell r="F78">
            <v>2478817528</v>
          </cell>
          <cell r="G78">
            <v>3552382184</v>
          </cell>
          <cell r="H78">
            <v>3819198791</v>
          </cell>
          <cell r="I78">
            <v>3798629330</v>
          </cell>
          <cell r="R78">
            <v>5168220551</v>
          </cell>
        </row>
        <row r="79">
          <cell r="D79">
            <v>34091251</v>
          </cell>
          <cell r="E79">
            <v>30347</v>
          </cell>
          <cell r="F79">
            <v>35104</v>
          </cell>
          <cell r="G79">
            <v>11612335</v>
          </cell>
          <cell r="H79">
            <v>11553462</v>
          </cell>
          <cell r="I79">
            <v>8205301</v>
          </cell>
          <cell r="R79">
            <v>56401832</v>
          </cell>
        </row>
        <row r="80">
          <cell r="D80">
            <v>177565740</v>
          </cell>
          <cell r="E80">
            <v>130171567</v>
          </cell>
          <cell r="F80">
            <v>83118886</v>
          </cell>
          <cell r="G80">
            <v>337686662</v>
          </cell>
          <cell r="H80">
            <v>351256554</v>
          </cell>
          <cell r="I80">
            <v>348500624</v>
          </cell>
          <cell r="R80">
            <v>472154857</v>
          </cell>
        </row>
        <row r="82">
          <cell r="D82">
            <v>63794935</v>
          </cell>
          <cell r="E82">
            <v>65305507</v>
          </cell>
          <cell r="F82">
            <v>17829282</v>
          </cell>
          <cell r="G82">
            <v>502798813</v>
          </cell>
          <cell r="H82">
            <v>241272245</v>
          </cell>
          <cell r="I82">
            <v>259655126</v>
          </cell>
          <cell r="R82">
            <v>567668662</v>
          </cell>
        </row>
        <row r="84">
          <cell r="D84">
            <v>-1009702135</v>
          </cell>
          <cell r="E84">
            <v>-1449084420</v>
          </cell>
          <cell r="F84">
            <v>-1194858034</v>
          </cell>
          <cell r="G84">
            <v>-2673379981</v>
          </cell>
          <cell r="I84">
            <v>-2890439370</v>
          </cell>
        </row>
        <row r="85">
          <cell r="D85">
            <v>-292864432</v>
          </cell>
          <cell r="E85">
            <v>-361610578</v>
          </cell>
          <cell r="F85">
            <v>-223537765</v>
          </cell>
          <cell r="G85">
            <v>-2075154855</v>
          </cell>
          <cell r="H85">
            <v>-2063213138</v>
          </cell>
          <cell r="I85">
            <v>-2088579054</v>
          </cell>
          <cell r="R85">
            <v>-1820613559</v>
          </cell>
        </row>
        <row r="86">
          <cell r="D86">
            <v>-386111799</v>
          </cell>
          <cell r="E86">
            <v>-763783683</v>
          </cell>
          <cell r="F86">
            <v>-711525815</v>
          </cell>
          <cell r="G86">
            <v>0</v>
          </cell>
          <cell r="H86">
            <v>0</v>
          </cell>
          <cell r="I86">
            <v>0</v>
          </cell>
          <cell r="R86">
            <v>-386116195</v>
          </cell>
        </row>
        <row r="87">
          <cell r="D87">
            <v>-247142292</v>
          </cell>
          <cell r="E87">
            <v>-251768651</v>
          </cell>
          <cell r="F87">
            <v>-214108716</v>
          </cell>
          <cell r="G87">
            <v>-202158980</v>
          </cell>
          <cell r="H87">
            <v>-270471867</v>
          </cell>
          <cell r="I87">
            <v>-225126422</v>
          </cell>
          <cell r="R87">
            <v>-399680014</v>
          </cell>
        </row>
        <row r="88">
          <cell r="D88">
            <v>-83583612</v>
          </cell>
          <cell r="E88">
            <v>-71921508</v>
          </cell>
          <cell r="F88">
            <v>-45685738</v>
          </cell>
          <cell r="G88">
            <v>-396066146</v>
          </cell>
          <cell r="H88">
            <v>-533634754</v>
          </cell>
          <cell r="I88">
            <v>-576733894</v>
          </cell>
          <cell r="R88">
            <v>-482731427</v>
          </cell>
        </row>
        <row r="90">
          <cell r="D90">
            <v>1431418132</v>
          </cell>
          <cell r="E90">
            <v>1229177541</v>
          </cell>
          <cell r="F90">
            <v>1384942766</v>
          </cell>
          <cell r="G90">
            <v>1731100013</v>
          </cell>
          <cell r="I90">
            <v>1524551011</v>
          </cell>
        </row>
        <row r="92">
          <cell r="D92">
            <v>19881495</v>
          </cell>
          <cell r="E92">
            <v>13476346</v>
          </cell>
          <cell r="F92">
            <v>6404803</v>
          </cell>
          <cell r="G92">
            <v>42000709</v>
          </cell>
          <cell r="H92">
            <v>35191036</v>
          </cell>
          <cell r="I92">
            <v>39079086</v>
          </cell>
          <cell r="R92">
            <v>61965528</v>
          </cell>
        </row>
        <row r="93">
          <cell r="D93">
            <v>-141748617</v>
          </cell>
          <cell r="E93">
            <v>-113966867</v>
          </cell>
          <cell r="F93">
            <v>-80150269</v>
          </cell>
          <cell r="G93">
            <v>-286189660</v>
          </cell>
          <cell r="H93">
            <v>-263105705</v>
          </cell>
          <cell r="I93">
            <v>-250093667</v>
          </cell>
          <cell r="R93">
            <v>-465682098</v>
          </cell>
        </row>
        <row r="94">
          <cell r="D94">
            <v>-131303219</v>
          </cell>
          <cell r="E94">
            <v>-117716347</v>
          </cell>
          <cell r="F94">
            <v>-138178677</v>
          </cell>
          <cell r="G94">
            <v>-392931388</v>
          </cell>
          <cell r="H94">
            <v>-377970540</v>
          </cell>
          <cell r="I94">
            <v>-382173622</v>
          </cell>
          <cell r="R94">
            <v>-520098689</v>
          </cell>
        </row>
        <row r="96">
          <cell r="D96">
            <v>1178247791</v>
          </cell>
          <cell r="E96">
            <v>1010970673</v>
          </cell>
          <cell r="F96">
            <v>1173018623</v>
          </cell>
          <cell r="G96">
            <v>1093979674</v>
          </cell>
          <cell r="I96">
            <v>931362808</v>
          </cell>
        </row>
        <row r="98">
          <cell r="D98">
            <v>-220709881</v>
          </cell>
          <cell r="E98">
            <v>-209061131</v>
          </cell>
          <cell r="F98">
            <v>-194915189</v>
          </cell>
          <cell r="G98">
            <v>-212656348</v>
          </cell>
          <cell r="H98">
            <v>-223100209</v>
          </cell>
          <cell r="I98">
            <v>-220147908</v>
          </cell>
          <cell r="R98">
            <v>-435473259</v>
          </cell>
        </row>
        <row r="99">
          <cell r="D99">
            <v>-13042851</v>
          </cell>
          <cell r="E99">
            <v>-11117362</v>
          </cell>
          <cell r="F99">
            <v>-5049972</v>
          </cell>
          <cell r="G99">
            <v>-61835073</v>
          </cell>
          <cell r="I99">
            <v>-124795385</v>
          </cell>
          <cell r="R99">
            <v>-74877924</v>
          </cell>
        </row>
        <row r="101">
          <cell r="D101">
            <v>944495059</v>
          </cell>
          <cell r="E101">
            <v>790792180</v>
          </cell>
          <cell r="F101">
            <v>973053462</v>
          </cell>
          <cell r="G101">
            <v>819488253</v>
          </cell>
          <cell r="H101">
            <v>692834245</v>
          </cell>
          <cell r="I101">
            <v>586419515</v>
          </cell>
        </row>
        <row r="104">
          <cell r="D104">
            <v>-167809388</v>
          </cell>
          <cell r="E104">
            <v>-145785551</v>
          </cell>
          <cell r="F104">
            <v>-94328638</v>
          </cell>
          <cell r="G104">
            <v>-53414151</v>
          </cell>
          <cell r="I104">
            <v>-113496741</v>
          </cell>
        </row>
        <row r="105">
          <cell r="D105">
            <v>37896449</v>
          </cell>
          <cell r="E105">
            <v>38373092</v>
          </cell>
          <cell r="F105">
            <v>89195347</v>
          </cell>
          <cell r="G105">
            <v>161068601</v>
          </cell>
          <cell r="H105">
            <v>183505989</v>
          </cell>
          <cell r="I105">
            <v>88424559</v>
          </cell>
          <cell r="R105">
            <v>260126546</v>
          </cell>
        </row>
        <row r="106">
          <cell r="D106">
            <v>-167371745</v>
          </cell>
          <cell r="E106">
            <v>-169460109</v>
          </cell>
          <cell r="F106">
            <v>-184981033</v>
          </cell>
          <cell r="G106">
            <v>-214051796</v>
          </cell>
          <cell r="H106">
            <v>-232804924</v>
          </cell>
          <cell r="I106">
            <v>-202549889</v>
          </cell>
          <cell r="R106">
            <v>-388367634</v>
          </cell>
        </row>
        <row r="107">
          <cell r="D107">
            <v>1220365</v>
          </cell>
          <cell r="E107">
            <v>-785468</v>
          </cell>
          <cell r="F107">
            <v>-5484279</v>
          </cell>
          <cell r="G107">
            <v>558758</v>
          </cell>
          <cell r="H107">
            <v>1204984</v>
          </cell>
          <cell r="I107">
            <v>42067</v>
          </cell>
          <cell r="R107">
            <v>-9414755</v>
          </cell>
        </row>
        <row r="108">
          <cell r="D108">
            <v>-39554457</v>
          </cell>
          <cell r="E108">
            <v>-13913066</v>
          </cell>
          <cell r="F108">
            <v>6941327</v>
          </cell>
          <cell r="G108">
            <v>-989714</v>
          </cell>
          <cell r="I108">
            <v>586522</v>
          </cell>
        </row>
        <row r="109">
          <cell r="D109">
            <v>52992156</v>
          </cell>
          <cell r="E109">
            <v>20072837</v>
          </cell>
          <cell r="F109">
            <v>34244517</v>
          </cell>
          <cell r="G109">
            <v>3454032</v>
          </cell>
          <cell r="H109">
            <v>3762002</v>
          </cell>
          <cell r="I109">
            <v>4950574</v>
          </cell>
          <cell r="R109">
            <v>93825744</v>
          </cell>
        </row>
        <row r="110">
          <cell r="D110">
            <v>-92546613</v>
          </cell>
          <cell r="E110">
            <v>-33985903</v>
          </cell>
          <cell r="F110">
            <v>-27303190</v>
          </cell>
          <cell r="G110">
            <v>-4443746</v>
          </cell>
          <cell r="H110">
            <v>-1765519</v>
          </cell>
          <cell r="I110">
            <v>-4364052</v>
          </cell>
          <cell r="R110">
            <v>-124198859</v>
          </cell>
        </row>
        <row r="112">
          <cell r="D112">
            <v>24355515</v>
          </cell>
          <cell r="E112">
            <v>27913996</v>
          </cell>
          <cell r="F112">
            <v>24038140</v>
          </cell>
          <cell r="G112">
            <v>933704</v>
          </cell>
          <cell r="H112">
            <v>2468250</v>
          </cell>
          <cell r="I112">
            <v>2603420</v>
          </cell>
          <cell r="R112">
            <v>25289219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D114">
            <v>835817</v>
          </cell>
          <cell r="E114">
            <v>657026</v>
          </cell>
          <cell r="F114">
            <v>1038160</v>
          </cell>
          <cell r="G114">
            <v>0</v>
          </cell>
          <cell r="H114">
            <v>80274</v>
          </cell>
          <cell r="I114">
            <v>0</v>
          </cell>
          <cell r="R114">
            <v>835817</v>
          </cell>
        </row>
        <row r="115">
          <cell r="D115">
            <v>2582580</v>
          </cell>
          <cell r="E115">
            <v>765245</v>
          </cell>
          <cell r="F115">
            <v>975577</v>
          </cell>
          <cell r="G115">
            <v>3561369</v>
          </cell>
          <cell r="H115">
            <v>1312273</v>
          </cell>
          <cell r="I115">
            <v>-230613</v>
          </cell>
          <cell r="R115">
            <v>18334188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8">
          <cell r="D118">
            <v>804459583</v>
          </cell>
          <cell r="E118">
            <v>674342896</v>
          </cell>
          <cell r="F118">
            <v>904776701</v>
          </cell>
          <cell r="G118">
            <v>770569175</v>
          </cell>
          <cell r="I118">
            <v>475295581</v>
          </cell>
        </row>
        <row r="120">
          <cell r="D120">
            <v>-229566686</v>
          </cell>
          <cell r="E120">
            <v>-210602693</v>
          </cell>
          <cell r="F120">
            <v>-252107318</v>
          </cell>
          <cell r="G120">
            <v>-203441100</v>
          </cell>
          <cell r="H120">
            <v>-210877855</v>
          </cell>
          <cell r="I120">
            <v>-198395852</v>
          </cell>
          <cell r="R120">
            <v>-504167785</v>
          </cell>
        </row>
        <row r="122">
          <cell r="D122">
            <v>574892897</v>
          </cell>
          <cell r="E122">
            <v>463740203</v>
          </cell>
          <cell r="F122">
            <v>652669383</v>
          </cell>
          <cell r="G122">
            <v>567128075</v>
          </cell>
          <cell r="I122">
            <v>276899729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R123">
            <v>0</v>
          </cell>
        </row>
        <row r="124">
          <cell r="D124">
            <v>574892897</v>
          </cell>
          <cell r="E124">
            <v>463740203</v>
          </cell>
          <cell r="F124">
            <v>652669383</v>
          </cell>
          <cell r="G124">
            <v>567128075</v>
          </cell>
          <cell r="I124">
            <v>276899729</v>
          </cell>
        </row>
        <row r="126">
          <cell r="D126">
            <v>574892897</v>
          </cell>
          <cell r="E126">
            <v>463740203</v>
          </cell>
          <cell r="F126">
            <v>652669383</v>
          </cell>
          <cell r="H126">
            <v>439719719</v>
          </cell>
        </row>
        <row r="127">
          <cell r="R127">
            <v>658514150</v>
          </cell>
        </row>
        <row r="128">
          <cell r="R128">
            <v>454886596</v>
          </cell>
        </row>
      </sheetData>
      <sheetData sheetId="1">
        <row r="4">
          <cell r="D4">
            <v>41639</v>
          </cell>
          <cell r="E4">
            <v>41274</v>
          </cell>
          <cell r="F4">
            <v>40908</v>
          </cell>
        </row>
        <row r="73">
          <cell r="E73">
            <v>41274</v>
          </cell>
          <cell r="F73">
            <v>40908</v>
          </cell>
          <cell r="I73">
            <v>40908</v>
          </cell>
          <cell r="L73">
            <v>40908</v>
          </cell>
          <cell r="O73">
            <v>40908</v>
          </cell>
          <cell r="R73">
            <v>40908</v>
          </cell>
          <cell r="U73">
            <v>40908</v>
          </cell>
        </row>
      </sheetData>
      <sheetData sheetId="2">
        <row r="4">
          <cell r="E4">
            <v>41274</v>
          </cell>
          <cell r="F4">
            <v>40908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ueba macro"/>
      <sheetName val="MANUAL"/>
      <sheetName val="DATOS"/>
      <sheetName val="LINKS"/>
      <sheetName val="MACROS"/>
      <sheetName val="DEUDA (7,7.1)"/>
      <sheetName val="CASH FOR. (10,10.1)"/>
      <sheetName val="LN (2-4)"/>
      <sheetName val="FIN. STAT. (1)"/>
      <sheetName val="ASSETS (5)"/>
      <sheetName val="LIABILITIES (6)"/>
      <sheetName val="CASH FLOW (9)"/>
      <sheetName val="RATIOS (8,8.1)"/>
      <sheetName val="E.Bras, EOC, Chilect (15,21,23)"/>
      <sheetName val="RES. FILIALES (28, 28.1)"/>
      <sheetName val="GX (12,13,16,17,22,23, 24,26)"/>
      <sheetName val="Tr. &amp; D. (14,18-20,25,27,)"/>
      <sheetName val="Fixed Ass.&amp; Depr (11)"/>
      <sheetName val="Dx Tipo de Cliente (pág2)"/>
      <sheetName val="GX (12,13,16,17,22,24,26)"/>
      <sheetName val="Tr. &amp; D. (14,18-20,25,27,23.1)"/>
    </sheetNames>
    <sheetDataSet>
      <sheetData sheetId="2">
        <row r="4">
          <cell r="C4">
            <v>0</v>
          </cell>
        </row>
        <row r="11">
          <cell r="B11" t="str">
            <v>YE2012</v>
          </cell>
          <cell r="C11" t="str">
            <v>YE2013</v>
          </cell>
        </row>
        <row r="12">
          <cell r="B12" t="str">
            <v>YE2012</v>
          </cell>
          <cell r="C12" t="str">
            <v>YE2013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44"/>
  <sheetViews>
    <sheetView showGridLines="0" tabSelected="1" zoomScalePageLayoutView="0" workbookViewId="0" topLeftCell="A1">
      <selection activeCell="K16" sqref="K16"/>
    </sheetView>
  </sheetViews>
  <sheetFormatPr defaultColWidth="11.421875" defaultRowHeight="15"/>
  <cols>
    <col min="1" max="1" width="52.57421875" style="0" customWidth="1"/>
    <col min="2" max="5" width="13.8515625" style="0" customWidth="1"/>
    <col min="6" max="6" width="1.421875" style="0" customWidth="1"/>
    <col min="7" max="7" width="13.7109375" style="0" customWidth="1"/>
    <col min="8" max="8" width="11.8515625" style="0" bestFit="1" customWidth="1"/>
    <col min="9" max="9" width="8.00390625" style="0" bestFit="1" customWidth="1"/>
    <col min="10" max="10" width="1.1484375" style="0" customWidth="1"/>
    <col min="11" max="11" width="12.28125" style="0" bestFit="1" customWidth="1"/>
  </cols>
  <sheetData>
    <row r="1" spans="1:7" ht="15">
      <c r="A1" s="59" t="s">
        <v>55</v>
      </c>
      <c r="B1" s="224"/>
      <c r="C1" s="224"/>
      <c r="D1" s="199"/>
      <c r="E1" s="199"/>
      <c r="F1" s="200"/>
      <c r="G1" s="201"/>
    </row>
    <row r="2" spans="1:7" ht="15">
      <c r="A2" s="1" t="s">
        <v>56</v>
      </c>
      <c r="B2" s="405" t="s">
        <v>57</v>
      </c>
      <c r="C2" s="405"/>
      <c r="D2" s="405"/>
      <c r="E2" s="405"/>
      <c r="F2" s="200"/>
      <c r="G2" s="60" t="s">
        <v>58</v>
      </c>
    </row>
    <row r="3" spans="1:7" ht="15">
      <c r="A3" s="3"/>
      <c r="B3" s="225" t="s">
        <v>414</v>
      </c>
      <c r="C3" s="225" t="s">
        <v>415</v>
      </c>
      <c r="D3" s="162" t="s">
        <v>48</v>
      </c>
      <c r="E3" s="162" t="s">
        <v>0</v>
      </c>
      <c r="F3" s="200"/>
      <c r="G3" s="162" t="s">
        <v>414</v>
      </c>
    </row>
    <row r="4" spans="1:7" ht="15">
      <c r="A4" s="61" t="s">
        <v>59</v>
      </c>
      <c r="B4" s="226">
        <v>5696777.24</v>
      </c>
      <c r="C4" s="226">
        <v>6182123.698</v>
      </c>
      <c r="D4" s="227">
        <v>-485346.45799999963</v>
      </c>
      <c r="E4" s="203">
        <v>-0.07850804702549316</v>
      </c>
      <c r="F4" s="200"/>
      <c r="G4" s="202">
        <v>11504457.449816229</v>
      </c>
    </row>
    <row r="5" spans="1:7" ht="15">
      <c r="A5" s="62" t="s">
        <v>60</v>
      </c>
      <c r="B5" s="226">
        <v>5168220.551</v>
      </c>
      <c r="C5" s="226">
        <v>5725898.591</v>
      </c>
      <c r="D5" s="227">
        <v>-557678.04</v>
      </c>
      <c r="E5" s="203">
        <v>-0.0973957242059022</v>
      </c>
      <c r="F5" s="200"/>
      <c r="G5" s="202">
        <v>10437054.305505069</v>
      </c>
    </row>
    <row r="6" spans="1:7" ht="15">
      <c r="A6" s="62" t="s">
        <v>61</v>
      </c>
      <c r="B6" s="226">
        <v>56401.832</v>
      </c>
      <c r="C6" s="226">
        <v>20021.897</v>
      </c>
      <c r="D6" s="227">
        <v>36379.935</v>
      </c>
      <c r="E6" s="203">
        <v>1.8170073994487135</v>
      </c>
      <c r="F6" s="200"/>
      <c r="G6" s="202">
        <v>113901.6761581647</v>
      </c>
    </row>
    <row r="7" spans="1:7" ht="15">
      <c r="A7" s="62" t="s">
        <v>62</v>
      </c>
      <c r="B7" s="226">
        <v>472154.857</v>
      </c>
      <c r="C7" s="226">
        <v>436203.21</v>
      </c>
      <c r="D7" s="227">
        <v>35951.647</v>
      </c>
      <c r="E7" s="203">
        <v>0.08241949205279804</v>
      </c>
      <c r="F7" s="200"/>
      <c r="G7" s="202">
        <v>953501.4681529949</v>
      </c>
    </row>
    <row r="8" spans="1:7" ht="15">
      <c r="A8" s="61" t="s">
        <v>63</v>
      </c>
      <c r="B8" s="226">
        <v>567668.662</v>
      </c>
      <c r="C8" s="226">
        <v>313829.75</v>
      </c>
      <c r="D8" s="227">
        <v>253838.912</v>
      </c>
      <c r="E8" s="203">
        <v>0.8088427308118494</v>
      </c>
      <c r="F8" s="200"/>
      <c r="G8" s="202">
        <v>1146388.5092289671</v>
      </c>
    </row>
    <row r="9" spans="1:7" ht="15">
      <c r="A9" s="63" t="s">
        <v>64</v>
      </c>
      <c r="B9" s="228">
        <v>6264445.902000001</v>
      </c>
      <c r="C9" s="228">
        <v>6495953.448</v>
      </c>
      <c r="D9" s="229">
        <v>-231507.54599999916</v>
      </c>
      <c r="E9" s="204">
        <v>-0.035638732305151695</v>
      </c>
      <c r="F9" s="200"/>
      <c r="G9" s="294">
        <v>12650845.959045198</v>
      </c>
    </row>
    <row r="10" spans="1:7" ht="15">
      <c r="A10" s="64"/>
      <c r="B10" s="230"/>
      <c r="C10" s="230"/>
      <c r="D10" s="231"/>
      <c r="E10" s="205"/>
      <c r="F10" s="200"/>
      <c r="G10" s="295"/>
    </row>
    <row r="11" spans="1:7" ht="15">
      <c r="A11" s="61" t="s">
        <v>65</v>
      </c>
      <c r="B11" s="226">
        <v>-1820613.559</v>
      </c>
      <c r="C11" s="226">
        <v>-1848670.31</v>
      </c>
      <c r="D11" s="227">
        <v>28056.751000000164</v>
      </c>
      <c r="E11" s="203">
        <v>0.015176719639101124</v>
      </c>
      <c r="F11" s="200"/>
      <c r="G11" s="202">
        <v>-3676670.218910295</v>
      </c>
    </row>
    <row r="12" spans="1:7" ht="15">
      <c r="A12" s="61" t="s">
        <v>66</v>
      </c>
      <c r="B12" s="226">
        <v>-386116.195</v>
      </c>
      <c r="C12" s="226">
        <v>-763791.553</v>
      </c>
      <c r="D12" s="227">
        <v>377675.35799999995</v>
      </c>
      <c r="E12" s="203">
        <v>0.4944743844267154</v>
      </c>
      <c r="F12" s="200"/>
      <c r="G12" s="202">
        <v>-779749.1720182559</v>
      </c>
    </row>
    <row r="13" spans="1:7" ht="15">
      <c r="A13" s="61" t="s">
        <v>67</v>
      </c>
      <c r="B13" s="226">
        <v>-399680.014</v>
      </c>
      <c r="C13" s="226">
        <v>-474178.392</v>
      </c>
      <c r="D13" s="227">
        <v>74498.37799999997</v>
      </c>
      <c r="E13" s="203">
        <v>0.1571104446277678</v>
      </c>
      <c r="F13" s="200"/>
      <c r="G13" s="202">
        <v>-807140.8659477362</v>
      </c>
    </row>
    <row r="14" spans="1:7" ht="15">
      <c r="A14" s="61" t="s">
        <v>68</v>
      </c>
      <c r="B14" s="226">
        <v>-482731.427</v>
      </c>
      <c r="C14" s="226">
        <v>-608382.664</v>
      </c>
      <c r="D14" s="227">
        <v>125651.23699999996</v>
      </c>
      <c r="E14" s="203">
        <v>0.20653323053925804</v>
      </c>
      <c r="F14" s="200"/>
      <c r="G14" s="202">
        <v>-974860.509309746</v>
      </c>
    </row>
    <row r="15" spans="1:7" ht="15">
      <c r="A15" s="63" t="s">
        <v>69</v>
      </c>
      <c r="B15" s="228">
        <v>-3089141.195</v>
      </c>
      <c r="C15" s="228">
        <v>-3695022.9189999998</v>
      </c>
      <c r="D15" s="229">
        <v>605881.7239999999</v>
      </c>
      <c r="E15" s="204">
        <v>0.16397238590443503</v>
      </c>
      <c r="F15" s="200"/>
      <c r="G15" s="294">
        <v>-6238420.766186033</v>
      </c>
    </row>
    <row r="16" spans="1:7" ht="15">
      <c r="A16" s="63"/>
      <c r="B16" s="228"/>
      <c r="C16" s="228"/>
      <c r="D16" s="229"/>
      <c r="E16" s="204"/>
      <c r="F16" s="200"/>
      <c r="G16" s="294"/>
    </row>
    <row r="17" spans="1:7" ht="15">
      <c r="A17" s="4" t="s">
        <v>70</v>
      </c>
      <c r="B17" s="232">
        <v>3175304.707000001</v>
      </c>
      <c r="C17" s="232">
        <v>2800930.529</v>
      </c>
      <c r="D17" s="233">
        <v>374374.1780000008</v>
      </c>
      <c r="E17" s="206">
        <v>0.13366064389096483</v>
      </c>
      <c r="F17" s="200"/>
      <c r="G17" s="296">
        <v>6412425.192859164</v>
      </c>
    </row>
    <row r="18" spans="1:7" ht="15">
      <c r="A18" s="61"/>
      <c r="B18" s="227"/>
      <c r="C18" s="227"/>
      <c r="D18" s="227"/>
      <c r="E18" s="203"/>
      <c r="F18" s="200"/>
      <c r="G18" s="202"/>
    </row>
    <row r="19" spans="1:7" ht="15">
      <c r="A19" s="61" t="s">
        <v>71</v>
      </c>
      <c r="B19" s="226">
        <v>61965.528</v>
      </c>
      <c r="C19" s="226">
        <v>48667.382</v>
      </c>
      <c r="D19" s="227">
        <v>13298.146</v>
      </c>
      <c r="E19" s="203">
        <v>0.2732455590070574</v>
      </c>
      <c r="F19" s="200"/>
      <c r="G19" s="202">
        <v>125137.38034654065</v>
      </c>
    </row>
    <row r="20" spans="1:7" ht="15">
      <c r="A20" s="61" t="s">
        <v>72</v>
      </c>
      <c r="B20" s="226">
        <v>-465682.098</v>
      </c>
      <c r="C20" s="226">
        <v>-409179.836</v>
      </c>
      <c r="D20" s="227">
        <v>-56502.26199999999</v>
      </c>
      <c r="E20" s="203">
        <v>-0.13808662360380825</v>
      </c>
      <c r="F20" s="200"/>
      <c r="G20" s="202">
        <v>-940429.9406276506</v>
      </c>
    </row>
    <row r="21" spans="1:7" ht="15">
      <c r="A21" s="61" t="s">
        <v>73</v>
      </c>
      <c r="B21" s="226">
        <v>-520098.689</v>
      </c>
      <c r="C21" s="226">
        <v>-492558.847</v>
      </c>
      <c r="D21" s="227">
        <v>-27539.842000000004</v>
      </c>
      <c r="E21" s="203">
        <v>-0.05591178022227262</v>
      </c>
      <c r="F21" s="200"/>
      <c r="G21" s="202">
        <v>-1050322.4867724867</v>
      </c>
    </row>
    <row r="22" spans="1:7" ht="15">
      <c r="A22" s="4" t="s">
        <v>74</v>
      </c>
      <c r="B22" s="232">
        <v>2251489.448000001</v>
      </c>
      <c r="C22" s="232">
        <v>1947859.2280000001</v>
      </c>
      <c r="D22" s="233">
        <v>303630.22000000067</v>
      </c>
      <c r="E22" s="206">
        <v>0.1558789339780773</v>
      </c>
      <c r="F22" s="200"/>
      <c r="G22" s="296">
        <v>4546810.1458055675</v>
      </c>
    </row>
    <row r="23" spans="1:7" ht="15">
      <c r="A23" s="61" t="s">
        <v>75</v>
      </c>
      <c r="B23" s="226">
        <v>-435473.259</v>
      </c>
      <c r="C23" s="226">
        <v>-434483.734</v>
      </c>
      <c r="D23" s="227">
        <v>-989.5250000000233</v>
      </c>
      <c r="E23" s="203">
        <v>-0.002277473061856956</v>
      </c>
      <c r="F23" s="200"/>
      <c r="G23" s="202">
        <v>-879424.1669695869</v>
      </c>
    </row>
    <row r="24" spans="1:7" ht="15">
      <c r="A24" s="61" t="s">
        <v>76</v>
      </c>
      <c r="B24" s="226">
        <v>-74877.924</v>
      </c>
      <c r="C24" s="226">
        <v>-42612.727</v>
      </c>
      <c r="D24" s="227">
        <v>-32265.197</v>
      </c>
      <c r="E24" s="203">
        <v>-0.7571727807985629</v>
      </c>
      <c r="F24" s="200"/>
      <c r="G24" s="202">
        <v>-151213.5465891191</v>
      </c>
    </row>
    <row r="25" spans="1:7" ht="15">
      <c r="A25" s="4" t="s">
        <v>77</v>
      </c>
      <c r="B25" s="232">
        <v>1741138.2650000006</v>
      </c>
      <c r="C25" s="232">
        <v>1470762.7670000002</v>
      </c>
      <c r="D25" s="233">
        <v>270375.49800000037</v>
      </c>
      <c r="E25" s="206">
        <v>0.1838335209909487</v>
      </c>
      <c r="F25" s="200"/>
      <c r="G25" s="296">
        <v>3516172.4322468606</v>
      </c>
    </row>
    <row r="26" spans="1:7" ht="15">
      <c r="A26" s="61"/>
      <c r="B26" s="226"/>
      <c r="C26" s="226"/>
      <c r="D26" s="227"/>
      <c r="E26" s="203"/>
      <c r="F26" s="200"/>
      <c r="G26" s="202"/>
    </row>
    <row r="27" spans="1:7" ht="15">
      <c r="A27" s="63" t="s">
        <v>78</v>
      </c>
      <c r="B27" s="228">
        <v>-168028.958</v>
      </c>
      <c r="C27" s="228">
        <v>-216642.22800000003</v>
      </c>
      <c r="D27" s="229">
        <v>48613.27000000002</v>
      </c>
      <c r="E27" s="204">
        <v>0.22439424875191005</v>
      </c>
      <c r="F27" s="200"/>
      <c r="G27" s="294">
        <v>-339329.04802294116</v>
      </c>
    </row>
    <row r="28" spans="1:7" ht="15">
      <c r="A28" s="65" t="s">
        <v>79</v>
      </c>
      <c r="B28" s="226">
        <v>260126.546</v>
      </c>
      <c r="C28" s="226">
        <v>232129.98</v>
      </c>
      <c r="D28" s="234">
        <v>27996.56599999999</v>
      </c>
      <c r="E28" s="207">
        <v>0.12060728217871725</v>
      </c>
      <c r="F28" s="200"/>
      <c r="G28" s="66">
        <v>525317.1493194394</v>
      </c>
    </row>
    <row r="29" spans="1:7" ht="15" customHeight="1">
      <c r="A29" s="65" t="s">
        <v>80</v>
      </c>
      <c r="B29" s="226">
        <v>-388367.634</v>
      </c>
      <c r="C29" s="226">
        <v>-419888.938</v>
      </c>
      <c r="D29" s="234">
        <v>31521.304000000004</v>
      </c>
      <c r="E29" s="207">
        <v>0.07507057497189888</v>
      </c>
      <c r="F29" s="200"/>
      <c r="G29" s="66">
        <v>-784295.8802859567</v>
      </c>
    </row>
    <row r="30" spans="1:7" ht="15">
      <c r="A30" s="65" t="s">
        <v>81</v>
      </c>
      <c r="B30" s="226">
        <v>-9414.755</v>
      </c>
      <c r="C30" s="226">
        <v>-12756.869</v>
      </c>
      <c r="D30" s="234">
        <v>3342.1140000000014</v>
      </c>
      <c r="E30" s="207">
        <v>0.2619854448611177</v>
      </c>
      <c r="F30" s="200"/>
      <c r="G30" s="66">
        <v>-19012.793327678824</v>
      </c>
    </row>
    <row r="31" spans="1:7" ht="15">
      <c r="A31" s="61" t="s">
        <v>82</v>
      </c>
      <c r="B31" s="226">
        <v>-30373.115</v>
      </c>
      <c r="C31" s="226">
        <v>-16126.401</v>
      </c>
      <c r="D31" s="227">
        <v>-14246.714000000002</v>
      </c>
      <c r="E31" s="203">
        <v>-0.8834403906984579</v>
      </c>
      <c r="F31" s="200"/>
      <c r="G31" s="202">
        <v>-61337.5237287451</v>
      </c>
    </row>
    <row r="32" spans="1:7" ht="15">
      <c r="A32" s="62" t="s">
        <v>83</v>
      </c>
      <c r="B32" s="226">
        <v>93825.744</v>
      </c>
      <c r="C32" s="226">
        <v>48174.501</v>
      </c>
      <c r="D32" s="227">
        <v>45651.24300000001</v>
      </c>
      <c r="E32" s="203">
        <v>0.9476225399823034</v>
      </c>
      <c r="F32" s="200"/>
      <c r="G32" s="202">
        <v>189478.056464316</v>
      </c>
    </row>
    <row r="33" spans="1:7" ht="15">
      <c r="A33" s="62" t="s">
        <v>84</v>
      </c>
      <c r="B33" s="226">
        <v>-124198.859</v>
      </c>
      <c r="C33" s="226">
        <v>-64300.902</v>
      </c>
      <c r="D33" s="227">
        <v>-59897.956999999995</v>
      </c>
      <c r="E33" s="203">
        <v>-0.9315259216736959</v>
      </c>
      <c r="F33" s="200"/>
      <c r="G33" s="202">
        <v>-250815.58019306112</v>
      </c>
    </row>
    <row r="34" spans="1:7" ht="26.25">
      <c r="A34" s="141" t="s">
        <v>85</v>
      </c>
      <c r="B34" s="235">
        <v>25289.219</v>
      </c>
      <c r="C34" s="226">
        <v>30381.936</v>
      </c>
      <c r="D34" s="236">
        <v>-5092.717000000001</v>
      </c>
      <c r="E34" s="209">
        <v>-0.16762318898966808</v>
      </c>
      <c r="F34" s="210"/>
      <c r="G34" s="208">
        <v>51070.760127630354</v>
      </c>
    </row>
    <row r="35" spans="1:7" ht="15">
      <c r="A35" s="67" t="s">
        <v>86</v>
      </c>
      <c r="B35" s="235">
        <v>835.817</v>
      </c>
      <c r="C35" s="226">
        <v>737.3</v>
      </c>
      <c r="D35" s="236">
        <v>98.51700000000005</v>
      </c>
      <c r="E35" s="209">
        <v>0.13361860843618617</v>
      </c>
      <c r="F35" s="210"/>
      <c r="G35" s="208">
        <v>1687.9054081344157</v>
      </c>
    </row>
    <row r="36" spans="1:7" ht="15">
      <c r="A36" s="67" t="s">
        <v>87</v>
      </c>
      <c r="B36" s="226">
        <v>18334.188</v>
      </c>
      <c r="C36" s="226">
        <v>14449.112</v>
      </c>
      <c r="D36" s="236">
        <v>3885.075999999999</v>
      </c>
      <c r="E36" s="209">
        <v>0.2688799145580711</v>
      </c>
      <c r="F36" s="210"/>
      <c r="G36" s="208">
        <v>37025.29989094874</v>
      </c>
    </row>
    <row r="37" spans="1:7" ht="15">
      <c r="A37" s="61"/>
      <c r="B37" s="226"/>
      <c r="C37" s="226"/>
      <c r="D37" s="227"/>
      <c r="E37" s="203"/>
      <c r="F37" s="200"/>
      <c r="G37" s="202"/>
    </row>
    <row r="38" spans="1:7" ht="15">
      <c r="A38" s="4" t="s">
        <v>88</v>
      </c>
      <c r="B38" s="232">
        <v>1617568.5310000004</v>
      </c>
      <c r="C38" s="232">
        <v>1299688.887</v>
      </c>
      <c r="D38" s="233">
        <v>317879.6440000003</v>
      </c>
      <c r="E38" s="206">
        <v>0.2445813357177688</v>
      </c>
      <c r="F38" s="200"/>
      <c r="G38" s="296">
        <v>3266627.349650633</v>
      </c>
    </row>
    <row r="39" spans="1:7" ht="15">
      <c r="A39" s="65" t="s">
        <v>89</v>
      </c>
      <c r="B39" s="226">
        <v>-504167.785</v>
      </c>
      <c r="C39" s="226">
        <v>-406675.92</v>
      </c>
      <c r="D39" s="234">
        <v>-97491.86499999999</v>
      </c>
      <c r="E39" s="207">
        <v>-0.2397286394532531</v>
      </c>
      <c r="F39" s="200"/>
      <c r="G39" s="66">
        <v>-1018150.5412173352</v>
      </c>
    </row>
    <row r="40" spans="1:7" ht="15">
      <c r="A40" s="4" t="s">
        <v>90</v>
      </c>
      <c r="B40" s="232">
        <v>1113400.7460000005</v>
      </c>
      <c r="C40" s="232">
        <v>893012.9670000002</v>
      </c>
      <c r="D40" s="233">
        <v>220387.77900000033</v>
      </c>
      <c r="E40" s="206">
        <v>0.2467912417222496</v>
      </c>
      <c r="F40" s="200"/>
      <c r="G40" s="296">
        <v>2248476.808433298</v>
      </c>
    </row>
    <row r="41" spans="1:7" ht="15">
      <c r="A41" s="211" t="s">
        <v>91</v>
      </c>
      <c r="B41" s="226">
        <v>658514.15</v>
      </c>
      <c r="C41" s="226">
        <v>377350.521</v>
      </c>
      <c r="D41" s="236">
        <v>281163.629</v>
      </c>
      <c r="E41" s="209">
        <v>0.745099352864018</v>
      </c>
      <c r="F41" s="200"/>
      <c r="G41" s="208">
        <v>1329848.0350579587</v>
      </c>
    </row>
    <row r="42" spans="1:7" ht="15">
      <c r="A42" s="62" t="s">
        <v>92</v>
      </c>
      <c r="B42" s="226">
        <v>454886.596</v>
      </c>
      <c r="C42" s="226">
        <v>515662.446</v>
      </c>
      <c r="D42" s="227">
        <v>-60775.84999999998</v>
      </c>
      <c r="E42" s="203">
        <v>-0.11785975587603674</v>
      </c>
      <c r="F42" s="200"/>
      <c r="G42" s="202">
        <v>918628.7733753383</v>
      </c>
    </row>
    <row r="43" spans="1:7" ht="15">
      <c r="A43" s="61"/>
      <c r="B43" s="226"/>
      <c r="C43" s="226"/>
      <c r="D43" s="227"/>
      <c r="E43" s="203"/>
      <c r="F43" s="200"/>
      <c r="G43" s="202"/>
    </row>
    <row r="44" spans="1:7" ht="15">
      <c r="A44" s="63" t="s">
        <v>93</v>
      </c>
      <c r="B44" s="237">
        <v>13.413667897563109</v>
      </c>
      <c r="C44" s="237">
        <v>11.557030325532047</v>
      </c>
      <c r="D44" s="238">
        <v>1.8566375720310617</v>
      </c>
      <c r="E44" s="204">
        <v>0.16065005626309875</v>
      </c>
      <c r="F44" s="200"/>
      <c r="G44" s="379">
        <v>1.3544234316372945</v>
      </c>
    </row>
  </sheetData>
  <sheetProtection/>
  <mergeCells count="1">
    <mergeCell ref="B2:E2"/>
  </mergeCells>
  <printOptions/>
  <pageMargins left="0.7086614173228347" right="0.7086614173228347" top="1.313031496062992" bottom="0.7480314960629921" header="0.31496062992125984" footer="0.31496062992125984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K10"/>
  <sheetViews>
    <sheetView showGridLines="0" tabSelected="1" zoomScale="76" zoomScaleNormal="76" zoomScalePageLayoutView="0" workbookViewId="0" topLeftCell="A1">
      <selection activeCell="K16" sqref="K16"/>
    </sheetView>
  </sheetViews>
  <sheetFormatPr defaultColWidth="11.421875" defaultRowHeight="15"/>
  <cols>
    <col min="1" max="1" width="17.140625" style="0" customWidth="1"/>
    <col min="2" max="6" width="11.57421875" style="0" bestFit="1" customWidth="1"/>
    <col min="7" max="7" width="12.00390625" style="0" bestFit="1" customWidth="1"/>
    <col min="8" max="10" width="11.57421875" style="0" bestFit="1" customWidth="1"/>
    <col min="11" max="11" width="12.00390625" style="0" bestFit="1" customWidth="1"/>
    <col min="12" max="13" width="8.28125" style="0" customWidth="1"/>
    <col min="14" max="14" width="2.00390625" style="0" customWidth="1"/>
    <col min="15" max="15" width="12.140625" style="0" customWidth="1"/>
    <col min="16" max="16" width="2.00390625" style="0" customWidth="1"/>
  </cols>
  <sheetData>
    <row r="1" spans="1:11" ht="15.75" customHeight="1" thickBot="1">
      <c r="A1" s="187" t="s">
        <v>245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.75" customHeight="1">
      <c r="A2" s="380" t="s">
        <v>246</v>
      </c>
      <c r="B2" s="415" t="s">
        <v>247</v>
      </c>
      <c r="C2" s="416"/>
      <c r="D2" s="421" t="s">
        <v>248</v>
      </c>
      <c r="E2" s="416"/>
      <c r="F2" s="415" t="s">
        <v>249</v>
      </c>
      <c r="G2" s="416"/>
      <c r="H2" s="415" t="s">
        <v>33</v>
      </c>
      <c r="I2" s="416"/>
      <c r="J2" s="415" t="s">
        <v>250</v>
      </c>
      <c r="K2" s="416"/>
    </row>
    <row r="3" spans="1:11" ht="16.5" thickBot="1">
      <c r="A3" s="381" t="s">
        <v>58</v>
      </c>
      <c r="B3" s="419"/>
      <c r="C3" s="420"/>
      <c r="D3" s="422"/>
      <c r="E3" s="418"/>
      <c r="F3" s="417"/>
      <c r="G3" s="418"/>
      <c r="H3" s="417"/>
      <c r="I3" s="418"/>
      <c r="J3" s="417"/>
      <c r="K3" s="418"/>
    </row>
    <row r="4" spans="1:11" ht="16.5" thickBot="1">
      <c r="A4" s="381"/>
      <c r="B4" s="359" t="s">
        <v>414</v>
      </c>
      <c r="C4" s="358" t="s">
        <v>415</v>
      </c>
      <c r="D4" s="382" t="s">
        <v>414</v>
      </c>
      <c r="E4" s="383" t="s">
        <v>415</v>
      </c>
      <c r="F4" s="382" t="s">
        <v>414</v>
      </c>
      <c r="G4" s="383" t="s">
        <v>415</v>
      </c>
      <c r="H4" s="382" t="s">
        <v>414</v>
      </c>
      <c r="I4" s="383" t="s">
        <v>415</v>
      </c>
      <c r="J4" s="382" t="s">
        <v>414</v>
      </c>
      <c r="K4" s="384" t="s">
        <v>415</v>
      </c>
    </row>
    <row r="5" spans="1:11" ht="15.75">
      <c r="A5" s="385" t="s">
        <v>2</v>
      </c>
      <c r="B5" s="361">
        <v>0</v>
      </c>
      <c r="C5" s="360">
        <v>0</v>
      </c>
      <c r="D5" s="361">
        <v>0</v>
      </c>
      <c r="E5" s="386">
        <v>0</v>
      </c>
      <c r="F5" s="360">
        <v>0</v>
      </c>
      <c r="G5" s="360">
        <v>0</v>
      </c>
      <c r="H5" s="361">
        <v>0</v>
      </c>
      <c r="I5" s="360">
        <v>0</v>
      </c>
      <c r="J5" s="362">
        <v>0</v>
      </c>
      <c r="K5" s="363">
        <v>0</v>
      </c>
    </row>
    <row r="6" spans="1:11" ht="15.75">
      <c r="A6" s="387" t="s">
        <v>35</v>
      </c>
      <c r="B6" s="361">
        <v>0</v>
      </c>
      <c r="C6" s="360">
        <v>0</v>
      </c>
      <c r="D6" s="361">
        <v>6814.615790000001</v>
      </c>
      <c r="E6" s="386">
        <v>12366.07418</v>
      </c>
      <c r="F6" s="360">
        <v>0</v>
      </c>
      <c r="G6" s="360">
        <v>0</v>
      </c>
      <c r="H6" s="361">
        <v>0</v>
      </c>
      <c r="I6" s="360">
        <v>0</v>
      </c>
      <c r="J6" s="362">
        <v>6814.615790000001</v>
      </c>
      <c r="K6" s="363">
        <v>12366.07418</v>
      </c>
    </row>
    <row r="7" spans="1:11" ht="15.75">
      <c r="A7" s="387" t="s">
        <v>34</v>
      </c>
      <c r="B7" s="361">
        <v>0</v>
      </c>
      <c r="C7" s="360">
        <v>0</v>
      </c>
      <c r="D7" s="361">
        <v>152620.68799</v>
      </c>
      <c r="E7" s="386">
        <v>12678.02849</v>
      </c>
      <c r="F7" s="360">
        <v>0</v>
      </c>
      <c r="G7" s="360">
        <v>0</v>
      </c>
      <c r="H7" s="361">
        <v>0</v>
      </c>
      <c r="I7" s="360">
        <v>0</v>
      </c>
      <c r="J7" s="362">
        <v>152620.68799</v>
      </c>
      <c r="K7" s="363">
        <v>12678.02849</v>
      </c>
    </row>
    <row r="8" spans="1:11" ht="15.75">
      <c r="A8" s="387" t="s">
        <v>3</v>
      </c>
      <c r="B8" s="361">
        <v>0</v>
      </c>
      <c r="C8" s="360">
        <v>0</v>
      </c>
      <c r="D8" s="361">
        <v>137966.39165</v>
      </c>
      <c r="E8" s="386">
        <v>41335.41507</v>
      </c>
      <c r="F8" s="360">
        <v>0</v>
      </c>
      <c r="G8" s="360">
        <v>0</v>
      </c>
      <c r="H8" s="361">
        <v>0</v>
      </c>
      <c r="I8" s="360">
        <v>0</v>
      </c>
      <c r="J8" s="362">
        <v>137966.39165</v>
      </c>
      <c r="K8" s="363">
        <v>41335.41507</v>
      </c>
    </row>
    <row r="9" spans="1:11" ht="15.75">
      <c r="A9" s="387" t="s">
        <v>33</v>
      </c>
      <c r="B9" s="361">
        <v>0</v>
      </c>
      <c r="C9" s="360">
        <v>0</v>
      </c>
      <c r="D9" s="361">
        <v>0</v>
      </c>
      <c r="E9" s="386">
        <v>0</v>
      </c>
      <c r="F9" s="360">
        <v>0</v>
      </c>
      <c r="G9" s="360">
        <v>0</v>
      </c>
      <c r="H9" s="361">
        <v>0</v>
      </c>
      <c r="I9" s="360">
        <v>0</v>
      </c>
      <c r="J9" s="362">
        <v>0</v>
      </c>
      <c r="K9" s="363">
        <v>0</v>
      </c>
    </row>
    <row r="10" spans="1:11" ht="15.75" customHeight="1" thickBot="1">
      <c r="A10" s="381" t="s">
        <v>251</v>
      </c>
      <c r="B10" s="366">
        <v>0</v>
      </c>
      <c r="C10" s="364">
        <v>0</v>
      </c>
      <c r="D10" s="366">
        <v>297401.69543</v>
      </c>
      <c r="E10" s="365">
        <v>66379.51774000001</v>
      </c>
      <c r="F10" s="364">
        <v>0</v>
      </c>
      <c r="G10" s="364">
        <v>0</v>
      </c>
      <c r="H10" s="366">
        <v>0</v>
      </c>
      <c r="I10" s="364">
        <v>0</v>
      </c>
      <c r="J10" s="366">
        <v>297401.69543</v>
      </c>
      <c r="K10" s="365">
        <v>66379.51774000001</v>
      </c>
    </row>
  </sheetData>
  <sheetProtection/>
  <mergeCells count="5">
    <mergeCell ref="J2:K3"/>
    <mergeCell ref="B2:C3"/>
    <mergeCell ref="D2:E3"/>
    <mergeCell ref="F2:G3"/>
    <mergeCell ref="H2:I3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J22"/>
  <sheetViews>
    <sheetView showGridLines="0" tabSelected="1" zoomScalePageLayoutView="0" workbookViewId="0" topLeftCell="A1">
      <selection activeCell="K16" sqref="K16"/>
    </sheetView>
  </sheetViews>
  <sheetFormatPr defaultColWidth="11.421875" defaultRowHeight="15"/>
  <cols>
    <col min="1" max="1" width="34.57421875" style="0" customWidth="1"/>
    <col min="2" max="2" width="8.8515625" style="0" customWidth="1"/>
    <col min="3" max="3" width="8.421875" style="0" customWidth="1"/>
    <col min="4" max="4" width="2.00390625" style="0" customWidth="1"/>
    <col min="5" max="5" width="8.421875" style="0" bestFit="1" customWidth="1"/>
    <col min="6" max="6" width="2.140625" style="0" customWidth="1"/>
    <col min="7" max="7" width="9.421875" style="0" customWidth="1"/>
    <col min="8" max="8" width="8.8515625" style="0" customWidth="1"/>
    <col min="9" max="9" width="2.421875" style="0" customWidth="1"/>
    <col min="10" max="10" width="12.421875" style="0" customWidth="1"/>
  </cols>
  <sheetData>
    <row r="1" spans="1:10" ht="16.5">
      <c r="A1" s="187" t="s">
        <v>252</v>
      </c>
      <c r="B1" s="5"/>
      <c r="C1" s="5"/>
      <c r="D1" s="5"/>
      <c r="E1" s="5"/>
      <c r="F1" s="5"/>
      <c r="G1" s="5"/>
      <c r="H1" s="5"/>
      <c r="I1" s="5"/>
      <c r="J1" s="5"/>
    </row>
    <row r="2" spans="1:10" ht="32.25" customHeight="1">
      <c r="A2" s="93"/>
      <c r="B2" s="94" t="s">
        <v>253</v>
      </c>
      <c r="C2" s="94"/>
      <c r="D2" s="94"/>
      <c r="E2" s="94"/>
      <c r="F2" s="29"/>
      <c r="G2" s="95" t="s">
        <v>254</v>
      </c>
      <c r="H2" s="95"/>
      <c r="I2" s="95"/>
      <c r="J2" s="95"/>
    </row>
    <row r="3" spans="1:10" ht="15">
      <c r="A3" s="96"/>
      <c r="B3" s="97"/>
      <c r="C3" s="97"/>
      <c r="D3" s="97"/>
      <c r="E3" s="97"/>
      <c r="F3" s="30"/>
      <c r="G3" s="98"/>
      <c r="H3" s="98"/>
      <c r="I3" s="98"/>
      <c r="J3" s="98"/>
    </row>
    <row r="4" spans="1:10" ht="25.5">
      <c r="A4" s="96"/>
      <c r="B4" s="97" t="s">
        <v>98</v>
      </c>
      <c r="C4" s="97"/>
      <c r="D4" s="30"/>
      <c r="E4" s="30" t="s">
        <v>172</v>
      </c>
      <c r="F4" s="30"/>
      <c r="G4" s="97" t="s">
        <v>98</v>
      </c>
      <c r="H4" s="97"/>
      <c r="I4" s="30"/>
      <c r="J4" s="30" t="s">
        <v>172</v>
      </c>
    </row>
    <row r="5" spans="1:10" ht="15">
      <c r="A5" s="31"/>
      <c r="B5" s="99" t="s">
        <v>414</v>
      </c>
      <c r="C5" s="99" t="s">
        <v>415</v>
      </c>
      <c r="D5" s="32"/>
      <c r="E5" s="32" t="s">
        <v>414</v>
      </c>
      <c r="F5" s="32"/>
      <c r="G5" s="99" t="s">
        <v>414</v>
      </c>
      <c r="H5" s="99" t="s">
        <v>415</v>
      </c>
      <c r="I5" s="32"/>
      <c r="J5" s="32" t="s">
        <v>414</v>
      </c>
    </row>
    <row r="6" spans="1:10" ht="15">
      <c r="A6" s="100" t="s">
        <v>23</v>
      </c>
      <c r="B6" s="263">
        <v>292017</v>
      </c>
      <c r="C6" s="263">
        <v>257483</v>
      </c>
      <c r="D6" s="263"/>
      <c r="E6" s="264">
        <v>589718.8901005695</v>
      </c>
      <c r="F6" s="264"/>
      <c r="G6" s="263">
        <v>189695</v>
      </c>
      <c r="H6" s="263">
        <v>184568</v>
      </c>
      <c r="I6" s="264"/>
      <c r="J6" s="264">
        <v>383082.91934246133</v>
      </c>
    </row>
    <row r="7" spans="1:10" ht="15">
      <c r="A7" s="100" t="s">
        <v>16</v>
      </c>
      <c r="B7" s="263">
        <v>5971</v>
      </c>
      <c r="C7" s="263">
        <v>8209</v>
      </c>
      <c r="D7" s="263"/>
      <c r="E7" s="264">
        <v>12058.241447554425</v>
      </c>
      <c r="F7" s="264"/>
      <c r="G7" s="263">
        <v>5800</v>
      </c>
      <c r="H7" s="263">
        <v>6389</v>
      </c>
      <c r="I7" s="264"/>
      <c r="J7" s="264">
        <v>11712.912476271254</v>
      </c>
    </row>
    <row r="8" spans="1:10" ht="15">
      <c r="A8" s="100" t="s">
        <v>24</v>
      </c>
      <c r="B8" s="263">
        <v>11084</v>
      </c>
      <c r="C8" s="263">
        <v>4028</v>
      </c>
      <c r="D8" s="263"/>
      <c r="E8" s="264">
        <v>22383.77963568803</v>
      </c>
      <c r="F8" s="264"/>
      <c r="G8" s="263">
        <v>5996</v>
      </c>
      <c r="H8" s="263">
        <v>6524</v>
      </c>
      <c r="I8" s="264"/>
      <c r="J8" s="264">
        <v>12108.72813926249</v>
      </c>
    </row>
    <row r="9" spans="1:10" ht="15">
      <c r="A9" s="100" t="s">
        <v>17</v>
      </c>
      <c r="B9" s="263">
        <v>5574</v>
      </c>
      <c r="C9" s="263">
        <v>3220</v>
      </c>
      <c r="D9" s="263"/>
      <c r="E9" s="264">
        <v>11256.51278323034</v>
      </c>
      <c r="F9" s="264"/>
      <c r="G9" s="263">
        <v>13524</v>
      </c>
      <c r="H9" s="263">
        <v>14068</v>
      </c>
      <c r="I9" s="264"/>
      <c r="J9" s="264">
        <v>27311.28074639525</v>
      </c>
    </row>
    <row r="10" spans="1:10" ht="15">
      <c r="A10" s="100" t="s">
        <v>25</v>
      </c>
      <c r="B10" s="263">
        <v>40248</v>
      </c>
      <c r="C10" s="263">
        <v>47435</v>
      </c>
      <c r="D10" s="263"/>
      <c r="E10" s="264">
        <v>81279.53471464921</v>
      </c>
      <c r="F10" s="264"/>
      <c r="G10" s="263">
        <v>25402</v>
      </c>
      <c r="H10" s="263">
        <v>25414</v>
      </c>
      <c r="I10" s="264"/>
      <c r="J10" s="264">
        <v>51298.51771073145</v>
      </c>
    </row>
    <row r="11" spans="1:10" ht="15">
      <c r="A11" s="100" t="s">
        <v>8</v>
      </c>
      <c r="B11" s="263">
        <v>126535</v>
      </c>
      <c r="C11" s="263">
        <v>85540</v>
      </c>
      <c r="D11" s="263"/>
      <c r="E11" s="264">
        <v>255533.341411204</v>
      </c>
      <c r="F11" s="264"/>
      <c r="G11" s="263">
        <v>12909</v>
      </c>
      <c r="H11" s="263">
        <v>14336</v>
      </c>
      <c r="I11" s="264"/>
      <c r="J11" s="264">
        <v>26069.308130376834</v>
      </c>
    </row>
    <row r="12" spans="1:10" ht="15">
      <c r="A12" s="100" t="s">
        <v>11</v>
      </c>
      <c r="B12" s="263">
        <v>58114</v>
      </c>
      <c r="C12" s="263">
        <v>48450</v>
      </c>
      <c r="D12" s="263"/>
      <c r="E12" s="264">
        <v>117359.34407690133</v>
      </c>
      <c r="F12" s="264"/>
      <c r="G12" s="263">
        <v>24006</v>
      </c>
      <c r="H12" s="263">
        <v>23483</v>
      </c>
      <c r="I12" s="264"/>
      <c r="J12" s="264">
        <v>48479.34084575306</v>
      </c>
    </row>
    <row r="13" spans="1:10" ht="15">
      <c r="A13" s="100" t="s">
        <v>26</v>
      </c>
      <c r="B13" s="263">
        <v>105266</v>
      </c>
      <c r="C13" s="263">
        <v>112415</v>
      </c>
      <c r="D13" s="263"/>
      <c r="E13" s="264">
        <v>212581.28357364997</v>
      </c>
      <c r="F13" s="264"/>
      <c r="G13" s="263">
        <v>51402</v>
      </c>
      <c r="H13" s="263">
        <v>57535</v>
      </c>
      <c r="I13" s="264"/>
      <c r="J13" s="264">
        <v>103804.67708711984</v>
      </c>
    </row>
    <row r="14" spans="1:10" ht="15">
      <c r="A14" s="100" t="s">
        <v>27</v>
      </c>
      <c r="B14" s="263">
        <v>59835</v>
      </c>
      <c r="C14" s="263">
        <v>74774</v>
      </c>
      <c r="D14" s="263"/>
      <c r="E14" s="264">
        <v>120834.84793408458</v>
      </c>
      <c r="F14" s="264"/>
      <c r="G14" s="263">
        <v>35481</v>
      </c>
      <c r="H14" s="263">
        <v>34675</v>
      </c>
      <c r="I14" s="264"/>
      <c r="J14" s="264">
        <v>71652.73233975524</v>
      </c>
    </row>
    <row r="15" spans="1:10" ht="15">
      <c r="A15" s="100" t="s">
        <v>19</v>
      </c>
      <c r="B15" s="263">
        <v>62608</v>
      </c>
      <c r="C15" s="263">
        <v>61143</v>
      </c>
      <c r="D15" s="263"/>
      <c r="E15" s="264">
        <v>126434.83177834323</v>
      </c>
      <c r="F15" s="264"/>
      <c r="G15" s="263">
        <v>61825</v>
      </c>
      <c r="H15" s="263">
        <v>65855</v>
      </c>
      <c r="I15" s="264"/>
      <c r="J15" s="264">
        <v>124853.58859404661</v>
      </c>
    </row>
    <row r="16" spans="1:10" ht="15">
      <c r="A16" s="100" t="s">
        <v>28</v>
      </c>
      <c r="B16" s="263">
        <v>250</v>
      </c>
      <c r="C16" s="263">
        <v>274</v>
      </c>
      <c r="D16" s="263"/>
      <c r="E16" s="264">
        <v>504.8669170806575</v>
      </c>
      <c r="F16" s="264"/>
      <c r="G16" s="263">
        <v>263</v>
      </c>
      <c r="H16" s="263">
        <v>259</v>
      </c>
      <c r="I16" s="264"/>
      <c r="J16" s="264">
        <v>531.1199967688517</v>
      </c>
    </row>
    <row r="17" spans="1:10" ht="15">
      <c r="A17" s="388" t="s">
        <v>46</v>
      </c>
      <c r="B17" s="263">
        <v>9</v>
      </c>
      <c r="C17" s="263">
        <v>92</v>
      </c>
      <c r="D17" s="263"/>
      <c r="E17" s="264">
        <v>18.175209014903672</v>
      </c>
      <c r="F17" s="264"/>
      <c r="G17" s="263">
        <v>47</v>
      </c>
      <c r="H17" s="263">
        <v>28</v>
      </c>
      <c r="I17" s="264"/>
      <c r="J17" s="264">
        <v>94.91498041116361</v>
      </c>
    </row>
    <row r="18" spans="1:10" ht="15">
      <c r="A18" s="100" t="s">
        <v>255</v>
      </c>
      <c r="B18" s="263">
        <v>4825</v>
      </c>
      <c r="C18" s="263">
        <v>1371</v>
      </c>
      <c r="D18" s="263"/>
      <c r="E18" s="264">
        <v>9743.93149965669</v>
      </c>
      <c r="F18" s="264"/>
      <c r="G18" s="263">
        <v>830</v>
      </c>
      <c r="H18" s="263">
        <v>1350</v>
      </c>
      <c r="I18" s="264"/>
      <c r="J18" s="264">
        <v>1676.158164707783</v>
      </c>
    </row>
    <row r="19" spans="1:10" ht="15">
      <c r="A19" s="100" t="s">
        <v>51</v>
      </c>
      <c r="B19" s="263">
        <v>12</v>
      </c>
      <c r="C19" s="263">
        <v>0</v>
      </c>
      <c r="D19" s="263"/>
      <c r="E19" s="264">
        <v>24.23361201987156</v>
      </c>
      <c r="F19" s="264"/>
      <c r="G19" s="263">
        <v>40</v>
      </c>
      <c r="H19" s="263">
        <v>0</v>
      </c>
      <c r="I19" s="264"/>
      <c r="J19" s="264">
        <v>80.7787067329052</v>
      </c>
    </row>
    <row r="20" spans="1:10" ht="15">
      <c r="A20" s="100" t="s">
        <v>417</v>
      </c>
      <c r="B20" s="263">
        <v>0</v>
      </c>
      <c r="C20" s="263">
        <v>0</v>
      </c>
      <c r="D20" s="263"/>
      <c r="E20" s="264">
        <v>0</v>
      </c>
      <c r="F20" s="264"/>
      <c r="G20" s="263">
        <v>5386</v>
      </c>
      <c r="H20" s="263">
        <v>0</v>
      </c>
      <c r="I20" s="264"/>
      <c r="J20" s="264">
        <v>10876.852861585687</v>
      </c>
    </row>
    <row r="21" spans="1:10" ht="15">
      <c r="A21" s="100" t="s">
        <v>52</v>
      </c>
      <c r="B21" s="263">
        <v>437</v>
      </c>
      <c r="C21" s="263">
        <v>0</v>
      </c>
      <c r="D21" s="263"/>
      <c r="E21" s="264">
        <v>882.5073710569893</v>
      </c>
      <c r="F21" s="264"/>
      <c r="G21" s="263">
        <v>2867</v>
      </c>
      <c r="H21" s="263">
        <v>0</v>
      </c>
      <c r="I21" s="264"/>
      <c r="J21" s="264">
        <v>5789.81380508098</v>
      </c>
    </row>
    <row r="22" spans="1:10" ht="15">
      <c r="A22" s="33" t="s">
        <v>22</v>
      </c>
      <c r="B22" s="34">
        <v>772785</v>
      </c>
      <c r="C22" s="34">
        <v>704434</v>
      </c>
      <c r="D22" s="34"/>
      <c r="E22" s="34">
        <v>1560614.3220647038</v>
      </c>
      <c r="F22" s="34"/>
      <c r="G22" s="34">
        <v>435473</v>
      </c>
      <c r="H22" s="34">
        <v>434484</v>
      </c>
      <c r="I22" s="34"/>
      <c r="J22" s="34">
        <v>879423.643927461</v>
      </c>
    </row>
  </sheetData>
  <sheetProtection/>
  <printOptions/>
  <pageMargins left="0.7" right="0.7" top="1.315" bottom="0.75" header="0.3" footer="0.3"/>
  <pageSetup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17"/>
  <sheetViews>
    <sheetView showGridLines="0" tabSelected="1" zoomScalePageLayoutView="0" workbookViewId="0" topLeftCell="A1">
      <selection activeCell="K16" sqref="K16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>
      <c r="A1" s="59" t="s">
        <v>256</v>
      </c>
      <c r="B1" s="101"/>
      <c r="C1" s="101"/>
      <c r="D1" s="101"/>
      <c r="E1" s="101"/>
      <c r="F1" s="101"/>
      <c r="G1" s="101"/>
    </row>
    <row r="2" spans="1:7" ht="15">
      <c r="A2" s="145" t="s">
        <v>29</v>
      </c>
      <c r="B2" s="146" t="s">
        <v>98</v>
      </c>
      <c r="C2" s="146"/>
      <c r="D2" s="146"/>
      <c r="E2" s="147"/>
      <c r="F2" s="148"/>
      <c r="G2" s="147" t="s">
        <v>172</v>
      </c>
    </row>
    <row r="3" spans="1:7" ht="15">
      <c r="A3" s="149"/>
      <c r="B3" s="150" t="s">
        <v>414</v>
      </c>
      <c r="C3" s="150" t="s">
        <v>415</v>
      </c>
      <c r="D3" s="151" t="s">
        <v>48</v>
      </c>
      <c r="E3" s="152" t="s">
        <v>99</v>
      </c>
      <c r="F3" s="148"/>
      <c r="G3" s="150" t="s">
        <v>414</v>
      </c>
    </row>
    <row r="4" spans="1:7" ht="15">
      <c r="A4" s="102" t="s">
        <v>101</v>
      </c>
      <c r="B4" s="103">
        <v>94887.71952002397</v>
      </c>
      <c r="C4" s="103">
        <v>295139.83750598185</v>
      </c>
      <c r="D4" s="103">
        <v>-200252.11798595788</v>
      </c>
      <c r="E4" s="104">
        <v>-0.6784991130921091</v>
      </c>
      <c r="F4" s="105"/>
      <c r="G4" s="103">
        <v>191622.6816915545</v>
      </c>
    </row>
    <row r="5" spans="1:7" ht="15">
      <c r="A5" s="102" t="s">
        <v>257</v>
      </c>
      <c r="B5" s="103">
        <v>-24318.17790527983</v>
      </c>
      <c r="C5" s="103">
        <v>-268169.0698758263</v>
      </c>
      <c r="D5" s="103">
        <v>243850.89197054648</v>
      </c>
      <c r="E5" s="104">
        <v>0.9093177378116717</v>
      </c>
      <c r="F5" s="105"/>
      <c r="G5" s="103">
        <v>-49109.774032230365</v>
      </c>
    </row>
    <row r="6" spans="1:7" ht="15">
      <c r="A6" s="106" t="s">
        <v>70</v>
      </c>
      <c r="B6" s="107">
        <v>70569.54161474414</v>
      </c>
      <c r="C6" s="107">
        <v>26970.767630155548</v>
      </c>
      <c r="D6" s="107">
        <v>43598.773984588595</v>
      </c>
      <c r="E6" s="188">
        <v>1.6165195808458028</v>
      </c>
      <c r="F6" s="105"/>
      <c r="G6" s="107">
        <v>142512.90765932415</v>
      </c>
    </row>
    <row r="7" spans="1:7" ht="15">
      <c r="A7" s="102" t="s">
        <v>258</v>
      </c>
      <c r="B7" s="103">
        <v>-30764.300819768687</v>
      </c>
      <c r="C7" s="103">
        <v>-28951.993880603462</v>
      </c>
      <c r="D7" s="103">
        <v>-1812.3069391652243</v>
      </c>
      <c r="E7" s="104">
        <v>-0.06259696470782238</v>
      </c>
      <c r="F7" s="105"/>
      <c r="G7" s="103">
        <v>-62127.51084407425</v>
      </c>
    </row>
    <row r="8" spans="1:7" ht="15">
      <c r="A8" s="108" t="s">
        <v>74</v>
      </c>
      <c r="B8" s="39">
        <v>39805.240794975456</v>
      </c>
      <c r="C8" s="39">
        <v>-1981.226250447915</v>
      </c>
      <c r="D8" s="39">
        <v>41786.46704542337</v>
      </c>
      <c r="E8" s="109">
        <v>21.091214108422147</v>
      </c>
      <c r="F8" s="105"/>
      <c r="G8" s="39">
        <v>80385.39681524991</v>
      </c>
    </row>
    <row r="9" spans="1:7" ht="15">
      <c r="A9" s="102" t="s">
        <v>259</v>
      </c>
      <c r="B9" s="103">
        <v>-18661.6558528044</v>
      </c>
      <c r="C9" s="103">
        <v>-20107.099444533298</v>
      </c>
      <c r="D9" s="103">
        <v>1445.4435917288974</v>
      </c>
      <c r="E9" s="104">
        <v>0.0718872254904913</v>
      </c>
      <c r="F9" s="105"/>
      <c r="G9" s="103">
        <v>-37686.61063210227</v>
      </c>
    </row>
    <row r="10" spans="1:7" ht="15">
      <c r="A10" s="153" t="s">
        <v>77</v>
      </c>
      <c r="B10" s="154">
        <v>21143.584942171055</v>
      </c>
      <c r="C10" s="154">
        <v>-22088.325694981213</v>
      </c>
      <c r="D10" s="154">
        <v>43231.910637152265</v>
      </c>
      <c r="E10" s="155">
        <v>1.9572289558812137</v>
      </c>
      <c r="F10" s="156"/>
      <c r="G10" s="154">
        <v>42698.786183147655</v>
      </c>
    </row>
    <row r="11" spans="1:7" ht="15">
      <c r="A11" s="42" t="s">
        <v>260</v>
      </c>
      <c r="B11" s="42"/>
      <c r="C11" s="42"/>
      <c r="D11" s="42"/>
      <c r="E11" s="42"/>
      <c r="F11" s="42"/>
      <c r="G11" s="42"/>
    </row>
    <row r="12" spans="1:7" ht="15">
      <c r="A12" s="195"/>
      <c r="B12" s="42"/>
      <c r="C12" s="42"/>
      <c r="D12" s="42"/>
      <c r="E12" s="42"/>
      <c r="F12" s="42"/>
      <c r="G12" s="42"/>
    </row>
    <row r="13" spans="1:7" ht="15">
      <c r="A13" s="59" t="s">
        <v>261</v>
      </c>
      <c r="B13" s="101"/>
      <c r="C13" s="101"/>
      <c r="D13" s="101"/>
      <c r="E13" s="101"/>
      <c r="F13" s="101"/>
      <c r="G13" s="101"/>
    </row>
    <row r="14" spans="1:7" ht="15">
      <c r="A14" s="157" t="s">
        <v>29</v>
      </c>
      <c r="B14" s="158" t="s">
        <v>414</v>
      </c>
      <c r="C14" s="158" t="s">
        <v>415</v>
      </c>
      <c r="D14" s="159" t="s">
        <v>48</v>
      </c>
      <c r="E14" s="160" t="s">
        <v>99</v>
      </c>
      <c r="F14" s="156"/>
      <c r="G14" s="156"/>
    </row>
    <row r="15" spans="1:7" ht="15">
      <c r="A15" s="110" t="s">
        <v>262</v>
      </c>
      <c r="B15" s="111">
        <v>8523.031207</v>
      </c>
      <c r="C15" s="111">
        <v>8405.879766</v>
      </c>
      <c r="D15" s="112">
        <v>117.15144099999998</v>
      </c>
      <c r="E15" s="70">
        <v>0.0139368447159871</v>
      </c>
      <c r="F15" s="42"/>
      <c r="G15" s="42"/>
    </row>
    <row r="16" spans="1:7" ht="15">
      <c r="A16" s="110" t="s">
        <v>263</v>
      </c>
      <c r="B16" s="111">
        <v>8961.750452374925</v>
      </c>
      <c r="C16" s="111">
        <v>8654.729295824764</v>
      </c>
      <c r="D16" s="112">
        <v>307.0211565501613</v>
      </c>
      <c r="E16" s="70">
        <v>0.03547438008237592</v>
      </c>
      <c r="F16" s="42"/>
      <c r="G16" s="42"/>
    </row>
    <row r="17" spans="1:7" ht="15">
      <c r="A17" s="41" t="s">
        <v>264</v>
      </c>
      <c r="B17" s="113">
        <v>0.07159840542807183</v>
      </c>
      <c r="C17" s="113">
        <v>0.07134320075825451</v>
      </c>
      <c r="D17" s="114">
        <v>0.02552046698173216</v>
      </c>
      <c r="E17" s="71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17"/>
  <sheetViews>
    <sheetView showGridLines="0" tabSelected="1" zoomScalePageLayoutView="0" workbookViewId="0" topLeftCell="A1">
      <selection activeCell="K16" sqref="K16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 customHeight="1">
      <c r="A1" s="59" t="s">
        <v>265</v>
      </c>
      <c r="B1" s="101"/>
      <c r="C1" s="101"/>
      <c r="D1" s="101"/>
      <c r="E1" s="101"/>
      <c r="F1" s="101"/>
      <c r="G1" s="101"/>
    </row>
    <row r="2" spans="1:7" ht="15" customHeight="1">
      <c r="A2" s="145" t="s">
        <v>30</v>
      </c>
      <c r="B2" s="146" t="s">
        <v>98</v>
      </c>
      <c r="C2" s="146"/>
      <c r="D2" s="146"/>
      <c r="E2" s="147"/>
      <c r="F2" s="148"/>
      <c r="G2" s="147" t="s">
        <v>172</v>
      </c>
    </row>
    <row r="3" spans="1:7" ht="15" customHeight="1">
      <c r="A3" s="149"/>
      <c r="B3" s="150" t="s">
        <v>414</v>
      </c>
      <c r="C3" s="150" t="s">
        <v>415</v>
      </c>
      <c r="D3" s="151" t="s">
        <v>48</v>
      </c>
      <c r="E3" s="152" t="s">
        <v>99</v>
      </c>
      <c r="F3" s="148"/>
      <c r="G3" s="150" t="s">
        <v>414</v>
      </c>
    </row>
    <row r="4" spans="1:7" ht="15" customHeight="1">
      <c r="A4" s="102" t="s">
        <v>101</v>
      </c>
      <c r="B4" s="103">
        <v>36686.734407207674</v>
      </c>
      <c r="C4" s="103">
        <v>49192.99855141985</v>
      </c>
      <c r="D4" s="103">
        <v>-12506.264144212175</v>
      </c>
      <c r="E4" s="104">
        <v>-0.2542285388669646</v>
      </c>
      <c r="F4" s="105"/>
      <c r="G4" s="103">
        <v>74087.67399169528</v>
      </c>
    </row>
    <row r="5" spans="1:7" ht="15" customHeight="1">
      <c r="A5" s="102" t="s">
        <v>257</v>
      </c>
      <c r="B5" s="103">
        <v>-12160.470224137973</v>
      </c>
      <c r="C5" s="103">
        <v>-14146.946483475038</v>
      </c>
      <c r="D5" s="103">
        <v>1986.4762593370651</v>
      </c>
      <c r="E5" s="104">
        <v>0.14041731632034204</v>
      </c>
      <c r="F5" s="105"/>
      <c r="G5" s="103">
        <v>-24557.676449246683</v>
      </c>
    </row>
    <row r="6" spans="1:7" ht="15" customHeight="1">
      <c r="A6" s="106" t="s">
        <v>70</v>
      </c>
      <c r="B6" s="107">
        <v>24526.264183069703</v>
      </c>
      <c r="C6" s="107">
        <v>35046.05206794481</v>
      </c>
      <c r="D6" s="107">
        <v>-10519.787884875106</v>
      </c>
      <c r="E6" s="188">
        <v>-0.30017041190488686</v>
      </c>
      <c r="F6" s="105"/>
      <c r="G6" s="107">
        <v>49529.99754244861</v>
      </c>
    </row>
    <row r="7" spans="1:7" ht="15" customHeight="1">
      <c r="A7" s="102" t="s">
        <v>258</v>
      </c>
      <c r="B7" s="103">
        <v>-8081.369554460519</v>
      </c>
      <c r="C7" s="103">
        <v>-7595.125748862365</v>
      </c>
      <c r="D7" s="103">
        <v>-486.2438055981538</v>
      </c>
      <c r="E7" s="104">
        <v>-0.06402050758290417</v>
      </c>
      <c r="F7" s="105"/>
      <c r="G7" s="103">
        <v>-16320.064530999876</v>
      </c>
    </row>
    <row r="8" spans="1:7" ht="15" customHeight="1">
      <c r="A8" s="108" t="s">
        <v>74</v>
      </c>
      <c r="B8" s="39">
        <v>16444.894628609185</v>
      </c>
      <c r="C8" s="39">
        <v>27450.926319082442</v>
      </c>
      <c r="D8" s="39">
        <v>-11006.031690473257</v>
      </c>
      <c r="E8" s="109">
        <v>-0.4009348013448436</v>
      </c>
      <c r="F8" s="105"/>
      <c r="G8" s="39">
        <v>33209.93301144873</v>
      </c>
    </row>
    <row r="9" spans="1:7" ht="15" customHeight="1">
      <c r="A9" s="102" t="s">
        <v>259</v>
      </c>
      <c r="B9" s="103">
        <v>-2209.04033197522</v>
      </c>
      <c r="C9" s="103">
        <v>-2586.4127996089596</v>
      </c>
      <c r="D9" s="103">
        <v>377.3724676337397</v>
      </c>
      <c r="E9" s="104">
        <v>0.14590573774255786</v>
      </c>
      <c r="F9" s="105"/>
      <c r="G9" s="103">
        <v>-4461.085528444646</v>
      </c>
    </row>
    <row r="10" spans="1:7" ht="15" customHeight="1">
      <c r="A10" s="153" t="s">
        <v>77</v>
      </c>
      <c r="B10" s="154">
        <v>14235.854296633965</v>
      </c>
      <c r="C10" s="154">
        <v>24864.513519473483</v>
      </c>
      <c r="D10" s="154">
        <v>-10628.659222839518</v>
      </c>
      <c r="E10" s="155">
        <v>-0.42746298714090364</v>
      </c>
      <c r="F10" s="156"/>
      <c r="G10" s="154">
        <v>28748.847483004087</v>
      </c>
    </row>
    <row r="11" spans="1:7" ht="15" customHeight="1">
      <c r="A11" s="42" t="s">
        <v>260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9" t="s">
        <v>266</v>
      </c>
      <c r="B13" s="101"/>
      <c r="C13" s="101"/>
      <c r="D13" s="101"/>
      <c r="E13" s="101"/>
      <c r="F13" s="101"/>
      <c r="G13" s="101"/>
    </row>
    <row r="14" spans="1:7" ht="15">
      <c r="A14" s="157" t="s">
        <v>30</v>
      </c>
      <c r="B14" s="158" t="s">
        <v>414</v>
      </c>
      <c r="C14" s="158" t="s">
        <v>415</v>
      </c>
      <c r="D14" s="159" t="s">
        <v>48</v>
      </c>
      <c r="E14" s="160" t="s">
        <v>99</v>
      </c>
      <c r="F14" s="156"/>
      <c r="G14" s="156"/>
    </row>
    <row r="15" spans="1:7" ht="15">
      <c r="A15" s="110" t="s">
        <v>262</v>
      </c>
      <c r="B15" s="111">
        <v>2317.17993634</v>
      </c>
      <c r="C15" s="111">
        <v>2801.00435886</v>
      </c>
      <c r="D15" s="112">
        <v>-483.8244225200001</v>
      </c>
      <c r="E15" s="70">
        <v>-0.17273247754491716</v>
      </c>
      <c r="F15" s="42"/>
      <c r="G15" s="42"/>
    </row>
    <row r="16" spans="1:7" ht="15">
      <c r="A16" s="110" t="s">
        <v>263</v>
      </c>
      <c r="B16" s="111">
        <v>3392.24676833</v>
      </c>
      <c r="C16" s="111">
        <v>3196.896291968565</v>
      </c>
      <c r="D16" s="112">
        <v>195.35047636143508</v>
      </c>
      <c r="E16" s="70">
        <v>0.06110629139024819</v>
      </c>
      <c r="F16" s="42"/>
      <c r="G16" s="42"/>
    </row>
    <row r="17" spans="1:7" ht="15">
      <c r="A17" s="41" t="s">
        <v>264</v>
      </c>
      <c r="B17" s="113">
        <v>0.027101787839516677</v>
      </c>
      <c r="C17" s="113">
        <v>0.02637170119875574</v>
      </c>
      <c r="D17" s="114">
        <v>0.07300866407609387</v>
      </c>
      <c r="E17" s="71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tabSelected="1" zoomScalePageLayoutView="0" workbookViewId="0" topLeftCell="A1">
      <selection activeCell="K16" sqref="K16"/>
    </sheetView>
  </sheetViews>
  <sheetFormatPr defaultColWidth="11.421875" defaultRowHeight="15"/>
  <cols>
    <col min="1" max="1" width="44.7109375" style="0" bestFit="1" customWidth="1"/>
    <col min="6" max="6" width="3.00390625" style="0" customWidth="1"/>
  </cols>
  <sheetData>
    <row r="1" spans="1:7" ht="15">
      <c r="A1" s="59" t="s">
        <v>430</v>
      </c>
      <c r="B1" s="101"/>
      <c r="C1" s="101"/>
      <c r="D1" s="101"/>
      <c r="E1" s="101"/>
      <c r="F1" s="101"/>
      <c r="G1" s="101"/>
    </row>
    <row r="2" spans="1:7" ht="15">
      <c r="A2" s="145" t="s">
        <v>417</v>
      </c>
      <c r="B2" s="146" t="s">
        <v>98</v>
      </c>
      <c r="C2" s="146"/>
      <c r="D2" s="146"/>
      <c r="E2" s="147"/>
      <c r="F2" s="148"/>
      <c r="G2" s="147" t="s">
        <v>172</v>
      </c>
    </row>
    <row r="3" spans="1:7" ht="15">
      <c r="A3" s="149"/>
      <c r="B3" s="150" t="s">
        <v>414</v>
      </c>
      <c r="C3" s="150"/>
      <c r="D3" s="151" t="s">
        <v>48</v>
      </c>
      <c r="E3" s="152" t="s">
        <v>99</v>
      </c>
      <c r="F3" s="148"/>
      <c r="G3" s="150" t="s">
        <v>414</v>
      </c>
    </row>
    <row r="4" spans="1:7" ht="15">
      <c r="A4" s="102" t="s">
        <v>101</v>
      </c>
      <c r="B4" s="103">
        <v>41186.49318846357</v>
      </c>
      <c r="C4" s="103"/>
      <c r="D4" s="103"/>
      <c r="E4" s="104" t="s">
        <v>32</v>
      </c>
      <c r="F4" s="105"/>
      <c r="G4" s="103">
        <v>83174.79136569242</v>
      </c>
    </row>
    <row r="5" spans="1:7" ht="15">
      <c r="A5" s="102" t="s">
        <v>257</v>
      </c>
      <c r="B5" s="103">
        <v>-23933.02949174906</v>
      </c>
      <c r="C5" s="103"/>
      <c r="D5" s="103"/>
      <c r="E5" s="104" t="s">
        <v>32</v>
      </c>
      <c r="F5" s="105"/>
      <c r="G5" s="103">
        <v>-48331.97926359921</v>
      </c>
    </row>
    <row r="6" spans="1:7" ht="15">
      <c r="A6" s="106" t="s">
        <v>70</v>
      </c>
      <c r="B6" s="107">
        <v>17253.463696714512</v>
      </c>
      <c r="C6" s="107"/>
      <c r="D6" s="107"/>
      <c r="E6" s="188" t="s">
        <v>32</v>
      </c>
      <c r="F6" s="105"/>
      <c r="G6" s="107">
        <v>34842.81210209321</v>
      </c>
    </row>
    <row r="7" spans="1:7" ht="15">
      <c r="A7" s="102" t="s">
        <v>258</v>
      </c>
      <c r="B7" s="103">
        <v>-8613.711650687448</v>
      </c>
      <c r="C7" s="103"/>
      <c r="D7" s="103"/>
      <c r="E7" s="104" t="s">
        <v>32</v>
      </c>
      <c r="F7" s="105"/>
      <c r="G7" s="103">
        <v>-17395.112182817255</v>
      </c>
    </row>
    <row r="8" spans="1:7" ht="15">
      <c r="A8" s="108" t="s">
        <v>74</v>
      </c>
      <c r="B8" s="39">
        <v>8639.752046027064</v>
      </c>
      <c r="C8" s="39"/>
      <c r="D8" s="39"/>
      <c r="E8" s="109" t="s">
        <v>32</v>
      </c>
      <c r="F8" s="105"/>
      <c r="G8" s="39">
        <v>17447.699919275947</v>
      </c>
    </row>
    <row r="9" spans="1:7" ht="15">
      <c r="A9" s="102" t="s">
        <v>259</v>
      </c>
      <c r="B9" s="103">
        <v>-11175.0311503176</v>
      </c>
      <c r="C9" s="103"/>
      <c r="D9" s="103"/>
      <c r="E9" s="104" t="s">
        <v>32</v>
      </c>
      <c r="F9" s="105"/>
      <c r="G9" s="103">
        <v>-22567.614100564642</v>
      </c>
    </row>
    <row r="10" spans="1:7" ht="15">
      <c r="A10" s="153" t="s">
        <v>77</v>
      </c>
      <c r="B10" s="154">
        <v>-2535.2791042905355</v>
      </c>
      <c r="C10" s="154"/>
      <c r="D10" s="154"/>
      <c r="E10" s="155" t="s">
        <v>32</v>
      </c>
      <c r="F10" s="156"/>
      <c r="G10" s="154">
        <v>-5119.914181288694</v>
      </c>
    </row>
    <row r="11" spans="1:7" ht="15">
      <c r="A11" s="42" t="s">
        <v>260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9" t="s">
        <v>431</v>
      </c>
      <c r="B13" s="101"/>
      <c r="C13" s="101"/>
      <c r="D13" s="101"/>
      <c r="E13" s="101"/>
      <c r="F13" s="101"/>
      <c r="G13" s="101"/>
    </row>
    <row r="14" spans="1:7" ht="15">
      <c r="A14" s="157" t="s">
        <v>417</v>
      </c>
      <c r="B14" s="158" t="s">
        <v>414</v>
      </c>
      <c r="C14" s="158"/>
      <c r="D14" s="159"/>
      <c r="E14" s="160" t="s">
        <v>99</v>
      </c>
      <c r="F14" s="156"/>
      <c r="G14" s="156"/>
    </row>
    <row r="15" spans="1:7" ht="15">
      <c r="A15" s="110" t="s">
        <v>262</v>
      </c>
      <c r="B15" s="111">
        <v>3582.076436</v>
      </c>
      <c r="C15" s="111"/>
      <c r="D15" s="112"/>
      <c r="E15" s="70" t="s">
        <v>32</v>
      </c>
      <c r="F15" s="42"/>
      <c r="G15" s="42"/>
    </row>
    <row r="16" spans="1:7" ht="15">
      <c r="A16" s="110" t="s">
        <v>263</v>
      </c>
      <c r="B16" s="111">
        <v>4194.618170000001</v>
      </c>
      <c r="C16" s="111"/>
      <c r="D16" s="112"/>
      <c r="E16" s="70" t="s">
        <v>32</v>
      </c>
      <c r="F16" s="42"/>
      <c r="G16" s="42"/>
    </row>
    <row r="17" spans="1:7" ht="15">
      <c r="A17" s="41" t="s">
        <v>264</v>
      </c>
      <c r="B17" s="113">
        <v>0.033512199870732604</v>
      </c>
      <c r="C17" s="113"/>
      <c r="D17" s="114"/>
      <c r="E17" s="71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G19"/>
  <sheetViews>
    <sheetView showGridLines="0" tabSelected="1" zoomScalePageLayoutView="0" workbookViewId="0" topLeftCell="A1">
      <selection activeCell="K16" sqref="K16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8515625" style="0" customWidth="1"/>
    <col min="6" max="6" width="0.85546875" style="0" customWidth="1"/>
    <col min="7" max="7" width="14.57421875" style="0" customWidth="1"/>
  </cols>
  <sheetData>
    <row r="1" spans="1:7" ht="15" customHeight="1">
      <c r="A1" s="59" t="s">
        <v>270</v>
      </c>
      <c r="B1" s="101"/>
      <c r="C1" s="101"/>
      <c r="D1" s="101"/>
      <c r="E1" s="101"/>
      <c r="F1" s="101"/>
      <c r="G1" s="101"/>
    </row>
    <row r="2" spans="1:7" ht="15" customHeight="1">
      <c r="A2" s="145" t="s">
        <v>8</v>
      </c>
      <c r="B2" s="146" t="s">
        <v>98</v>
      </c>
      <c r="C2" s="146"/>
      <c r="D2" s="146"/>
      <c r="E2" s="147"/>
      <c r="F2" s="148"/>
      <c r="G2" s="147" t="s">
        <v>172</v>
      </c>
    </row>
    <row r="3" spans="1:7" ht="15" customHeight="1">
      <c r="A3" s="149"/>
      <c r="B3" s="150" t="s">
        <v>414</v>
      </c>
      <c r="C3" s="150" t="s">
        <v>415</v>
      </c>
      <c r="D3" s="151" t="s">
        <v>48</v>
      </c>
      <c r="E3" s="152" t="s">
        <v>99</v>
      </c>
      <c r="F3" s="148"/>
      <c r="G3" s="150" t="s">
        <v>414</v>
      </c>
    </row>
    <row r="4" spans="1:7" ht="15" customHeight="1">
      <c r="A4" s="102" t="s">
        <v>101</v>
      </c>
      <c r="B4" s="103">
        <v>528653.053766028</v>
      </c>
      <c r="C4" s="103">
        <v>321242.0242033788</v>
      </c>
      <c r="D4" s="103">
        <v>207411.0295626492</v>
      </c>
      <c r="E4" s="104">
        <v>0.6456534759952108</v>
      </c>
      <c r="F4" s="105"/>
      <c r="G4" s="103">
        <v>1067597.7498405187</v>
      </c>
    </row>
    <row r="5" spans="1:7" ht="15" customHeight="1">
      <c r="A5" s="102" t="s">
        <v>257</v>
      </c>
      <c r="B5" s="103">
        <v>-169802.32772042562</v>
      </c>
      <c r="C5" s="103">
        <v>-175422.08215643553</v>
      </c>
      <c r="D5" s="103">
        <v>5619.754436009913</v>
      </c>
      <c r="E5" s="104">
        <v>0.0320356158525037</v>
      </c>
      <c r="F5" s="105"/>
      <c r="G5" s="103">
        <v>-342910.310837323</v>
      </c>
    </row>
    <row r="6" spans="1:7" ht="15" customHeight="1">
      <c r="A6" s="106" t="s">
        <v>70</v>
      </c>
      <c r="B6" s="107">
        <v>358850.7260456024</v>
      </c>
      <c r="C6" s="107">
        <v>145819.9420469433</v>
      </c>
      <c r="D6" s="107">
        <v>213030.7839986591</v>
      </c>
      <c r="E6" s="188">
        <v>1.4609166689291295</v>
      </c>
      <c r="F6" s="105"/>
      <c r="G6" s="107">
        <v>724687.4390031956</v>
      </c>
    </row>
    <row r="7" spans="1:7" ht="15" customHeight="1">
      <c r="A7" s="102" t="s">
        <v>258</v>
      </c>
      <c r="B7" s="103">
        <v>-221991.74969712007</v>
      </c>
      <c r="C7" s="103">
        <v>-184212.5315168526</v>
      </c>
      <c r="D7" s="103">
        <v>-37779.21818026746</v>
      </c>
      <c r="E7" s="104">
        <v>-0.20508495198010587</v>
      </c>
      <c r="F7" s="105"/>
      <c r="G7" s="103">
        <v>-448305.161147704</v>
      </c>
    </row>
    <row r="8" spans="1:7" ht="15" customHeight="1">
      <c r="A8" s="108" t="s">
        <v>74</v>
      </c>
      <c r="B8" s="39">
        <v>136858.97634848233</v>
      </c>
      <c r="C8" s="39">
        <v>-38392.58946990932</v>
      </c>
      <c r="D8" s="39">
        <v>175251.56581839165</v>
      </c>
      <c r="E8" s="109">
        <v>4.564723771907787</v>
      </c>
      <c r="F8" s="105"/>
      <c r="G8" s="39">
        <v>276382.2778554916</v>
      </c>
    </row>
    <row r="9" spans="1:7" ht="15" customHeight="1">
      <c r="A9" s="102" t="s">
        <v>259</v>
      </c>
      <c r="B9" s="103">
        <v>-12909.1070126891</v>
      </c>
      <c r="C9" s="103">
        <v>-14336.316022135523</v>
      </c>
      <c r="D9" s="103">
        <v>1427.209009446422</v>
      </c>
      <c r="E9" s="104">
        <v>0.09955200535777715</v>
      </c>
      <c r="F9" s="105"/>
      <c r="G9" s="103">
        <v>-26069.52423904257</v>
      </c>
    </row>
    <row r="10" spans="1:7" ht="15" customHeight="1">
      <c r="A10" s="42" t="s">
        <v>36</v>
      </c>
      <c r="B10" s="103">
        <v>-1951.7099568451101</v>
      </c>
      <c r="C10" s="103">
        <v>-1373.5271636477198</v>
      </c>
      <c r="D10" s="161"/>
      <c r="E10" s="161"/>
      <c r="F10" s="161"/>
      <c r="G10" s="161"/>
    </row>
    <row r="11" spans="1:7" ht="15" customHeight="1">
      <c r="A11" s="153" t="s">
        <v>77</v>
      </c>
      <c r="B11" s="154">
        <v>121998.15937894813</v>
      </c>
      <c r="C11" s="154">
        <v>-54102.43265569256</v>
      </c>
      <c r="D11" s="154">
        <v>176100.5920346407</v>
      </c>
      <c r="E11" s="155">
        <v>3.254947760950851</v>
      </c>
      <c r="F11" s="156"/>
      <c r="G11" s="154">
        <v>246371.33846065696</v>
      </c>
    </row>
    <row r="12" spans="1:7" ht="15">
      <c r="A12" s="42" t="s">
        <v>260</v>
      </c>
      <c r="B12" s="42"/>
      <c r="C12" s="42"/>
      <c r="D12" s="42"/>
      <c r="E12" s="42"/>
      <c r="F12" s="42"/>
      <c r="G12" s="42"/>
    </row>
    <row r="13" spans="1:7" ht="15">
      <c r="A13" s="42"/>
      <c r="B13" s="42"/>
      <c r="C13" s="42"/>
      <c r="D13" s="42"/>
      <c r="E13" s="42"/>
      <c r="F13" s="42"/>
      <c r="G13" s="42"/>
    </row>
    <row r="14" spans="1:7" ht="15">
      <c r="A14" s="59" t="s">
        <v>418</v>
      </c>
      <c r="B14" s="101"/>
      <c r="C14" s="101"/>
      <c r="D14" s="101"/>
      <c r="E14" s="101"/>
      <c r="F14" s="101"/>
      <c r="G14" s="101"/>
    </row>
    <row r="15" spans="1:7" ht="15">
      <c r="A15" s="157" t="s">
        <v>8</v>
      </c>
      <c r="B15" s="158" t="s">
        <v>414</v>
      </c>
      <c r="C15" s="158" t="s">
        <v>415</v>
      </c>
      <c r="D15" s="159" t="s">
        <v>48</v>
      </c>
      <c r="E15" s="160" t="s">
        <v>99</v>
      </c>
      <c r="F15" s="161"/>
      <c r="G15" s="156"/>
    </row>
    <row r="16" spans="1:7" ht="15">
      <c r="A16" s="110" t="s">
        <v>267</v>
      </c>
      <c r="B16" s="111">
        <v>2444.013</v>
      </c>
      <c r="C16" s="111">
        <v>2388.675</v>
      </c>
      <c r="D16" s="112">
        <v>55.33799999999974</v>
      </c>
      <c r="E16" s="70">
        <v>0.023166818424440218</v>
      </c>
      <c r="F16" s="42"/>
      <c r="G16" s="42"/>
    </row>
    <row r="17" spans="1:7" ht="15">
      <c r="A17" s="110" t="s">
        <v>263</v>
      </c>
      <c r="B17" s="111">
        <v>18137</v>
      </c>
      <c r="C17" s="111">
        <v>17738</v>
      </c>
      <c r="D17" s="112">
        <v>399</v>
      </c>
      <c r="E17" s="70">
        <v>0.02249408050513023</v>
      </c>
      <c r="F17" s="42"/>
      <c r="G17" s="42"/>
    </row>
    <row r="18" spans="1:7" ht="15">
      <c r="A18" s="110" t="s">
        <v>268</v>
      </c>
      <c r="B18" s="112">
        <v>736.1484939759036</v>
      </c>
      <c r="C18" s="112">
        <v>810.2696743554952</v>
      </c>
      <c r="D18" s="112">
        <v>-74.12118037959158</v>
      </c>
      <c r="E18" s="70">
        <v>-0.09147717448335833</v>
      </c>
      <c r="F18" s="42"/>
      <c r="G18" s="42"/>
    </row>
    <row r="19" spans="1:7" ht="15">
      <c r="A19" s="41" t="s">
        <v>269</v>
      </c>
      <c r="B19" s="140">
        <v>0.10804563784793941</v>
      </c>
      <c r="C19" s="140">
        <v>0.10603769781272049</v>
      </c>
      <c r="D19" s="113">
        <v>0.0020079400352189247</v>
      </c>
      <c r="E19" s="71"/>
      <c r="F19" s="42"/>
      <c r="G19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G28"/>
  <sheetViews>
    <sheetView showGridLines="0" tabSelected="1" zoomScalePageLayoutView="0" workbookViewId="0" topLeftCell="A1">
      <selection activeCell="K16" sqref="K16"/>
    </sheetView>
  </sheetViews>
  <sheetFormatPr defaultColWidth="11.421875" defaultRowHeight="15"/>
  <cols>
    <col min="1" max="1" width="58.28125" style="0" customWidth="1"/>
    <col min="2" max="3" width="11.00390625" style="0" customWidth="1"/>
    <col min="4" max="4" width="13.00390625" style="0" customWidth="1"/>
    <col min="5" max="5" width="11.00390625" style="0" customWidth="1"/>
    <col min="6" max="6" width="2.00390625" style="0" customWidth="1"/>
    <col min="7" max="7" width="13.140625" style="0" customWidth="1"/>
  </cols>
  <sheetData>
    <row r="1" spans="1:7" ht="15">
      <c r="A1" s="59" t="s">
        <v>284</v>
      </c>
      <c r="B1" s="74"/>
      <c r="C1" s="74"/>
      <c r="D1" s="74"/>
      <c r="E1" s="74"/>
      <c r="F1" s="74"/>
      <c r="G1" s="74"/>
    </row>
    <row r="2" spans="1:7" ht="15">
      <c r="A2" s="35" t="s">
        <v>13</v>
      </c>
      <c r="B2" s="423" t="s">
        <v>57</v>
      </c>
      <c r="C2" s="423"/>
      <c r="D2" s="423"/>
      <c r="E2" s="36"/>
      <c r="F2" s="115"/>
      <c r="G2" s="37" t="s">
        <v>58</v>
      </c>
    </row>
    <row r="3" spans="1:7" ht="15">
      <c r="A3" s="43"/>
      <c r="B3" s="38" t="s">
        <v>414</v>
      </c>
      <c r="C3" s="38" t="s">
        <v>415</v>
      </c>
      <c r="D3" s="38" t="s">
        <v>48</v>
      </c>
      <c r="E3" s="38" t="s">
        <v>0</v>
      </c>
      <c r="F3" s="44"/>
      <c r="G3" s="38" t="s">
        <v>414</v>
      </c>
    </row>
    <row r="4" spans="1:7" ht="15">
      <c r="A4" s="74" t="s">
        <v>59</v>
      </c>
      <c r="B4" s="116">
        <v>1699600.885</v>
      </c>
      <c r="C4" s="116">
        <v>1968531.5473421616</v>
      </c>
      <c r="D4" s="117">
        <v>-268930.66234216164</v>
      </c>
      <c r="E4" s="118">
        <v>-0.13661486030298162</v>
      </c>
      <c r="F4" s="119"/>
      <c r="G4" s="117">
        <v>3432289.0363100288</v>
      </c>
    </row>
    <row r="5" spans="1:7" ht="15">
      <c r="A5" s="74" t="s">
        <v>63</v>
      </c>
      <c r="B5" s="116">
        <v>171869.96</v>
      </c>
      <c r="C5" s="116">
        <v>164218.7806332797</v>
      </c>
      <c r="D5" s="117">
        <v>7651.179366720287</v>
      </c>
      <c r="E5" s="118">
        <v>0.0465913785086877</v>
      </c>
      <c r="F5" s="119"/>
      <c r="G5" s="117">
        <v>347085.8273759037</v>
      </c>
    </row>
    <row r="6" spans="1:7" ht="15">
      <c r="A6" s="68" t="s">
        <v>271</v>
      </c>
      <c r="B6" s="116">
        <v>1871470.845</v>
      </c>
      <c r="C6" s="116">
        <v>2132750.3279754412</v>
      </c>
      <c r="D6" s="117">
        <v>-261279.48297544126</v>
      </c>
      <c r="E6" s="118">
        <v>-0.12250823715660444</v>
      </c>
      <c r="F6" s="119"/>
      <c r="G6" s="117">
        <v>3779374.8636859325</v>
      </c>
    </row>
    <row r="7" spans="1:7" ht="15">
      <c r="A7" s="42" t="s">
        <v>69</v>
      </c>
      <c r="B7" s="116">
        <v>-1082324.727</v>
      </c>
      <c r="C7" s="116">
        <v>-1261579.0023235367</v>
      </c>
      <c r="D7" s="117">
        <v>179254.2753235367</v>
      </c>
      <c r="E7" s="118">
        <v>0.14208723749633737</v>
      </c>
      <c r="F7" s="119"/>
      <c r="G7" s="117">
        <v>-2185719.7928026174</v>
      </c>
    </row>
    <row r="8" spans="1:7" ht="15">
      <c r="A8" s="101" t="s">
        <v>70</v>
      </c>
      <c r="B8" s="120">
        <v>789146.118</v>
      </c>
      <c r="C8" s="120">
        <v>871171.3256519046</v>
      </c>
      <c r="D8" s="121">
        <v>-82025.20765190455</v>
      </c>
      <c r="E8" s="122">
        <v>-0.09415508205636179</v>
      </c>
      <c r="F8" s="119"/>
      <c r="G8" s="121">
        <v>1593655.070883315</v>
      </c>
    </row>
    <row r="9" spans="1:7" ht="15">
      <c r="A9" s="42" t="s">
        <v>258</v>
      </c>
      <c r="B9" s="116">
        <v>-234841.868</v>
      </c>
      <c r="C9" s="116">
        <v>-246232.93059731895</v>
      </c>
      <c r="D9" s="117">
        <v>11391.06259731896</v>
      </c>
      <c r="E9" s="118">
        <v>0.046261328936329484</v>
      </c>
      <c r="F9" s="119"/>
      <c r="G9" s="117">
        <v>-474255.5595944909</v>
      </c>
    </row>
    <row r="10" spans="1:7" ht="15">
      <c r="A10" s="108" t="s">
        <v>74</v>
      </c>
      <c r="B10" s="39">
        <v>554304.25</v>
      </c>
      <c r="C10" s="39">
        <v>624938.3950545856</v>
      </c>
      <c r="D10" s="123">
        <v>-70634.14505458565</v>
      </c>
      <c r="E10" s="40">
        <v>-0.11302577280183923</v>
      </c>
      <c r="F10" s="119"/>
      <c r="G10" s="123">
        <v>1119399.5112888243</v>
      </c>
    </row>
    <row r="11" spans="1:7" ht="15">
      <c r="A11" s="42" t="s">
        <v>259</v>
      </c>
      <c r="B11" s="116">
        <v>-112424.426</v>
      </c>
      <c r="C11" s="116">
        <v>-119521.22873780775</v>
      </c>
      <c r="D11" s="117">
        <v>7096.802737807739</v>
      </c>
      <c r="E11" s="118">
        <v>0.05937692251621599</v>
      </c>
      <c r="F11" s="119"/>
      <c r="G11" s="117">
        <v>-227037.4934367301</v>
      </c>
    </row>
    <row r="12" spans="1:7" ht="15">
      <c r="A12" s="42" t="s">
        <v>36</v>
      </c>
      <c r="B12" s="116">
        <v>-51248.898</v>
      </c>
      <c r="C12" s="116">
        <v>-24644.074994164162</v>
      </c>
      <c r="D12" s="117">
        <v>-26604.82300583584</v>
      </c>
      <c r="E12" s="118">
        <v>-1.0795626539902996</v>
      </c>
      <c r="F12" s="119"/>
      <c r="G12" s="117">
        <v>-103495.4925481643</v>
      </c>
    </row>
    <row r="13" spans="1:7" ht="15">
      <c r="A13" s="108" t="s">
        <v>77</v>
      </c>
      <c r="B13" s="39">
        <v>390630.92600000004</v>
      </c>
      <c r="C13" s="39">
        <v>480773.09132261376</v>
      </c>
      <c r="D13" s="123">
        <v>-90142.16532261373</v>
      </c>
      <c r="E13" s="40">
        <v>-0.18749419830180453</v>
      </c>
      <c r="F13" s="119"/>
      <c r="G13" s="123">
        <v>788866.52530393</v>
      </c>
    </row>
    <row r="14" spans="1:7" ht="15">
      <c r="A14" s="124" t="s">
        <v>272</v>
      </c>
      <c r="B14" s="305">
        <v>25646.749</v>
      </c>
      <c r="C14" s="305">
        <v>25136.699835699324</v>
      </c>
      <c r="D14" s="121">
        <v>510.04916430067533</v>
      </c>
      <c r="E14" s="122">
        <v>0.020291015432992512</v>
      </c>
      <c r="F14" s="119"/>
      <c r="G14" s="306">
        <v>51792.780403085744</v>
      </c>
    </row>
    <row r="15" spans="1:7" ht="15">
      <c r="A15" s="125" t="s">
        <v>79</v>
      </c>
      <c r="B15" s="116">
        <v>144271.487</v>
      </c>
      <c r="C15" s="116">
        <v>180503.94821502196</v>
      </c>
      <c r="D15" s="117">
        <v>-36232.46121502196</v>
      </c>
      <c r="E15" s="118">
        <v>-0.20072946643726994</v>
      </c>
      <c r="F15" s="119"/>
      <c r="G15" s="307">
        <v>291351.60345732863</v>
      </c>
    </row>
    <row r="16" spans="1:7" ht="15">
      <c r="A16" s="125" t="s">
        <v>273</v>
      </c>
      <c r="B16" s="116">
        <v>-120687.813</v>
      </c>
      <c r="C16" s="116">
        <v>-155347.08036101193</v>
      </c>
      <c r="D16" s="117">
        <v>34659.26736101194</v>
      </c>
      <c r="E16" s="118">
        <v>0.22310858550071927</v>
      </c>
      <c r="F16" s="119"/>
      <c r="G16" s="307">
        <v>-243725.1363140676</v>
      </c>
    </row>
    <row r="17" spans="1:7" ht="15">
      <c r="A17" s="125" t="s">
        <v>274</v>
      </c>
      <c r="B17" s="116">
        <v>0</v>
      </c>
      <c r="C17" s="116">
        <v>0</v>
      </c>
      <c r="D17" s="117">
        <v>0</v>
      </c>
      <c r="E17" s="118" t="s">
        <v>32</v>
      </c>
      <c r="F17" s="119"/>
      <c r="G17" s="307">
        <v>0</v>
      </c>
    </row>
    <row r="18" spans="1:7" ht="15">
      <c r="A18" s="125" t="s">
        <v>82</v>
      </c>
      <c r="B18" s="285">
        <v>2063.075</v>
      </c>
      <c r="C18" s="285">
        <v>-20.168018310697335</v>
      </c>
      <c r="D18" s="117">
        <v>2083.243018310697</v>
      </c>
      <c r="E18" s="118">
        <v>103.2943835243209</v>
      </c>
      <c r="F18" s="119"/>
      <c r="G18" s="307">
        <v>4166.313259824709</v>
      </c>
    </row>
    <row r="19" spans="1:7" ht="15">
      <c r="A19" s="126" t="s">
        <v>275</v>
      </c>
      <c r="B19" s="116">
        <v>8243.33</v>
      </c>
      <c r="C19" s="116">
        <v>5780.1033274577</v>
      </c>
      <c r="D19" s="117">
        <v>2463.2266725422996</v>
      </c>
      <c r="E19" s="118">
        <v>0.4261561659012273</v>
      </c>
      <c r="F19" s="119"/>
      <c r="G19" s="307">
        <v>16647.138414313988</v>
      </c>
    </row>
    <row r="20" spans="1:7" ht="15">
      <c r="A20" s="126" t="s">
        <v>276</v>
      </c>
      <c r="B20" s="116">
        <v>-6180.255</v>
      </c>
      <c r="C20" s="116">
        <v>-5800.271345768398</v>
      </c>
      <c r="D20" s="117">
        <v>-379.9836542316025</v>
      </c>
      <c r="E20" s="118">
        <v>-0.06551135827616418</v>
      </c>
      <c r="F20" s="119"/>
      <c r="G20" s="307">
        <v>-12480.825154489277</v>
      </c>
    </row>
    <row r="21" spans="1:7" ht="15">
      <c r="A21" s="127" t="s">
        <v>277</v>
      </c>
      <c r="B21" s="120">
        <v>0.003</v>
      </c>
      <c r="C21" s="120">
        <v>-9.96014975219283E-06</v>
      </c>
      <c r="D21" s="121">
        <v>0.0030099601497521927</v>
      </c>
      <c r="E21" s="122">
        <v>302.2002906220882</v>
      </c>
      <c r="F21" s="128"/>
      <c r="G21" s="306">
        <v>0.00605840300496789</v>
      </c>
    </row>
    <row r="22" spans="1:7" ht="15">
      <c r="A22" s="127" t="s">
        <v>278</v>
      </c>
      <c r="B22" s="120">
        <v>0</v>
      </c>
      <c r="C22" s="120">
        <v>-2.9802322387695313E-10</v>
      </c>
      <c r="D22" s="121">
        <v>2.9802322387695313E-10</v>
      </c>
      <c r="E22" s="122">
        <v>-1</v>
      </c>
      <c r="F22" s="128"/>
      <c r="G22" s="306">
        <v>0</v>
      </c>
    </row>
    <row r="23" spans="1:7" ht="15">
      <c r="A23" s="127" t="s">
        <v>279</v>
      </c>
      <c r="B23" s="120">
        <v>2761.811</v>
      </c>
      <c r="C23" s="120">
        <v>1983.25872713901</v>
      </c>
      <c r="D23" s="121">
        <v>778.5522728609901</v>
      </c>
      <c r="E23" s="122">
        <v>0.392562131308055</v>
      </c>
      <c r="F23" s="128"/>
      <c r="G23" s="306">
        <v>5577.388020517791</v>
      </c>
    </row>
    <row r="24" spans="1:7" ht="15">
      <c r="A24" s="45" t="s">
        <v>280</v>
      </c>
      <c r="B24" s="39">
        <v>419039.48900000006</v>
      </c>
      <c r="C24" s="39">
        <v>507893.0498754917</v>
      </c>
      <c r="D24" s="123">
        <v>-88853.56087549165</v>
      </c>
      <c r="E24" s="40">
        <v>-0.17494541596360455</v>
      </c>
      <c r="F24" s="119"/>
      <c r="G24" s="123">
        <v>846236.6997859365</v>
      </c>
    </row>
    <row r="25" spans="1:7" ht="15">
      <c r="A25" s="129" t="s">
        <v>89</v>
      </c>
      <c r="B25" s="116">
        <v>-96490.988</v>
      </c>
      <c r="C25" s="116">
        <v>-129497.17703740283</v>
      </c>
      <c r="D25" s="117">
        <v>33006.18903740283</v>
      </c>
      <c r="E25" s="118">
        <v>0.25487960272577687</v>
      </c>
      <c r="F25" s="119"/>
      <c r="G25" s="307">
        <v>-194860.4305505069</v>
      </c>
    </row>
    <row r="26" spans="1:7" ht="15">
      <c r="A26" s="45" t="s">
        <v>281</v>
      </c>
      <c r="B26" s="39">
        <v>322548.50100000005</v>
      </c>
      <c r="C26" s="39">
        <v>378395.8728380889</v>
      </c>
      <c r="D26" s="123">
        <v>-55847.371838088846</v>
      </c>
      <c r="E26" s="40">
        <v>-0.14758980170480157</v>
      </c>
      <c r="F26" s="119"/>
      <c r="G26" s="123">
        <v>651376.2692354297</v>
      </c>
    </row>
    <row r="27" spans="1:7" ht="15">
      <c r="A27" s="130" t="s">
        <v>282</v>
      </c>
      <c r="B27" s="131">
        <v>235577.056</v>
      </c>
      <c r="C27" s="131">
        <v>265749.9233096627</v>
      </c>
      <c r="D27" s="132">
        <v>-30172.867309662717</v>
      </c>
      <c r="E27" s="133">
        <v>-0.11353857391147411</v>
      </c>
      <c r="F27" s="119"/>
      <c r="G27" s="132">
        <v>475740.24799062964</v>
      </c>
    </row>
    <row r="28" spans="1:7" ht="15">
      <c r="A28" s="130" t="s">
        <v>283</v>
      </c>
      <c r="B28" s="131">
        <v>86971.446</v>
      </c>
      <c r="C28" s="131">
        <v>112645.94953838596</v>
      </c>
      <c r="D28" s="131">
        <v>-25674.503538385965</v>
      </c>
      <c r="E28" s="133">
        <v>-0.22792211920267008</v>
      </c>
      <c r="F28" s="196"/>
      <c r="G28" s="131">
        <v>175636.02326426754</v>
      </c>
    </row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G17"/>
  <sheetViews>
    <sheetView showGridLines="0" tabSelected="1" zoomScalePageLayoutView="0" workbookViewId="0" topLeftCell="A1">
      <selection activeCell="K16" sqref="K16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57421875" style="0" customWidth="1"/>
    <col min="6" max="6" width="0.85546875" style="0" customWidth="1"/>
    <col min="7" max="7" width="14.7109375" style="0" customWidth="1"/>
  </cols>
  <sheetData>
    <row r="1" spans="1:7" ht="15" customHeight="1">
      <c r="A1" s="59" t="s">
        <v>286</v>
      </c>
      <c r="B1" s="101"/>
      <c r="C1" s="101"/>
      <c r="D1" s="101"/>
      <c r="E1" s="101"/>
      <c r="F1" s="101"/>
      <c r="G1" s="101"/>
    </row>
    <row r="2" spans="1:7" ht="15" customHeight="1">
      <c r="A2" s="145" t="s">
        <v>16</v>
      </c>
      <c r="B2" s="146" t="s">
        <v>98</v>
      </c>
      <c r="C2" s="146"/>
      <c r="D2" s="146"/>
      <c r="E2" s="147"/>
      <c r="F2" s="148"/>
      <c r="G2" s="147" t="s">
        <v>172</v>
      </c>
    </row>
    <row r="3" spans="1:7" ht="15" customHeight="1">
      <c r="A3" s="149"/>
      <c r="B3" s="150" t="s">
        <v>414</v>
      </c>
      <c r="C3" s="150" t="s">
        <v>415</v>
      </c>
      <c r="D3" s="151" t="s">
        <v>48</v>
      </c>
      <c r="E3" s="152" t="s">
        <v>99</v>
      </c>
      <c r="F3" s="148"/>
      <c r="G3" s="150" t="s">
        <v>414</v>
      </c>
    </row>
    <row r="4" spans="1:7" ht="15" customHeight="1">
      <c r="A4" s="102" t="s">
        <v>101</v>
      </c>
      <c r="B4" s="103">
        <v>117445.18839443523</v>
      </c>
      <c r="C4" s="103">
        <v>155195.04583145672</v>
      </c>
      <c r="D4" s="103">
        <v>-37749.85743702149</v>
      </c>
      <c r="E4" s="104">
        <v>-0.24324138206072757</v>
      </c>
      <c r="F4" s="105"/>
      <c r="G4" s="103">
        <v>237176.76076262214</v>
      </c>
    </row>
    <row r="5" spans="1:7" ht="15" customHeight="1">
      <c r="A5" s="102" t="s">
        <v>257</v>
      </c>
      <c r="B5" s="103">
        <v>-23086.395484861194</v>
      </c>
      <c r="C5" s="103">
        <v>-37917.937526321315</v>
      </c>
      <c r="D5" s="103">
        <v>14831.542041460121</v>
      </c>
      <c r="E5" s="104">
        <v>0.39114843815449035</v>
      </c>
      <c r="F5" s="105"/>
      <c r="G5" s="103">
        <v>-46622.22925978673</v>
      </c>
    </row>
    <row r="6" spans="1:7" ht="15" customHeight="1">
      <c r="A6" s="106" t="s">
        <v>70</v>
      </c>
      <c r="B6" s="107">
        <v>94358.79290957404</v>
      </c>
      <c r="C6" s="107">
        <v>117277.1083051354</v>
      </c>
      <c r="D6" s="107">
        <v>-22918.315395561367</v>
      </c>
      <c r="E6" s="104">
        <v>-0.19542019518363077</v>
      </c>
      <c r="F6" s="105"/>
      <c r="G6" s="107">
        <v>190554.5315028354</v>
      </c>
    </row>
    <row r="7" spans="1:7" ht="15" customHeight="1">
      <c r="A7" s="102" t="s">
        <v>258</v>
      </c>
      <c r="B7" s="134">
        <v>-6054.453454924298</v>
      </c>
      <c r="C7" s="134">
        <v>-5764.038842817206</v>
      </c>
      <c r="D7" s="103">
        <v>-290.41461210709167</v>
      </c>
      <c r="E7" s="104">
        <v>-0.050383874922874376</v>
      </c>
      <c r="F7" s="105"/>
      <c r="G7" s="103">
        <v>-12226.773001583864</v>
      </c>
    </row>
    <row r="8" spans="1:7" ht="15" customHeight="1">
      <c r="A8" s="108" t="s">
        <v>74</v>
      </c>
      <c r="B8" s="39">
        <v>88304.33945464974</v>
      </c>
      <c r="C8" s="39">
        <v>111513.0694623182</v>
      </c>
      <c r="D8" s="39">
        <v>-23208.730007668462</v>
      </c>
      <c r="E8" s="109">
        <v>-0.20812564948282597</v>
      </c>
      <c r="F8" s="105"/>
      <c r="G8" s="39">
        <v>178327.75850125155</v>
      </c>
    </row>
    <row r="9" spans="1:7" ht="15" customHeight="1">
      <c r="A9" s="102" t="s">
        <v>259</v>
      </c>
      <c r="B9" s="103">
        <v>-6496.014214809832</v>
      </c>
      <c r="C9" s="103">
        <v>-6389.459444257313</v>
      </c>
      <c r="D9" s="103">
        <v>-106.55477055251868</v>
      </c>
      <c r="E9" s="104">
        <v>-0.016676648702776797</v>
      </c>
      <c r="F9" s="105"/>
      <c r="G9" s="103">
        <v>-13118.490679772673</v>
      </c>
    </row>
    <row r="10" spans="1:7" ht="15" customHeight="1">
      <c r="A10" s="153" t="s">
        <v>77</v>
      </c>
      <c r="B10" s="154">
        <v>81808.3252398399</v>
      </c>
      <c r="C10" s="154">
        <v>105123.61001806089</v>
      </c>
      <c r="D10" s="154">
        <v>-23315.284778220986</v>
      </c>
      <c r="E10" s="155">
        <v>-0.2217892324494495</v>
      </c>
      <c r="F10" s="156"/>
      <c r="G10" s="154">
        <v>165209.26782147886</v>
      </c>
    </row>
    <row r="11" spans="1:7" ht="15" customHeight="1">
      <c r="A11" s="42" t="s">
        <v>285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9" t="s">
        <v>287</v>
      </c>
      <c r="B13" s="101"/>
      <c r="C13" s="101"/>
      <c r="D13" s="101"/>
      <c r="E13" s="101"/>
      <c r="F13" s="101"/>
      <c r="G13" s="101"/>
    </row>
    <row r="14" spans="1:7" ht="15">
      <c r="A14" s="157" t="s">
        <v>16</v>
      </c>
      <c r="B14" s="158" t="s">
        <v>414</v>
      </c>
      <c r="C14" s="158" t="s">
        <v>415</v>
      </c>
      <c r="D14" s="159" t="s">
        <v>48</v>
      </c>
      <c r="E14" s="160" t="s">
        <v>99</v>
      </c>
      <c r="F14" s="156"/>
      <c r="G14" s="156"/>
    </row>
    <row r="15" spans="1:7" ht="15">
      <c r="A15" s="110" t="s">
        <v>262</v>
      </c>
      <c r="B15" s="111">
        <v>2403.76267954</v>
      </c>
      <c r="C15" s="111">
        <v>3767.4179586099995</v>
      </c>
      <c r="D15" s="112">
        <v>-1363.6552790699993</v>
      </c>
      <c r="E15" s="70">
        <v>-0.3619601791071581</v>
      </c>
      <c r="F15" s="42"/>
      <c r="G15" s="42"/>
    </row>
    <row r="16" spans="1:7" ht="15">
      <c r="A16" s="110" t="s">
        <v>263</v>
      </c>
      <c r="B16" s="111">
        <v>3564.398891444679</v>
      </c>
      <c r="C16" s="111">
        <v>4344.479129139347</v>
      </c>
      <c r="D16" s="112">
        <v>-780.0802376946676</v>
      </c>
      <c r="E16" s="70">
        <v>-0.17955667745357629</v>
      </c>
      <c r="F16" s="42"/>
      <c r="G16" s="42"/>
    </row>
    <row r="17" spans="1:7" ht="15">
      <c r="A17" s="41" t="s">
        <v>264</v>
      </c>
      <c r="B17" s="113">
        <v>0.007676233680313647</v>
      </c>
      <c r="C17" s="113">
        <v>0.009657909098196301</v>
      </c>
      <c r="D17" s="114">
        <v>-0.19816754178826543</v>
      </c>
      <c r="E17" s="71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G17"/>
  <sheetViews>
    <sheetView showGridLines="0" tabSelected="1" zoomScalePageLayoutView="0" workbookViewId="0" topLeftCell="A1">
      <selection activeCell="K16" sqref="K16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57421875" style="0" customWidth="1"/>
    <col min="6" max="6" width="0.85546875" style="0" customWidth="1"/>
    <col min="7" max="7" width="14.7109375" style="0" customWidth="1"/>
  </cols>
  <sheetData>
    <row r="1" spans="1:7" ht="15" customHeight="1">
      <c r="A1" s="59" t="s">
        <v>288</v>
      </c>
      <c r="B1" s="101"/>
      <c r="C1" s="101"/>
      <c r="D1" s="101"/>
      <c r="E1" s="101"/>
      <c r="F1" s="101"/>
      <c r="G1" s="101"/>
    </row>
    <row r="2" spans="1:7" ht="15" customHeight="1">
      <c r="A2" s="145" t="s">
        <v>18</v>
      </c>
      <c r="B2" s="146" t="s">
        <v>98</v>
      </c>
      <c r="C2" s="146"/>
      <c r="D2" s="146"/>
      <c r="E2" s="147"/>
      <c r="F2" s="148"/>
      <c r="G2" s="147" t="s">
        <v>172</v>
      </c>
    </row>
    <row r="3" spans="1:7" ht="15" customHeight="1">
      <c r="A3" s="149"/>
      <c r="B3" s="150" t="s">
        <v>414</v>
      </c>
      <c r="C3" s="150" t="s">
        <v>415</v>
      </c>
      <c r="D3" s="151" t="s">
        <v>48</v>
      </c>
      <c r="E3" s="152" t="s">
        <v>99</v>
      </c>
      <c r="F3" s="148"/>
      <c r="G3" s="150" t="s">
        <v>414</v>
      </c>
    </row>
    <row r="4" spans="1:7" ht="15" customHeight="1">
      <c r="A4" s="102" t="s">
        <v>101</v>
      </c>
      <c r="B4" s="103">
        <v>168871.3713656292</v>
      </c>
      <c r="C4" s="103">
        <v>139185.60597864885</v>
      </c>
      <c r="D4" s="103">
        <v>29685.765386980347</v>
      </c>
      <c r="E4" s="104">
        <v>0.21328186329507492</v>
      </c>
      <c r="F4" s="105"/>
      <c r="G4" s="103">
        <v>341030.27457819215</v>
      </c>
    </row>
    <row r="5" spans="1:7" ht="15" customHeight="1">
      <c r="A5" s="102" t="s">
        <v>257</v>
      </c>
      <c r="B5" s="103">
        <v>-106805.82372482106</v>
      </c>
      <c r="C5" s="103">
        <v>-81777.13936963087</v>
      </c>
      <c r="D5" s="103">
        <v>-25028.6843551902</v>
      </c>
      <c r="E5" s="104">
        <v>-0.3060596708092355</v>
      </c>
      <c r="F5" s="105"/>
      <c r="G5" s="103">
        <v>-215690.90780084225</v>
      </c>
    </row>
    <row r="6" spans="1:7" ht="15" customHeight="1">
      <c r="A6" s="106" t="s">
        <v>70</v>
      </c>
      <c r="B6" s="107">
        <v>62065.54764080813</v>
      </c>
      <c r="C6" s="107">
        <v>57408.46660901798</v>
      </c>
      <c r="D6" s="107">
        <v>4657.081031790149</v>
      </c>
      <c r="E6" s="104">
        <v>0.08112185025786063</v>
      </c>
      <c r="F6" s="105"/>
      <c r="G6" s="107">
        <v>125339.3667773499</v>
      </c>
    </row>
    <row r="7" spans="1:7" ht="15" customHeight="1">
      <c r="A7" s="102" t="s">
        <v>258</v>
      </c>
      <c r="B7" s="103">
        <v>-7030.495940648885</v>
      </c>
      <c r="C7" s="103">
        <v>-9012.548360749479</v>
      </c>
      <c r="D7" s="103">
        <v>1982.0524201005937</v>
      </c>
      <c r="E7" s="104">
        <v>0.21992141853381048</v>
      </c>
      <c r="F7" s="105"/>
      <c r="G7" s="103">
        <v>-14197.85924441392</v>
      </c>
    </row>
    <row r="8" spans="1:7" ht="15" customHeight="1">
      <c r="A8" s="108" t="s">
        <v>74</v>
      </c>
      <c r="B8" s="39">
        <v>55035.051700159245</v>
      </c>
      <c r="C8" s="39">
        <v>48395.9182482685</v>
      </c>
      <c r="D8" s="39">
        <v>6639.133451890746</v>
      </c>
      <c r="E8" s="109">
        <v>0.13718374797296629</v>
      </c>
      <c r="F8" s="105"/>
      <c r="G8" s="39">
        <v>111141.50753293598</v>
      </c>
    </row>
    <row r="9" spans="1:7" ht="15" customHeight="1">
      <c r="A9" s="102" t="s">
        <v>259</v>
      </c>
      <c r="B9" s="103">
        <v>-5995.612519395985</v>
      </c>
      <c r="C9" s="103">
        <v>-6524.016365810747</v>
      </c>
      <c r="D9" s="103">
        <v>528.4038464147616</v>
      </c>
      <c r="E9" s="104">
        <v>0.08099364207359652</v>
      </c>
      <c r="F9" s="105"/>
      <c r="G9" s="103">
        <v>-12107.94563471058</v>
      </c>
    </row>
    <row r="10" spans="1:7" ht="15" customHeight="1">
      <c r="A10" s="153" t="s">
        <v>77</v>
      </c>
      <c r="B10" s="154">
        <v>49039.439180763264</v>
      </c>
      <c r="C10" s="154">
        <v>41871.90188245775</v>
      </c>
      <c r="D10" s="154">
        <v>7167.537298305513</v>
      </c>
      <c r="E10" s="155">
        <v>0.1711777343772473</v>
      </c>
      <c r="F10" s="156"/>
      <c r="G10" s="154">
        <v>99033.56189822541</v>
      </c>
    </row>
    <row r="11" spans="1:7" ht="15" customHeight="1">
      <c r="A11" s="42" t="s">
        <v>285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9" t="s">
        <v>419</v>
      </c>
      <c r="B13" s="101"/>
      <c r="C13" s="101"/>
      <c r="D13" s="101"/>
      <c r="E13" s="101"/>
      <c r="F13" s="101"/>
      <c r="G13" s="101"/>
    </row>
    <row r="14" spans="1:7" ht="15">
      <c r="A14" s="157" t="s">
        <v>18</v>
      </c>
      <c r="B14" s="158" t="s">
        <v>414</v>
      </c>
      <c r="C14" s="158" t="s">
        <v>415</v>
      </c>
      <c r="D14" s="159" t="s">
        <v>48</v>
      </c>
      <c r="E14" s="160" t="s">
        <v>99</v>
      </c>
      <c r="F14" s="156"/>
      <c r="G14" s="156"/>
    </row>
    <row r="15" spans="1:7" ht="15">
      <c r="A15" s="110" t="s">
        <v>262</v>
      </c>
      <c r="B15" s="111">
        <v>2587.97326084</v>
      </c>
      <c r="C15" s="111">
        <v>1415.6949573</v>
      </c>
      <c r="D15" s="112">
        <v>1172.27830354</v>
      </c>
      <c r="E15" s="70">
        <v>0.8280585429051455</v>
      </c>
      <c r="F15" s="42"/>
      <c r="G15" s="42"/>
    </row>
    <row r="16" spans="1:7" ht="15">
      <c r="A16" s="110" t="s">
        <v>263</v>
      </c>
      <c r="B16" s="111">
        <v>3262.0852620857877</v>
      </c>
      <c r="C16" s="111">
        <v>2946.6291083501924</v>
      </c>
      <c r="D16" s="112">
        <v>315.4561537355953</v>
      </c>
      <c r="E16" s="70">
        <v>0.10705662034005295</v>
      </c>
      <c r="F16" s="42"/>
      <c r="G16" s="42"/>
    </row>
    <row r="17" spans="1:7" ht="15">
      <c r="A17" s="41" t="s">
        <v>264</v>
      </c>
      <c r="B17" s="113">
        <v>0.007025175778440602</v>
      </c>
      <c r="C17" s="113">
        <v>0.006550446032452926</v>
      </c>
      <c r="D17" s="114">
        <v>0.04747297459876754</v>
      </c>
      <c r="E17" s="71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G13"/>
  <sheetViews>
    <sheetView showGridLines="0" tabSelected="1" zoomScalePageLayoutView="0" workbookViewId="0" topLeftCell="A1">
      <selection activeCell="K16" sqref="K16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8515625" style="0" customWidth="1"/>
    <col min="5" max="5" width="10.8515625" style="0" customWidth="1"/>
    <col min="6" max="6" width="0.85546875" style="0" customWidth="1"/>
    <col min="7" max="7" width="14.57421875" style="0" customWidth="1"/>
  </cols>
  <sheetData>
    <row r="1" spans="1:7" ht="15" customHeight="1">
      <c r="A1" s="59" t="s">
        <v>289</v>
      </c>
      <c r="B1" s="101"/>
      <c r="C1" s="101"/>
      <c r="D1" s="101"/>
      <c r="E1" s="101"/>
      <c r="F1" s="101"/>
      <c r="G1" s="101"/>
    </row>
    <row r="2" spans="1:7" ht="15" customHeight="1">
      <c r="A2" s="145" t="s">
        <v>37</v>
      </c>
      <c r="B2" s="146" t="s">
        <v>98</v>
      </c>
      <c r="C2" s="146"/>
      <c r="D2" s="146"/>
      <c r="E2" s="147"/>
      <c r="F2" s="148"/>
      <c r="G2" s="147" t="s">
        <v>172</v>
      </c>
    </row>
    <row r="3" spans="1:7" ht="15" customHeight="1">
      <c r="A3" s="149"/>
      <c r="B3" s="150" t="s">
        <v>414</v>
      </c>
      <c r="C3" s="150" t="s">
        <v>415</v>
      </c>
      <c r="D3" s="151" t="s">
        <v>48</v>
      </c>
      <c r="E3" s="152" t="s">
        <v>99</v>
      </c>
      <c r="F3" s="148"/>
      <c r="G3" s="150" t="s">
        <v>414</v>
      </c>
    </row>
    <row r="4" spans="1:7" ht="15" customHeight="1">
      <c r="A4" s="102" t="s">
        <v>101</v>
      </c>
      <c r="B4" s="103">
        <v>67688.9363278229</v>
      </c>
      <c r="C4" s="103">
        <v>72523.01372174593</v>
      </c>
      <c r="D4" s="103">
        <v>-4834.077393923028</v>
      </c>
      <c r="E4" s="104">
        <v>-0.06665577098698997</v>
      </c>
      <c r="F4" s="105"/>
      <c r="G4" s="103">
        <v>136695.61841718748</v>
      </c>
    </row>
    <row r="5" spans="1:7" ht="15" customHeight="1">
      <c r="A5" s="102" t="s">
        <v>257</v>
      </c>
      <c r="B5" s="103">
        <v>-12362.665800576535</v>
      </c>
      <c r="C5" s="103">
        <v>-12289.265450442905</v>
      </c>
      <c r="D5" s="103">
        <v>-73.40035013363013</v>
      </c>
      <c r="E5" s="104">
        <v>-0.005972720699184244</v>
      </c>
      <c r="F5" s="105"/>
      <c r="G5" s="103">
        <v>-24966.00387854222</v>
      </c>
    </row>
    <row r="6" spans="1:7" ht="15" customHeight="1">
      <c r="A6" s="106" t="s">
        <v>70</v>
      </c>
      <c r="B6" s="107">
        <v>55326.270527246365</v>
      </c>
      <c r="C6" s="107">
        <v>60233.74827130302</v>
      </c>
      <c r="D6" s="107">
        <v>-4907.477744056654</v>
      </c>
      <c r="E6" s="188">
        <v>-0.08147388938759949</v>
      </c>
      <c r="F6" s="105"/>
      <c r="G6" s="107">
        <v>111729.61453864527</v>
      </c>
    </row>
    <row r="7" spans="1:7" ht="15" customHeight="1">
      <c r="A7" s="102" t="s">
        <v>258</v>
      </c>
      <c r="B7" s="134">
        <v>-9272.983953535508</v>
      </c>
      <c r="C7" s="134">
        <v>-9225.96536451067</v>
      </c>
      <c r="D7" s="103">
        <v>-47.01858902483764</v>
      </c>
      <c r="E7" s="104">
        <v>-0.005096332705269312</v>
      </c>
      <c r="F7" s="105"/>
      <c r="G7" s="103">
        <v>-18726.491283039515</v>
      </c>
    </row>
    <row r="8" spans="1:7" ht="15" customHeight="1">
      <c r="A8" s="108" t="s">
        <v>74</v>
      </c>
      <c r="B8" s="39">
        <v>46053.28657371086</v>
      </c>
      <c r="C8" s="39">
        <v>51007.782906792345</v>
      </c>
      <c r="D8" s="39">
        <v>-4954.496333081486</v>
      </c>
      <c r="E8" s="109">
        <v>-0.09713216397064244</v>
      </c>
      <c r="F8" s="105"/>
      <c r="G8" s="39">
        <v>93003.12325560575</v>
      </c>
    </row>
    <row r="9" spans="1:7" ht="15" customHeight="1">
      <c r="A9" s="102" t="s">
        <v>259</v>
      </c>
      <c r="B9" s="103">
        <v>-13523.810210923924</v>
      </c>
      <c r="C9" s="103">
        <v>-14067.592623713083</v>
      </c>
      <c r="D9" s="103">
        <v>543.7824127891581</v>
      </c>
      <c r="E9" s="104">
        <v>0.03865497298183981</v>
      </c>
      <c r="F9" s="105"/>
      <c r="G9" s="103">
        <v>-27310.897473492314</v>
      </c>
    </row>
    <row r="10" spans="1:7" ht="15" customHeight="1">
      <c r="A10" s="42" t="s">
        <v>36</v>
      </c>
      <c r="B10" s="103">
        <v>0</v>
      </c>
      <c r="C10" s="103">
        <v>0</v>
      </c>
      <c r="D10" s="103">
        <v>0</v>
      </c>
      <c r="E10" s="104" t="s">
        <v>32</v>
      </c>
      <c r="F10" s="105"/>
      <c r="G10" s="103">
        <v>0</v>
      </c>
    </row>
    <row r="11" spans="1:7" ht="15">
      <c r="A11" s="153" t="s">
        <v>77</v>
      </c>
      <c r="B11" s="154">
        <v>32529.476362786932</v>
      </c>
      <c r="C11" s="154">
        <v>36940.19028307926</v>
      </c>
      <c r="D11" s="154">
        <v>-4410.713920292328</v>
      </c>
      <c r="E11" s="155">
        <v>-0.11940149432074501</v>
      </c>
      <c r="F11" s="156"/>
      <c r="G11" s="154">
        <v>65692.22578211344</v>
      </c>
    </row>
    <row r="12" spans="1:7" ht="15">
      <c r="A12" s="42" t="s">
        <v>285</v>
      </c>
      <c r="B12" s="42"/>
      <c r="C12" s="42"/>
      <c r="D12" s="42"/>
      <c r="E12" s="42"/>
      <c r="F12" s="42"/>
      <c r="G12" s="42"/>
    </row>
    <row r="13" ht="15">
      <c r="A13" s="42" t="s">
        <v>436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O14"/>
  <sheetViews>
    <sheetView showGridLines="0" tabSelected="1" zoomScalePageLayoutView="0" workbookViewId="0" topLeftCell="A1">
      <selection activeCell="K16" sqref="K16"/>
    </sheetView>
  </sheetViews>
  <sheetFormatPr defaultColWidth="11.421875" defaultRowHeight="15"/>
  <cols>
    <col min="1" max="1" width="21.8515625" style="0" customWidth="1"/>
    <col min="2" max="3" width="12.00390625" style="0" customWidth="1"/>
    <col min="4" max="4" width="1.421875" style="0" customWidth="1"/>
    <col min="5" max="5" width="9.7109375" style="0" customWidth="1"/>
    <col min="6" max="6" width="1.421875" style="0" customWidth="1"/>
    <col min="7" max="7" width="13.57421875" style="0" customWidth="1"/>
    <col min="8" max="8" width="1.421875" style="0" customWidth="1"/>
    <col min="9" max="10" width="12.00390625" style="0" customWidth="1"/>
    <col min="11" max="11" width="1.421875" style="0" customWidth="1"/>
    <col min="12" max="12" width="12.421875" style="0" customWidth="1"/>
    <col min="13" max="13" width="1.421875" style="0" customWidth="1"/>
    <col min="14" max="14" width="12.57421875" style="0" customWidth="1"/>
    <col min="15" max="15" width="1.1484375" style="0" customWidth="1"/>
    <col min="16" max="17" width="9.28125" style="0" customWidth="1"/>
    <col min="18" max="18" width="2.00390625" style="0" customWidth="1"/>
    <col min="19" max="19" width="8.00390625" style="0" customWidth="1"/>
    <col min="20" max="20" width="2.00390625" style="0" customWidth="1"/>
    <col min="21" max="21" width="12.140625" style="0" bestFit="1" customWidth="1"/>
    <col min="22" max="22" width="1.1484375" style="0" customWidth="1"/>
    <col min="23" max="23" width="2.7109375" style="0" customWidth="1"/>
    <col min="24" max="24" width="8.140625" style="0" bestFit="1" customWidth="1"/>
    <col min="25" max="25" width="6.8515625" style="0" bestFit="1" customWidth="1"/>
    <col min="26" max="26" width="7.7109375" style="0" bestFit="1" customWidth="1"/>
    <col min="27" max="27" width="12.140625" style="0" bestFit="1" customWidth="1"/>
    <col min="28" max="28" width="4.421875" style="0" bestFit="1" customWidth="1"/>
  </cols>
  <sheetData>
    <row r="1" spans="1:15" ht="15">
      <c r="A1" s="92" t="s">
        <v>94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 customHeight="1">
      <c r="A2" s="406" t="s">
        <v>95</v>
      </c>
      <c r="B2" s="411" t="s">
        <v>96</v>
      </c>
      <c r="C2" s="411"/>
      <c r="D2" s="411"/>
      <c r="E2" s="411"/>
      <c r="F2" s="411"/>
      <c r="G2" s="411"/>
      <c r="H2" s="410" t="s">
        <v>97</v>
      </c>
      <c r="I2" s="410"/>
      <c r="J2" s="410"/>
      <c r="K2" s="410"/>
      <c r="L2" s="410"/>
      <c r="M2" s="410"/>
      <c r="N2" s="410"/>
      <c r="O2" s="410"/>
    </row>
    <row r="3" spans="1:15" ht="15">
      <c r="A3" s="407"/>
      <c r="B3" s="409" t="s">
        <v>98</v>
      </c>
      <c r="C3" s="409"/>
      <c r="D3" s="7"/>
      <c r="E3" s="8" t="s">
        <v>99</v>
      </c>
      <c r="F3" s="9"/>
      <c r="G3" s="8" t="s">
        <v>100</v>
      </c>
      <c r="H3" s="9"/>
      <c r="I3" s="409" t="s">
        <v>98</v>
      </c>
      <c r="J3" s="409"/>
      <c r="K3" s="7"/>
      <c r="L3" s="8" t="s">
        <v>99</v>
      </c>
      <c r="M3" s="9"/>
      <c r="N3" s="8" t="s">
        <v>100</v>
      </c>
      <c r="O3" s="7"/>
    </row>
    <row r="4" spans="1:15" ht="15">
      <c r="A4" s="408"/>
      <c r="B4" s="298" t="s">
        <v>414</v>
      </c>
      <c r="C4" s="298" t="s">
        <v>415</v>
      </c>
      <c r="D4" s="298"/>
      <c r="E4" s="298"/>
      <c r="F4" s="298"/>
      <c r="G4" s="298" t="s">
        <v>414</v>
      </c>
      <c r="H4" s="298"/>
      <c r="I4" s="298" t="s">
        <v>414</v>
      </c>
      <c r="J4" s="298" t="s">
        <v>415</v>
      </c>
      <c r="K4" s="298"/>
      <c r="L4" s="298"/>
      <c r="M4" s="298"/>
      <c r="N4" s="298" t="s">
        <v>414</v>
      </c>
      <c r="O4" s="299"/>
    </row>
    <row r="5" spans="1:15" ht="15">
      <c r="A5" s="14" t="s">
        <v>101</v>
      </c>
      <c r="B5" s="142">
        <v>2441120.267</v>
      </c>
      <c r="C5" s="142">
        <v>2678261.961</v>
      </c>
      <c r="D5" s="11"/>
      <c r="E5" s="70">
        <v>-0.0885431288847701</v>
      </c>
      <c r="F5" s="11"/>
      <c r="G5" s="142">
        <v>4929763.453693606</v>
      </c>
      <c r="H5" s="11"/>
      <c r="I5" s="239">
        <v>4404479.994</v>
      </c>
      <c r="J5" s="239">
        <v>4423281.052</v>
      </c>
      <c r="K5" s="240"/>
      <c r="L5" s="241">
        <v>-0.0042504778192873904</v>
      </c>
      <c r="M5" s="11"/>
      <c r="N5" s="142">
        <v>8894704.943656852</v>
      </c>
      <c r="O5" s="11"/>
    </row>
    <row r="6" spans="1:15" ht="15">
      <c r="A6" s="10" t="s">
        <v>102</v>
      </c>
      <c r="B6" s="142">
        <v>-1496625.208</v>
      </c>
      <c r="C6" s="142">
        <v>-1887469.781</v>
      </c>
      <c r="D6" s="11"/>
      <c r="E6" s="71">
        <v>-0.2070732877073807</v>
      </c>
      <c r="F6" s="11"/>
      <c r="G6" s="142">
        <v>-3022386.2191526312</v>
      </c>
      <c r="H6" s="11"/>
      <c r="I6" s="239">
        <v>-3584991.741</v>
      </c>
      <c r="J6" s="239">
        <v>-3730446.807</v>
      </c>
      <c r="K6" s="240"/>
      <c r="L6" s="242">
        <v>-0.03899132557715629</v>
      </c>
      <c r="M6" s="11"/>
      <c r="N6" s="142">
        <v>-7239774.9121531565</v>
      </c>
      <c r="O6" s="11"/>
    </row>
    <row r="7" spans="1:15" ht="15">
      <c r="A7" s="12" t="s">
        <v>77</v>
      </c>
      <c r="B7" s="87">
        <v>944495.0589999999</v>
      </c>
      <c r="C7" s="87">
        <v>790792.1800000002</v>
      </c>
      <c r="D7" s="13"/>
      <c r="E7" s="46">
        <v>0.19436570427390884</v>
      </c>
      <c r="F7" s="13"/>
      <c r="G7" s="87">
        <v>1907377.2345409747</v>
      </c>
      <c r="H7" s="13"/>
      <c r="I7" s="243">
        <v>819488.253</v>
      </c>
      <c r="J7" s="87">
        <v>692834.2450000001</v>
      </c>
      <c r="K7" s="244"/>
      <c r="L7" s="245">
        <v>0.1828056406189909</v>
      </c>
      <c r="M7" s="13"/>
      <c r="N7" s="87">
        <v>1654930.0315036955</v>
      </c>
      <c r="O7" s="13"/>
    </row>
    <row r="8" spans="1:15" ht="15">
      <c r="A8" s="5"/>
      <c r="B8" s="5"/>
      <c r="C8" s="7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5" customHeight="1">
      <c r="A9" s="406" t="s">
        <v>95</v>
      </c>
      <c r="B9" s="411" t="s">
        <v>103</v>
      </c>
      <c r="C9" s="411"/>
      <c r="D9" s="411"/>
      <c r="E9" s="411"/>
      <c r="F9" s="411"/>
      <c r="G9" s="411"/>
      <c r="H9" s="297"/>
      <c r="I9" s="410" t="s">
        <v>104</v>
      </c>
      <c r="J9" s="410"/>
      <c r="K9" s="410"/>
      <c r="L9" s="410"/>
      <c r="M9" s="410"/>
      <c r="N9" s="410"/>
      <c r="O9" s="297"/>
    </row>
    <row r="10" spans="1:15" ht="15">
      <c r="A10" s="407"/>
      <c r="B10" s="409" t="s">
        <v>98</v>
      </c>
      <c r="C10" s="409"/>
      <c r="D10" s="7"/>
      <c r="E10" s="8" t="s">
        <v>99</v>
      </c>
      <c r="F10" s="9"/>
      <c r="G10" s="8" t="s">
        <v>100</v>
      </c>
      <c r="H10" s="9"/>
      <c r="I10" s="409" t="s">
        <v>98</v>
      </c>
      <c r="J10" s="409"/>
      <c r="K10" s="7"/>
      <c r="L10" s="8" t="s">
        <v>99</v>
      </c>
      <c r="M10" s="9"/>
      <c r="N10" s="8" t="s">
        <v>100</v>
      </c>
      <c r="O10" s="300"/>
    </row>
    <row r="11" spans="1:15" ht="15">
      <c r="A11" s="408"/>
      <c r="B11" s="298" t="s">
        <v>414</v>
      </c>
      <c r="C11" s="298" t="s">
        <v>415</v>
      </c>
      <c r="D11" s="298"/>
      <c r="E11" s="298"/>
      <c r="F11" s="298"/>
      <c r="G11" s="298" t="s">
        <v>414</v>
      </c>
      <c r="H11" s="298"/>
      <c r="I11" s="298" t="s">
        <v>414</v>
      </c>
      <c r="J11" s="298" t="s">
        <v>415</v>
      </c>
      <c r="K11" s="298"/>
      <c r="L11" s="298"/>
      <c r="M11" s="298"/>
      <c r="N11" s="298" t="s">
        <v>414</v>
      </c>
      <c r="O11" s="299"/>
    </row>
    <row r="12" spans="1:15" ht="15">
      <c r="A12" s="14" t="s">
        <v>101</v>
      </c>
      <c r="B12" s="142">
        <v>-581154.359</v>
      </c>
      <c r="C12" s="142">
        <v>-605589.565</v>
      </c>
      <c r="D12" s="11"/>
      <c r="E12" s="70">
        <v>-0.04034945020890492</v>
      </c>
      <c r="F12" s="246"/>
      <c r="G12" s="247">
        <v>-1173622.4383052627</v>
      </c>
      <c r="H12" s="11"/>
      <c r="I12" s="239">
        <v>6264445.902</v>
      </c>
      <c r="J12" s="142">
        <v>6495953.448000001</v>
      </c>
      <c r="K12" s="240"/>
      <c r="L12" s="241">
        <v>-0.03563873230515198</v>
      </c>
      <c r="M12" s="11"/>
      <c r="N12" s="142">
        <v>12650845.959045196</v>
      </c>
      <c r="O12" s="11"/>
    </row>
    <row r="13" spans="1:15" ht="15">
      <c r="A13" s="10" t="s">
        <v>102</v>
      </c>
      <c r="B13" s="142">
        <v>558309.312</v>
      </c>
      <c r="C13" s="142">
        <v>592725.907</v>
      </c>
      <c r="D13" s="11"/>
      <c r="E13" s="71">
        <v>-0.058064941305155354</v>
      </c>
      <c r="F13" s="246"/>
      <c r="G13" s="247">
        <v>1127487.6045074519</v>
      </c>
      <c r="H13" s="11"/>
      <c r="I13" s="239">
        <v>-4523307.637</v>
      </c>
      <c r="J13" s="142">
        <v>-5025190.681</v>
      </c>
      <c r="K13" s="240"/>
      <c r="L13" s="242">
        <v>-0.09987343284257749</v>
      </c>
      <c r="M13" s="11"/>
      <c r="N13" s="142">
        <v>-9134673.526798336</v>
      </c>
      <c r="O13" s="11"/>
    </row>
    <row r="14" spans="1:15" ht="15">
      <c r="A14" s="12" t="s">
        <v>77</v>
      </c>
      <c r="B14" s="87">
        <v>-22845</v>
      </c>
      <c r="C14" s="87">
        <v>-12864</v>
      </c>
      <c r="D14" s="13"/>
      <c r="E14" s="46">
        <v>0.7758861940298507</v>
      </c>
      <c r="F14" s="13"/>
      <c r="G14" s="87">
        <v>-46134.73888283048</v>
      </c>
      <c r="H14" s="87"/>
      <c r="I14" s="87">
        <v>1741138.2649999997</v>
      </c>
      <c r="J14" s="87">
        <v>1470762.767000001</v>
      </c>
      <c r="K14" s="244"/>
      <c r="L14" s="245">
        <v>0.18383352099094752</v>
      </c>
      <c r="M14" s="13"/>
      <c r="N14" s="87">
        <v>3516172.432246859</v>
      </c>
      <c r="O14" s="13"/>
    </row>
  </sheetData>
  <sheetProtection/>
  <mergeCells count="10">
    <mergeCell ref="A9:A11"/>
    <mergeCell ref="I3:J3"/>
    <mergeCell ref="B3:C3"/>
    <mergeCell ref="A2:A4"/>
    <mergeCell ref="H2:O2"/>
    <mergeCell ref="B2:G2"/>
    <mergeCell ref="I10:J10"/>
    <mergeCell ref="B10:C10"/>
    <mergeCell ref="I9:N9"/>
    <mergeCell ref="B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G19"/>
  <sheetViews>
    <sheetView showGridLines="0" tabSelected="1" zoomScalePageLayoutView="0" workbookViewId="0" topLeftCell="A1">
      <selection activeCell="K16" sqref="K16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 customHeight="1">
      <c r="A1" s="59" t="s">
        <v>290</v>
      </c>
      <c r="B1" s="101"/>
      <c r="C1" s="101"/>
      <c r="D1" s="101"/>
      <c r="E1" s="101"/>
      <c r="F1" s="101"/>
      <c r="G1" s="101"/>
    </row>
    <row r="2" spans="1:7" ht="15" customHeight="1">
      <c r="A2" s="145" t="s">
        <v>15</v>
      </c>
      <c r="B2" s="146" t="s">
        <v>98</v>
      </c>
      <c r="C2" s="146"/>
      <c r="D2" s="146"/>
      <c r="E2" s="147"/>
      <c r="F2" s="148"/>
      <c r="G2" s="147" t="s">
        <v>172</v>
      </c>
    </row>
    <row r="3" spans="1:7" ht="15" customHeight="1">
      <c r="A3" s="149"/>
      <c r="B3" s="150" t="s">
        <v>414</v>
      </c>
      <c r="C3" s="150" t="s">
        <v>415</v>
      </c>
      <c r="D3" s="151" t="s">
        <v>48</v>
      </c>
      <c r="E3" s="152" t="s">
        <v>99</v>
      </c>
      <c r="F3" s="148"/>
      <c r="G3" s="150" t="s">
        <v>414</v>
      </c>
    </row>
    <row r="4" spans="1:7" ht="15" customHeight="1">
      <c r="A4" s="102" t="s">
        <v>101</v>
      </c>
      <c r="B4" s="103">
        <v>945130.9056795428</v>
      </c>
      <c r="C4" s="103">
        <v>1074237.205897969</v>
      </c>
      <c r="D4" s="103">
        <v>-129106.30021842616</v>
      </c>
      <c r="E4" s="104">
        <v>-0.12018416371131412</v>
      </c>
      <c r="F4" s="105"/>
      <c r="G4" s="103">
        <v>1908661.306352322</v>
      </c>
    </row>
    <row r="5" spans="1:7" ht="15" customHeight="1">
      <c r="A5" s="102" t="s">
        <v>257</v>
      </c>
      <c r="B5" s="103">
        <v>-574462.7067094657</v>
      </c>
      <c r="C5" s="103">
        <v>-708413.7501681914</v>
      </c>
      <c r="D5" s="103">
        <v>133951.04345872568</v>
      </c>
      <c r="E5" s="104">
        <v>0.18908588861653666</v>
      </c>
      <c r="F5" s="105"/>
      <c r="G5" s="103">
        <v>-1160108.8628568717</v>
      </c>
    </row>
    <row r="6" spans="1:7" ht="15" customHeight="1">
      <c r="A6" s="106" t="s">
        <v>70</v>
      </c>
      <c r="B6" s="107">
        <v>370668.1989700771</v>
      </c>
      <c r="C6" s="107">
        <v>365823.4557297776</v>
      </c>
      <c r="D6" s="107">
        <v>4844.743240299518</v>
      </c>
      <c r="E6" s="188">
        <v>0.013243391489577365</v>
      </c>
      <c r="F6" s="105"/>
      <c r="G6" s="107">
        <v>748552.4434954503</v>
      </c>
    </row>
    <row r="7" spans="1:7" ht="15" customHeight="1">
      <c r="A7" s="102" t="s">
        <v>258</v>
      </c>
      <c r="B7" s="103">
        <v>-114396.80784434332</v>
      </c>
      <c r="C7" s="103">
        <v>-115336.07107924574</v>
      </c>
      <c r="D7" s="103">
        <v>939.2632349024207</v>
      </c>
      <c r="E7" s="104">
        <v>0.008143707567921805</v>
      </c>
      <c r="F7" s="105"/>
      <c r="G7" s="103">
        <v>-231020.65480096798</v>
      </c>
    </row>
    <row r="8" spans="1:7" ht="15" customHeight="1">
      <c r="A8" s="108" t="s">
        <v>74</v>
      </c>
      <c r="B8" s="39">
        <v>256271.3911257338</v>
      </c>
      <c r="C8" s="39">
        <v>250487.38465053184</v>
      </c>
      <c r="D8" s="39">
        <v>5784.006475201953</v>
      </c>
      <c r="E8" s="109">
        <v>0.023091009087230184</v>
      </c>
      <c r="F8" s="105"/>
      <c r="G8" s="39">
        <v>517531.7886944824</v>
      </c>
    </row>
    <row r="9" spans="1:7" ht="15" customHeight="1">
      <c r="A9" s="102" t="s">
        <v>259</v>
      </c>
      <c r="B9" s="103">
        <v>-51401.71019381477</v>
      </c>
      <c r="C9" s="103">
        <v>-57534.64752756774</v>
      </c>
      <c r="D9" s="103">
        <v>6132.937333752969</v>
      </c>
      <c r="E9" s="104">
        <v>0.10659554889624327</v>
      </c>
      <c r="F9" s="105"/>
      <c r="G9" s="103">
        <v>-103804.09183289867</v>
      </c>
    </row>
    <row r="10" spans="1:7" ht="15" customHeight="1">
      <c r="A10" s="42" t="s">
        <v>36</v>
      </c>
      <c r="B10" s="103">
        <v>-32670.3194815319</v>
      </c>
      <c r="C10" s="103">
        <v>-19236.4077851166</v>
      </c>
      <c r="D10" s="103">
        <v>-13433.9116964153</v>
      </c>
      <c r="E10" s="104">
        <v>-0.6983586460882395</v>
      </c>
      <c r="F10" s="105"/>
      <c r="G10" s="103">
        <v>-65976.65390672462</v>
      </c>
    </row>
    <row r="11" spans="1:7" ht="15" customHeight="1">
      <c r="A11" s="153" t="s">
        <v>77</v>
      </c>
      <c r="B11" s="154">
        <v>172199.3614503871</v>
      </c>
      <c r="C11" s="154">
        <v>173716.3293378475</v>
      </c>
      <c r="D11" s="154">
        <v>-1516.9678874603997</v>
      </c>
      <c r="E11" s="155">
        <v>-0.008732442673884535</v>
      </c>
      <c r="F11" s="156"/>
      <c r="G11" s="154">
        <v>347751.04295485903</v>
      </c>
    </row>
    <row r="12" spans="1:7" ht="15">
      <c r="A12" s="42" t="s">
        <v>285</v>
      </c>
      <c r="B12" s="42"/>
      <c r="C12" s="42"/>
      <c r="D12" s="42"/>
      <c r="E12" s="42"/>
      <c r="F12" s="42"/>
      <c r="G12" s="42"/>
    </row>
    <row r="13" spans="1:7" ht="15">
      <c r="A13" s="42"/>
      <c r="B13" s="135"/>
      <c r="C13" s="135"/>
      <c r="D13" s="42"/>
      <c r="E13" s="42"/>
      <c r="F13" s="42"/>
      <c r="G13" s="42"/>
    </row>
    <row r="14" spans="1:7" ht="15">
      <c r="A14" s="59" t="s">
        <v>291</v>
      </c>
      <c r="B14" s="101"/>
      <c r="C14" s="101"/>
      <c r="D14" s="101"/>
      <c r="E14" s="101"/>
      <c r="F14" s="101"/>
      <c r="G14" s="101"/>
    </row>
    <row r="15" spans="1:7" ht="15">
      <c r="A15" s="157" t="s">
        <v>15</v>
      </c>
      <c r="B15" s="158" t="s">
        <v>414</v>
      </c>
      <c r="C15" s="158" t="s">
        <v>415</v>
      </c>
      <c r="D15" s="159" t="s">
        <v>48</v>
      </c>
      <c r="E15" s="160" t="s">
        <v>99</v>
      </c>
      <c r="F15" s="156"/>
      <c r="G15" s="156"/>
    </row>
    <row r="16" spans="1:7" ht="16.5">
      <c r="A16" s="197" t="s">
        <v>267</v>
      </c>
      <c r="B16" s="136">
        <v>2801.427</v>
      </c>
      <c r="C16" s="136">
        <v>2712.316</v>
      </c>
      <c r="D16" s="284">
        <v>89.11100000000033</v>
      </c>
      <c r="E16" s="137">
        <v>0.03285421020264613</v>
      </c>
      <c r="F16" s="42"/>
      <c r="G16" s="42"/>
    </row>
    <row r="17" spans="1:7" ht="16.5">
      <c r="A17" s="198" t="s">
        <v>263</v>
      </c>
      <c r="B17" s="111">
        <v>11048.68228396</v>
      </c>
      <c r="C17" s="111">
        <v>10816.304487831047</v>
      </c>
      <c r="D17" s="285">
        <v>232.3777961289543</v>
      </c>
      <c r="E17" s="138">
        <v>0.02148402870780796</v>
      </c>
      <c r="F17" s="42"/>
      <c r="G17" s="42"/>
    </row>
    <row r="18" spans="1:7" ht="16.5">
      <c r="A18" s="198" t="s">
        <v>268</v>
      </c>
      <c r="B18" s="253">
        <v>2466.0448943661972</v>
      </c>
      <c r="C18" s="253">
        <v>2383.4059753954307</v>
      </c>
      <c r="D18" s="285">
        <v>82.63891897076655</v>
      </c>
      <c r="E18" s="138">
        <v>0.034672615502298526</v>
      </c>
      <c r="F18" s="42"/>
      <c r="G18" s="42"/>
    </row>
    <row r="19" spans="1:7" ht="15">
      <c r="A19" s="139" t="s">
        <v>269</v>
      </c>
      <c r="B19" s="140">
        <v>0.19764542849498487</v>
      </c>
      <c r="C19" s="140">
        <v>0.1962994778881853</v>
      </c>
      <c r="D19" s="308">
        <v>0.13459506067995675</v>
      </c>
      <c r="E19" s="139"/>
      <c r="F19" s="42"/>
      <c r="G19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19"/>
  <sheetViews>
    <sheetView showGridLines="0" tabSelected="1" zoomScalePageLayoutView="0" workbookViewId="0" topLeftCell="A1">
      <selection activeCell="K16" sqref="K16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 customHeight="1">
      <c r="A1" s="59" t="s">
        <v>292</v>
      </c>
      <c r="B1" s="101"/>
      <c r="C1" s="101"/>
      <c r="D1" s="101"/>
      <c r="E1" s="101"/>
      <c r="F1" s="101"/>
      <c r="G1" s="101"/>
    </row>
    <row r="2" spans="1:7" ht="15" customHeight="1">
      <c r="A2" s="145" t="s">
        <v>14</v>
      </c>
      <c r="B2" s="146" t="s">
        <v>98</v>
      </c>
      <c r="C2" s="146"/>
      <c r="D2" s="146"/>
      <c r="E2" s="147"/>
      <c r="F2" s="148"/>
      <c r="G2" s="147" t="s">
        <v>172</v>
      </c>
    </row>
    <row r="3" spans="1:7" ht="15" customHeight="1">
      <c r="A3" s="149"/>
      <c r="B3" s="150" t="s">
        <v>414</v>
      </c>
      <c r="C3" s="150" t="s">
        <v>415</v>
      </c>
      <c r="D3" s="151" t="s">
        <v>48</v>
      </c>
      <c r="E3" s="152" t="s">
        <v>99</v>
      </c>
      <c r="F3" s="148"/>
      <c r="G3" s="150" t="s">
        <v>414</v>
      </c>
    </row>
    <row r="4" spans="1:7" ht="15" customHeight="1">
      <c r="A4" s="102" t="s">
        <v>101</v>
      </c>
      <c r="B4" s="103">
        <v>688980.8842013223</v>
      </c>
      <c r="C4" s="103">
        <v>806427.4703253789</v>
      </c>
      <c r="D4" s="103">
        <v>-117446.5861240566</v>
      </c>
      <c r="E4" s="104">
        <v>-0.14563812673279722</v>
      </c>
      <c r="F4" s="105"/>
      <c r="G4" s="103">
        <v>1391374.6197369085</v>
      </c>
    </row>
    <row r="5" spans="1:7" ht="15" customHeight="1">
      <c r="A5" s="102" t="s">
        <v>257</v>
      </c>
      <c r="B5" s="103">
        <v>-485731.65360508655</v>
      </c>
      <c r="C5" s="103">
        <v>-539169.4067315168</v>
      </c>
      <c r="D5" s="103">
        <v>53437.75312643027</v>
      </c>
      <c r="E5" s="104">
        <v>0.09911124863403084</v>
      </c>
      <c r="F5" s="105"/>
      <c r="G5" s="103">
        <v>-980919.3699363597</v>
      </c>
    </row>
    <row r="6" spans="1:7" ht="15" customHeight="1">
      <c r="A6" s="106" t="s">
        <v>70</v>
      </c>
      <c r="B6" s="107">
        <v>203249.23059623578</v>
      </c>
      <c r="C6" s="107">
        <v>267258.0635938621</v>
      </c>
      <c r="D6" s="107">
        <v>-64008.832997626334</v>
      </c>
      <c r="E6" s="188">
        <v>-0.2395019710046884</v>
      </c>
      <c r="F6" s="105"/>
      <c r="G6" s="107">
        <v>410455.2498005489</v>
      </c>
    </row>
    <row r="7" spans="1:7" ht="15" customHeight="1">
      <c r="A7" s="102" t="s">
        <v>258</v>
      </c>
      <c r="B7" s="103">
        <v>-88468.19097299212</v>
      </c>
      <c r="C7" s="103">
        <v>-96169.95232849194</v>
      </c>
      <c r="D7" s="103">
        <v>7701.761355499824</v>
      </c>
      <c r="E7" s="104">
        <v>0.08008490353819225</v>
      </c>
      <c r="F7" s="105"/>
      <c r="G7" s="103">
        <v>-178658.65134494953</v>
      </c>
    </row>
    <row r="8" spans="1:7" ht="15" customHeight="1">
      <c r="A8" s="108" t="s">
        <v>74</v>
      </c>
      <c r="B8" s="39">
        <v>114781.03962324366</v>
      </c>
      <c r="C8" s="39">
        <v>171088.11126537016</v>
      </c>
      <c r="D8" s="39">
        <v>-56307.071642126495</v>
      </c>
      <c r="E8" s="109">
        <v>-0.32911153922781994</v>
      </c>
      <c r="F8" s="105"/>
      <c r="G8" s="39">
        <v>231796.5984555993</v>
      </c>
    </row>
    <row r="9" spans="1:7" ht="15" customHeight="1">
      <c r="A9" s="102" t="s">
        <v>259</v>
      </c>
      <c r="B9" s="103">
        <v>-35481.387824403384</v>
      </c>
      <c r="C9" s="103">
        <v>-34675.392410096756</v>
      </c>
      <c r="D9" s="103">
        <v>-805.9954143066279</v>
      </c>
      <c r="E9" s="104">
        <v>-0.023244017105108195</v>
      </c>
      <c r="F9" s="105"/>
      <c r="G9" s="103">
        <v>-71653.51553859885</v>
      </c>
    </row>
    <row r="10" spans="1:7" ht="15" customHeight="1">
      <c r="A10" s="42" t="s">
        <v>36</v>
      </c>
      <c r="B10" s="103">
        <v>-17882.96580873815</v>
      </c>
      <c r="C10" s="103">
        <v>-5407.6672090475595</v>
      </c>
      <c r="D10" s="161"/>
      <c r="E10" s="161"/>
      <c r="F10" s="161"/>
      <c r="G10" s="161"/>
    </row>
    <row r="11" spans="1:7" ht="15">
      <c r="A11" s="153" t="s">
        <v>77</v>
      </c>
      <c r="B11" s="154">
        <v>61416.68599010212</v>
      </c>
      <c r="C11" s="154">
        <v>131005.05164622582</v>
      </c>
      <c r="D11" s="154">
        <v>-69588.3656561237</v>
      </c>
      <c r="E11" s="155">
        <v>-0.531188414352482</v>
      </c>
      <c r="F11" s="156"/>
      <c r="G11" s="154">
        <v>124029.01165253468</v>
      </c>
    </row>
    <row r="12" spans="1:7" ht="15">
      <c r="A12" s="42" t="s">
        <v>285</v>
      </c>
      <c r="B12" s="42"/>
      <c r="C12" s="42"/>
      <c r="D12" s="42"/>
      <c r="E12" s="42"/>
      <c r="F12" s="42"/>
      <c r="G12" s="42"/>
    </row>
    <row r="13" spans="1:7" ht="15">
      <c r="A13" s="42"/>
      <c r="B13" s="42"/>
      <c r="C13" s="42"/>
      <c r="D13" s="42"/>
      <c r="E13" s="42"/>
      <c r="F13" s="42"/>
      <c r="G13" s="42"/>
    </row>
    <row r="14" spans="1:7" ht="15">
      <c r="A14" s="59" t="s">
        <v>420</v>
      </c>
      <c r="B14" s="101"/>
      <c r="C14" s="101"/>
      <c r="D14" s="101"/>
      <c r="E14" s="101"/>
      <c r="F14" s="101"/>
      <c r="G14" s="101"/>
    </row>
    <row r="15" spans="1:7" ht="15">
      <c r="A15" s="157" t="s">
        <v>14</v>
      </c>
      <c r="B15" s="158" t="s">
        <v>414</v>
      </c>
      <c r="C15" s="158" t="s">
        <v>415</v>
      </c>
      <c r="D15" s="159" t="s">
        <v>48</v>
      </c>
      <c r="E15" s="160" t="s">
        <v>99</v>
      </c>
      <c r="F15" s="156"/>
      <c r="G15" s="156"/>
    </row>
    <row r="16" spans="1:7" ht="15">
      <c r="A16" s="404" t="s">
        <v>267</v>
      </c>
      <c r="B16" s="136">
        <v>3500.155</v>
      </c>
      <c r="C16" s="136">
        <v>3338.12</v>
      </c>
      <c r="D16" s="284">
        <v>162.0350000000003</v>
      </c>
      <c r="E16" s="137">
        <v>0.04854079541778016</v>
      </c>
      <c r="F16" s="42"/>
      <c r="G16" s="42"/>
    </row>
    <row r="17" spans="1:7" ht="15">
      <c r="A17" s="85" t="s">
        <v>263</v>
      </c>
      <c r="B17" s="111">
        <v>10718.35828978</v>
      </c>
      <c r="C17" s="111">
        <v>9877.636882</v>
      </c>
      <c r="D17" s="285">
        <v>840.7214077799999</v>
      </c>
      <c r="E17" s="138">
        <v>0.08511361754065337</v>
      </c>
      <c r="F17" s="42"/>
      <c r="G17" s="42"/>
    </row>
    <row r="18" spans="1:7" ht="15">
      <c r="A18" s="85" t="s">
        <v>268</v>
      </c>
      <c r="B18" s="112">
        <v>2836.430307941653</v>
      </c>
      <c r="C18" s="112">
        <v>2683.376205787781</v>
      </c>
      <c r="D18" s="285">
        <v>153.054102153872</v>
      </c>
      <c r="E18" s="138">
        <v>0.05703788452165195</v>
      </c>
      <c r="F18" s="42"/>
      <c r="G18" s="42"/>
    </row>
    <row r="19" spans="1:7" ht="15">
      <c r="A19" s="139" t="s">
        <v>269</v>
      </c>
      <c r="B19" s="140">
        <v>0.12477104709248035</v>
      </c>
      <c r="C19" s="140">
        <v>0.1258748374099723</v>
      </c>
      <c r="D19" s="308">
        <v>-0.11037903174919428</v>
      </c>
      <c r="E19" s="139"/>
      <c r="F19" s="42"/>
      <c r="G19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1:G28"/>
  <sheetViews>
    <sheetView showGridLines="0" tabSelected="1" zoomScalePageLayoutView="0" workbookViewId="0" topLeftCell="A1">
      <selection activeCell="K16" sqref="K16"/>
    </sheetView>
  </sheetViews>
  <sheetFormatPr defaultColWidth="11.421875" defaultRowHeight="15"/>
  <cols>
    <col min="1" max="1" width="58.28125" style="0" customWidth="1"/>
    <col min="2" max="3" width="11.00390625" style="0" customWidth="1"/>
    <col min="4" max="4" width="11.8515625" style="0" customWidth="1"/>
    <col min="5" max="5" width="11.00390625" style="0" customWidth="1"/>
    <col min="6" max="6" width="2.00390625" style="0" customWidth="1"/>
    <col min="7" max="7" width="13.57421875" style="0" customWidth="1"/>
  </cols>
  <sheetData>
    <row r="1" spans="1:7" ht="15">
      <c r="A1" s="59" t="s">
        <v>435</v>
      </c>
      <c r="B1" s="74"/>
      <c r="C1" s="74"/>
      <c r="D1" s="74"/>
      <c r="E1" s="74"/>
      <c r="F1" s="74"/>
      <c r="G1" s="74"/>
    </row>
    <row r="2" spans="1:7" ht="15">
      <c r="A2" s="35" t="s">
        <v>23</v>
      </c>
      <c r="B2" s="423" t="s">
        <v>57</v>
      </c>
      <c r="C2" s="423"/>
      <c r="D2" s="423"/>
      <c r="E2" s="36"/>
      <c r="F2" s="115"/>
      <c r="G2" s="37" t="s">
        <v>58</v>
      </c>
    </row>
    <row r="3" spans="1:7" ht="15">
      <c r="A3" s="43"/>
      <c r="B3" s="38" t="s">
        <v>414</v>
      </c>
      <c r="C3" s="38" t="s">
        <v>415</v>
      </c>
      <c r="D3" s="38" t="s">
        <v>48</v>
      </c>
      <c r="E3" s="38" t="s">
        <v>0</v>
      </c>
      <c r="F3" s="44"/>
      <c r="G3" s="38" t="s">
        <v>414</v>
      </c>
    </row>
    <row r="4" spans="1:7" ht="15">
      <c r="A4" s="74" t="s">
        <v>59</v>
      </c>
      <c r="B4" s="116">
        <v>1965903.869</v>
      </c>
      <c r="C4" s="116">
        <v>2255145.359734503</v>
      </c>
      <c r="D4" s="117">
        <v>-289241.49073450314</v>
      </c>
      <c r="E4" s="118">
        <v>-0.12825846878826266</v>
      </c>
      <c r="F4" s="119"/>
      <c r="G4" s="117">
        <v>3970079.3024758673</v>
      </c>
    </row>
    <row r="5" spans="1:7" ht="15">
      <c r="A5" s="74" t="s">
        <v>63</v>
      </c>
      <c r="B5" s="116">
        <v>61528.111</v>
      </c>
      <c r="C5" s="116">
        <v>65239.9643171018</v>
      </c>
      <c r="D5" s="117">
        <v>-3711.853317101806</v>
      </c>
      <c r="E5" s="118">
        <v>-0.056895391589427836</v>
      </c>
      <c r="F5" s="119"/>
      <c r="G5" s="117">
        <v>124254.03085746597</v>
      </c>
    </row>
    <row r="6" spans="1:7" ht="15">
      <c r="A6" s="68" t="s">
        <v>271</v>
      </c>
      <c r="B6" s="116">
        <v>2027431.98</v>
      </c>
      <c r="C6" s="116">
        <v>2320385.324051605</v>
      </c>
      <c r="D6" s="117">
        <v>-292953.3440516051</v>
      </c>
      <c r="E6" s="118">
        <v>-0.1262520241853977</v>
      </c>
      <c r="F6" s="119"/>
      <c r="G6" s="117">
        <v>4094333.3333333335</v>
      </c>
    </row>
    <row r="7" spans="1:7" ht="15">
      <c r="A7" s="42" t="s">
        <v>69</v>
      </c>
      <c r="B7" s="116">
        <v>-830873.572</v>
      </c>
      <c r="C7" s="116">
        <v>-1318479.9275484697</v>
      </c>
      <c r="D7" s="117">
        <v>487606.3555484697</v>
      </c>
      <c r="E7" s="118">
        <v>0.3698246331706437</v>
      </c>
      <c r="F7" s="119"/>
      <c r="G7" s="117">
        <v>-1677922.315117735</v>
      </c>
    </row>
    <row r="8" spans="1:7" ht="15">
      <c r="A8" s="101" t="s">
        <v>70</v>
      </c>
      <c r="B8" s="120">
        <v>1196558.4079999998</v>
      </c>
      <c r="C8" s="120">
        <v>1001905.3965031353</v>
      </c>
      <c r="D8" s="121">
        <v>194653.0114968645</v>
      </c>
      <c r="E8" s="122">
        <v>0.1942828256801942</v>
      </c>
      <c r="F8" s="119"/>
      <c r="G8" s="121">
        <v>2416411.018215598</v>
      </c>
    </row>
    <row r="9" spans="1:7" ht="15">
      <c r="A9" s="42" t="s">
        <v>258</v>
      </c>
      <c r="B9" s="116">
        <v>-217565.237</v>
      </c>
      <c r="C9" s="116">
        <v>-193804.23714000624</v>
      </c>
      <c r="D9" s="117">
        <v>-23760.999859993753</v>
      </c>
      <c r="E9" s="118">
        <v>-0.12260309790249092</v>
      </c>
      <c r="F9" s="119"/>
      <c r="G9" s="117">
        <v>-439365.9618724504</v>
      </c>
    </row>
    <row r="10" spans="1:7" ht="15">
      <c r="A10" s="108" t="s">
        <v>74</v>
      </c>
      <c r="B10" s="39">
        <v>978993.1709999999</v>
      </c>
      <c r="C10" s="39">
        <v>808101.1593631291</v>
      </c>
      <c r="D10" s="123">
        <v>170892.0116368708</v>
      </c>
      <c r="E10" s="40">
        <v>0.2114735385004919</v>
      </c>
      <c r="F10" s="119"/>
      <c r="G10" s="123">
        <v>1977045.0563431478</v>
      </c>
    </row>
    <row r="11" spans="1:7" ht="15">
      <c r="A11" s="265" t="s">
        <v>259</v>
      </c>
      <c r="B11" s="116">
        <v>-189695.339</v>
      </c>
      <c r="C11" s="116">
        <v>-184567.99676183637</v>
      </c>
      <c r="D11" s="117">
        <v>-5127.342238163634</v>
      </c>
      <c r="E11" s="118">
        <v>-0.027780234537517764</v>
      </c>
      <c r="F11" s="119"/>
      <c r="G11" s="117">
        <v>-383083.6039420009</v>
      </c>
    </row>
    <row r="12" spans="1:7" ht="15">
      <c r="A12" s="265" t="s">
        <v>36</v>
      </c>
      <c r="B12" s="116">
        <v>-6458.953</v>
      </c>
      <c r="C12" s="116">
        <v>-11117.362</v>
      </c>
      <c r="D12" s="117">
        <v>4658.408999999999</v>
      </c>
      <c r="E12" s="118">
        <v>0.41902107712243236</v>
      </c>
      <c r="F12" s="119"/>
      <c r="G12" s="117">
        <v>-13043.646754715457</v>
      </c>
    </row>
    <row r="13" spans="1:7" ht="15">
      <c r="A13" s="108" t="s">
        <v>77</v>
      </c>
      <c r="B13" s="39">
        <v>782838.8789999998</v>
      </c>
      <c r="C13" s="39">
        <v>612415.8006012928</v>
      </c>
      <c r="D13" s="123">
        <v>170423.0783987071</v>
      </c>
      <c r="E13" s="40">
        <v>0.27828001536109837</v>
      </c>
      <c r="F13" s="119"/>
      <c r="G13" s="123">
        <v>1580917.8056464314</v>
      </c>
    </row>
    <row r="14" spans="1:7" ht="15">
      <c r="A14" s="124" t="s">
        <v>272</v>
      </c>
      <c r="B14" s="305">
        <v>-137129.51700000002</v>
      </c>
      <c r="C14" s="305">
        <v>-146995.43376322923</v>
      </c>
      <c r="D14" s="121">
        <v>9865.916763229208</v>
      </c>
      <c r="E14" s="122">
        <v>0.06711716487139724</v>
      </c>
      <c r="F14" s="119"/>
      <c r="G14" s="306">
        <v>-276928.62595419853</v>
      </c>
    </row>
    <row r="15" spans="1:7" ht="15">
      <c r="A15" s="125" t="s">
        <v>79</v>
      </c>
      <c r="B15" s="116">
        <v>18292.343</v>
      </c>
      <c r="C15" s="116">
        <v>14629.961941555279</v>
      </c>
      <c r="D15" s="117">
        <v>3662.381058444722</v>
      </c>
      <c r="E15" s="118">
        <v>0.2503342847421914</v>
      </c>
      <c r="F15" s="119"/>
      <c r="G15" s="307">
        <v>36940.795266367786</v>
      </c>
    </row>
    <row r="16" spans="1:7" ht="15">
      <c r="A16" s="125" t="s">
        <v>273</v>
      </c>
      <c r="B16" s="116">
        <v>-142666.776</v>
      </c>
      <c r="C16" s="116">
        <v>-148468.66683891942</v>
      </c>
      <c r="D16" s="117">
        <v>5801.890838919411</v>
      </c>
      <c r="E16" s="118">
        <v>0.039078217393937756</v>
      </c>
      <c r="F16" s="119"/>
      <c r="G16" s="307">
        <v>-288110.94147582696</v>
      </c>
    </row>
    <row r="17" spans="1:7" ht="15">
      <c r="A17" s="125" t="s">
        <v>274</v>
      </c>
      <c r="B17" s="116">
        <v>1001.573</v>
      </c>
      <c r="C17" s="116">
        <v>-1066.29099</v>
      </c>
      <c r="D17" s="117">
        <v>2067.86399</v>
      </c>
      <c r="E17" s="118">
        <v>1.9393055079645753</v>
      </c>
      <c r="F17" s="119"/>
      <c r="G17" s="307">
        <v>2022.6442909649015</v>
      </c>
    </row>
    <row r="18" spans="1:7" ht="15">
      <c r="A18" s="125" t="s">
        <v>82</v>
      </c>
      <c r="B18" s="285">
        <v>-13756.657000000007</v>
      </c>
      <c r="C18" s="285">
        <v>-12090.43787586509</v>
      </c>
      <c r="D18" s="117">
        <v>-1666.2191241349174</v>
      </c>
      <c r="E18" s="118">
        <v>-0.13781296767266146</v>
      </c>
      <c r="F18" s="119"/>
      <c r="G18" s="307">
        <v>-27781.124035704204</v>
      </c>
    </row>
    <row r="19" spans="1:7" ht="15">
      <c r="A19" s="126" t="s">
        <v>275</v>
      </c>
      <c r="B19" s="116">
        <v>39657.325</v>
      </c>
      <c r="C19" s="116">
        <v>15770.201214134911</v>
      </c>
      <c r="D19" s="117">
        <v>23887.123785865086</v>
      </c>
      <c r="E19" s="118">
        <v>1.51470000043214</v>
      </c>
      <c r="F19" s="119"/>
      <c r="G19" s="307">
        <v>80086.68564966274</v>
      </c>
    </row>
    <row r="20" spans="1:7" ht="15">
      <c r="A20" s="126" t="s">
        <v>276</v>
      </c>
      <c r="B20" s="116">
        <v>-53413.982</v>
      </c>
      <c r="C20" s="116">
        <v>-27860.63909</v>
      </c>
      <c r="D20" s="117">
        <v>-25553.342910000003</v>
      </c>
      <c r="E20" s="118">
        <v>-0.9171843771226283</v>
      </c>
      <c r="F20" s="119"/>
      <c r="G20" s="307">
        <v>-107867.80968536694</v>
      </c>
    </row>
    <row r="21" spans="1:7" ht="15">
      <c r="A21" s="127" t="s">
        <v>277</v>
      </c>
      <c r="B21" s="116">
        <v>119347.183</v>
      </c>
      <c r="C21" s="116">
        <v>135012.99438808238</v>
      </c>
      <c r="D21" s="121">
        <v>-15665.81138808238</v>
      </c>
      <c r="E21" s="122">
        <v>-0.11603187870237476</v>
      </c>
      <c r="F21" s="128"/>
      <c r="G21" s="306">
        <v>241017.77737388425</v>
      </c>
    </row>
    <row r="22" spans="1:7" ht="15">
      <c r="A22" s="127" t="s">
        <v>278</v>
      </c>
      <c r="B22" s="116">
        <v>793.057</v>
      </c>
      <c r="C22" s="116">
        <v>657.211</v>
      </c>
      <c r="D22" s="121">
        <v>135.846</v>
      </c>
      <c r="E22" s="122">
        <v>0.20670073994501006</v>
      </c>
      <c r="F22" s="128"/>
      <c r="G22" s="306">
        <v>1601.55297063694</v>
      </c>
    </row>
    <row r="23" spans="1:7" ht="15">
      <c r="A23" s="127" t="s">
        <v>279</v>
      </c>
      <c r="B23" s="116">
        <v>2564.082</v>
      </c>
      <c r="C23" s="116">
        <v>765.24517</v>
      </c>
      <c r="D23" s="121">
        <v>1798.8368299999997</v>
      </c>
      <c r="E23" s="122">
        <v>2.3506673423368354</v>
      </c>
      <c r="F23" s="128"/>
      <c r="G23" s="306">
        <v>5178.080697928026</v>
      </c>
    </row>
    <row r="24" spans="1:7" ht="15">
      <c r="A24" s="45" t="s">
        <v>280</v>
      </c>
      <c r="B24" s="39">
        <v>768413.6839999999</v>
      </c>
      <c r="C24" s="39">
        <v>601855.8173961459</v>
      </c>
      <c r="D24" s="123">
        <v>166557.866603854</v>
      </c>
      <c r="E24" s="40">
        <v>0.27674047801755214</v>
      </c>
      <c r="F24" s="119"/>
      <c r="G24" s="123">
        <v>1551786.590734682</v>
      </c>
    </row>
    <row r="25" spans="1:7" ht="15">
      <c r="A25" s="129" t="s">
        <v>89</v>
      </c>
      <c r="B25" s="116">
        <v>-204907.447</v>
      </c>
      <c r="C25" s="116">
        <v>-182832.95553268582</v>
      </c>
      <c r="D25" s="117">
        <v>-22074.49146731416</v>
      </c>
      <c r="E25" s="118">
        <v>-0.12073584547709075</v>
      </c>
      <c r="F25" s="119"/>
      <c r="G25" s="307">
        <v>-413803.96421503293</v>
      </c>
    </row>
    <row r="26" spans="1:7" ht="15">
      <c r="A26" s="45" t="s">
        <v>281</v>
      </c>
      <c r="B26" s="39">
        <v>563506.237</v>
      </c>
      <c r="C26" s="39">
        <v>419022.86186346004</v>
      </c>
      <c r="D26" s="123">
        <v>144483.37513653992</v>
      </c>
      <c r="E26" s="40">
        <v>0.34481024375137864</v>
      </c>
      <c r="F26" s="119"/>
      <c r="G26" s="123">
        <v>1137982.6265196493</v>
      </c>
    </row>
    <row r="27" spans="1:7" ht="15">
      <c r="A27" s="130" t="s">
        <v>282</v>
      </c>
      <c r="B27" s="131">
        <v>353926.779</v>
      </c>
      <c r="C27" s="131">
        <v>234335.264</v>
      </c>
      <c r="D27" s="132">
        <v>119591.51499999998</v>
      </c>
      <c r="E27" s="133">
        <v>0.5103436544659364</v>
      </c>
      <c r="F27" s="119"/>
      <c r="G27" s="132">
        <v>714743.6871440688</v>
      </c>
    </row>
    <row r="28" spans="1:7" ht="15">
      <c r="A28" s="130" t="s">
        <v>283</v>
      </c>
      <c r="B28" s="131">
        <v>209579.458</v>
      </c>
      <c r="C28" s="131">
        <v>184687.59886346033</v>
      </c>
      <c r="D28" s="131">
        <v>24891.859136539686</v>
      </c>
      <c r="E28" s="133">
        <v>0.13477818375310763</v>
      </c>
      <c r="F28" s="196"/>
      <c r="G28" s="131">
        <v>423238.9393755806</v>
      </c>
    </row>
  </sheetData>
  <sheetProtection/>
  <mergeCells count="1">
    <mergeCell ref="B2:D2"/>
  </mergeCells>
  <printOptions/>
  <pageMargins left="1.273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G17"/>
  <sheetViews>
    <sheetView showGridLines="0" tabSelected="1" zoomScalePageLayoutView="0" workbookViewId="0" topLeftCell="A1">
      <selection activeCell="K16" sqref="K16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 customHeight="1">
      <c r="A1" s="59" t="s">
        <v>294</v>
      </c>
      <c r="B1" s="101"/>
      <c r="C1" s="101"/>
      <c r="D1" s="101"/>
      <c r="E1" s="101"/>
      <c r="F1" s="101"/>
      <c r="G1" s="101"/>
    </row>
    <row r="2" spans="1:7" ht="15" customHeight="1">
      <c r="A2" s="145" t="s">
        <v>293</v>
      </c>
      <c r="B2" s="146" t="s">
        <v>98</v>
      </c>
      <c r="C2" s="146"/>
      <c r="D2" s="146"/>
      <c r="E2" s="147"/>
      <c r="F2" s="148"/>
      <c r="G2" s="147" t="s">
        <v>172</v>
      </c>
    </row>
    <row r="3" spans="1:7" ht="15" customHeight="1">
      <c r="A3" s="149"/>
      <c r="B3" s="150" t="s">
        <v>414</v>
      </c>
      <c r="C3" s="150" t="s">
        <v>415</v>
      </c>
      <c r="D3" s="151" t="s">
        <v>48</v>
      </c>
      <c r="E3" s="152" t="s">
        <v>99</v>
      </c>
      <c r="F3" s="148"/>
      <c r="G3" s="150" t="s">
        <v>414</v>
      </c>
    </row>
    <row r="4" spans="1:7" ht="15" customHeight="1">
      <c r="A4" s="102" t="s">
        <v>101</v>
      </c>
      <c r="B4" s="103">
        <v>962878.821</v>
      </c>
      <c r="C4" s="103">
        <v>1107116.945</v>
      </c>
      <c r="D4" s="103">
        <v>-144238.12400000007</v>
      </c>
      <c r="E4" s="104">
        <v>-0.13028264507323575</v>
      </c>
      <c r="F4" s="105"/>
      <c r="G4" s="103">
        <v>1944502.6475221133</v>
      </c>
    </row>
    <row r="5" spans="1:7" ht="15" customHeight="1">
      <c r="A5" s="102" t="s">
        <v>257</v>
      </c>
      <c r="B5" s="103">
        <v>-494891.536</v>
      </c>
      <c r="C5" s="103">
        <v>-753997.627</v>
      </c>
      <c r="D5" s="103">
        <v>259106.09099999996</v>
      </c>
      <c r="E5" s="104">
        <v>0.3436431120226854</v>
      </c>
      <c r="F5" s="105"/>
      <c r="G5" s="103">
        <v>-999417.4562785251</v>
      </c>
    </row>
    <row r="6" spans="1:7" ht="15" customHeight="1">
      <c r="A6" s="106" t="s">
        <v>70</v>
      </c>
      <c r="B6" s="107">
        <v>467987.285</v>
      </c>
      <c r="C6" s="107">
        <v>353119.3180000001</v>
      </c>
      <c r="D6" s="107">
        <v>114867.96699999989</v>
      </c>
      <c r="E6" s="104">
        <v>0.3252950522519979</v>
      </c>
      <c r="F6" s="105"/>
      <c r="G6" s="107">
        <v>945085.1912435881</v>
      </c>
    </row>
    <row r="7" spans="1:7" ht="15" customHeight="1">
      <c r="A7" s="102" t="s">
        <v>258</v>
      </c>
      <c r="B7" s="103">
        <v>-112730.571</v>
      </c>
      <c r="C7" s="103">
        <v>-94566.762</v>
      </c>
      <c r="D7" s="103">
        <v>-18163.808999999994</v>
      </c>
      <c r="E7" s="104">
        <v>-0.1920739233939298</v>
      </c>
      <c r="F7" s="105"/>
      <c r="G7" s="103">
        <v>-227655.7433660487</v>
      </c>
    </row>
    <row r="8" spans="1:7" ht="15" customHeight="1">
      <c r="A8" s="108" t="s">
        <v>74</v>
      </c>
      <c r="B8" s="39">
        <v>355256.714</v>
      </c>
      <c r="C8" s="39">
        <v>258552.5560000001</v>
      </c>
      <c r="D8" s="39">
        <v>96704.15799999988</v>
      </c>
      <c r="E8" s="109">
        <v>0.3740212802228103</v>
      </c>
      <c r="F8" s="105"/>
      <c r="G8" s="39">
        <v>717429.4478775394</v>
      </c>
    </row>
    <row r="9" spans="1:7" ht="15" customHeight="1">
      <c r="A9" s="102" t="s">
        <v>259</v>
      </c>
      <c r="B9" s="103">
        <v>-89998.829</v>
      </c>
      <c r="C9" s="103">
        <v>-93093.982</v>
      </c>
      <c r="D9" s="103">
        <v>3095.1530000000057</v>
      </c>
      <c r="E9" s="104">
        <v>0.03324761637116356</v>
      </c>
      <c r="F9" s="105"/>
      <c r="G9" s="103">
        <v>-181749.7253523971</v>
      </c>
    </row>
    <row r="10" spans="1:7" ht="15" customHeight="1">
      <c r="A10" s="153" t="s">
        <v>77</v>
      </c>
      <c r="B10" s="154">
        <v>265257.885</v>
      </c>
      <c r="C10" s="154">
        <v>165458.57400000008</v>
      </c>
      <c r="D10" s="154">
        <v>99799.31099999993</v>
      </c>
      <c r="E10" s="155">
        <v>0.6031679627554379</v>
      </c>
      <c r="F10" s="156"/>
      <c r="G10" s="154">
        <v>535679.7225251425</v>
      </c>
    </row>
    <row r="11" spans="1:7" ht="15" customHeight="1">
      <c r="A11" s="42"/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9" t="s">
        <v>295</v>
      </c>
      <c r="B13" s="101"/>
      <c r="C13" s="101"/>
      <c r="D13" s="101"/>
      <c r="E13" s="101"/>
      <c r="F13" s="101"/>
      <c r="G13" s="101"/>
    </row>
    <row r="14" spans="1:7" ht="15">
      <c r="A14" s="157" t="s">
        <v>293</v>
      </c>
      <c r="B14" s="158" t="s">
        <v>414</v>
      </c>
      <c r="C14" s="158" t="s">
        <v>415</v>
      </c>
      <c r="D14" s="159" t="s">
        <v>48</v>
      </c>
      <c r="E14" s="160" t="s">
        <v>99</v>
      </c>
      <c r="F14" s="156"/>
      <c r="G14" s="156"/>
    </row>
    <row r="15" spans="1:7" ht="15">
      <c r="A15" s="110" t="s">
        <v>262</v>
      </c>
      <c r="B15" s="111">
        <v>19438.74992644801</v>
      </c>
      <c r="C15" s="111">
        <v>19194.23133999971</v>
      </c>
      <c r="D15" s="112">
        <v>19438.74992644801</v>
      </c>
      <c r="E15" s="70" t="s">
        <v>32</v>
      </c>
      <c r="F15" s="42"/>
      <c r="G15" s="42"/>
    </row>
    <row r="16" spans="1:7" ht="15">
      <c r="A16" s="110" t="s">
        <v>263</v>
      </c>
      <c r="B16" s="111">
        <v>20406.147470723306</v>
      </c>
      <c r="C16" s="111">
        <v>20878.22779860956</v>
      </c>
      <c r="D16" s="112">
        <v>20406.147470723306</v>
      </c>
      <c r="E16" s="70" t="s">
        <v>32</v>
      </c>
      <c r="F16" s="42"/>
      <c r="G16" s="42"/>
    </row>
    <row r="17" spans="1:7" ht="15">
      <c r="A17" s="41" t="s">
        <v>264</v>
      </c>
      <c r="B17" s="113">
        <v>0.32273015970102226</v>
      </c>
      <c r="C17" s="113">
        <v>0.34160272262366326</v>
      </c>
      <c r="D17" s="114">
        <v>-1.8872562922641</v>
      </c>
      <c r="E17" s="71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G34"/>
  <sheetViews>
    <sheetView showGridLines="0" tabSelected="1" zoomScalePageLayoutView="0" workbookViewId="0" topLeftCell="A1">
      <selection activeCell="K16" sqref="K16"/>
    </sheetView>
  </sheetViews>
  <sheetFormatPr defaultColWidth="11.421875" defaultRowHeight="15" customHeight="1"/>
  <cols>
    <col min="1" max="1" width="58.28125" style="0" customWidth="1"/>
    <col min="2" max="3" width="11.00390625" style="0" customWidth="1"/>
    <col min="4" max="4" width="13.7109375" style="0" customWidth="1"/>
    <col min="5" max="5" width="11.00390625" style="0" customWidth="1"/>
    <col min="6" max="6" width="2.00390625" style="0" customWidth="1"/>
    <col min="7" max="7" width="12.421875" style="0" customWidth="1"/>
    <col min="9" max="9" width="6.421875" style="0" customWidth="1"/>
    <col min="10" max="22" width="0" style="0" hidden="1" customWidth="1"/>
  </cols>
  <sheetData>
    <row r="1" spans="1:7" ht="15" customHeight="1">
      <c r="A1" s="59" t="s">
        <v>296</v>
      </c>
      <c r="B1" s="74"/>
      <c r="C1" s="74"/>
      <c r="D1" s="74"/>
      <c r="E1" s="74"/>
      <c r="F1" s="74"/>
      <c r="G1" s="74"/>
    </row>
    <row r="2" spans="1:7" ht="15" customHeight="1">
      <c r="A2" s="35" t="s">
        <v>7</v>
      </c>
      <c r="B2" s="423" t="s">
        <v>57</v>
      </c>
      <c r="C2" s="423"/>
      <c r="D2" s="423"/>
      <c r="E2" s="36"/>
      <c r="F2" s="115"/>
      <c r="G2" s="37" t="s">
        <v>58</v>
      </c>
    </row>
    <row r="3" spans="1:7" ht="15" customHeight="1">
      <c r="A3" s="43"/>
      <c r="B3" s="38" t="s">
        <v>414</v>
      </c>
      <c r="C3" s="38" t="s">
        <v>415</v>
      </c>
      <c r="D3" s="38" t="s">
        <v>48</v>
      </c>
      <c r="E3" s="38" t="s">
        <v>0</v>
      </c>
      <c r="F3" s="44"/>
      <c r="G3" s="38" t="s">
        <v>414</v>
      </c>
    </row>
    <row r="4" spans="1:7" ht="15" customHeight="1">
      <c r="A4" s="74" t="s">
        <v>59</v>
      </c>
      <c r="B4" s="116">
        <v>959692.208</v>
      </c>
      <c r="C4" s="116">
        <v>974543.004</v>
      </c>
      <c r="D4" s="117">
        <v>-14850.795999999973</v>
      </c>
      <c r="E4" s="118">
        <v>-0.01523872824395133</v>
      </c>
      <c r="F4" s="119"/>
      <c r="G4" s="117">
        <v>1938067.3855971566</v>
      </c>
    </row>
    <row r="5" spans="1:7" ht="15" customHeight="1">
      <c r="A5" s="74" t="s">
        <v>63</v>
      </c>
      <c r="B5" s="116">
        <v>15331.423</v>
      </c>
      <c r="C5" s="116">
        <v>10195.417</v>
      </c>
      <c r="D5" s="117">
        <v>5136.006000000001</v>
      </c>
      <c r="E5" s="118">
        <v>0.5037563446399497</v>
      </c>
      <c r="F5" s="119"/>
      <c r="G5" s="117">
        <v>30961.313057877942</v>
      </c>
    </row>
    <row r="6" spans="1:7" ht="15" customHeight="1">
      <c r="A6" s="68" t="s">
        <v>271</v>
      </c>
      <c r="B6" s="116">
        <v>975023.631</v>
      </c>
      <c r="C6" s="116">
        <v>984738.421</v>
      </c>
      <c r="D6" s="117">
        <v>-9714.78999999992</v>
      </c>
      <c r="E6" s="118">
        <v>-0.009865350831071026</v>
      </c>
      <c r="F6" s="119"/>
      <c r="G6" s="117">
        <v>1969028.6986550344</v>
      </c>
    </row>
    <row r="7" spans="1:7" ht="15" customHeight="1">
      <c r="A7" s="42" t="s">
        <v>69</v>
      </c>
      <c r="B7" s="116">
        <v>-712458.219</v>
      </c>
      <c r="C7" s="116">
        <v>-728000.745</v>
      </c>
      <c r="D7" s="117">
        <v>15542.525999999954</v>
      </c>
      <c r="E7" s="118">
        <v>0.02134960177822339</v>
      </c>
      <c r="F7" s="119"/>
      <c r="G7" s="117">
        <v>-1438786.3383012237</v>
      </c>
    </row>
    <row r="8" spans="1:7" ht="15" customHeight="1">
      <c r="A8" s="101" t="s">
        <v>70</v>
      </c>
      <c r="B8" s="120">
        <v>262565.412</v>
      </c>
      <c r="C8" s="120">
        <v>256737.67599999998</v>
      </c>
      <c r="D8" s="121">
        <v>5827.7360000000335</v>
      </c>
      <c r="E8" s="122">
        <v>0.022699184984443163</v>
      </c>
      <c r="F8" s="119"/>
      <c r="G8" s="121">
        <v>530242.3603538107</v>
      </c>
    </row>
    <row r="9" spans="1:7" ht="15" customHeight="1">
      <c r="A9" s="42" t="s">
        <v>258</v>
      </c>
      <c r="B9" s="116">
        <v>-88374.046</v>
      </c>
      <c r="C9" s="116">
        <v>-89515.291</v>
      </c>
      <c r="D9" s="117">
        <v>1141.2449999999953</v>
      </c>
      <c r="E9" s="118">
        <v>0.012749162598376577</v>
      </c>
      <c r="F9" s="119"/>
      <c r="G9" s="117">
        <v>-178468.52861585686</v>
      </c>
    </row>
    <row r="10" spans="1:7" ht="15" customHeight="1">
      <c r="A10" s="108" t="s">
        <v>74</v>
      </c>
      <c r="B10" s="39">
        <v>174191.366</v>
      </c>
      <c r="C10" s="39">
        <v>167222.38499999998</v>
      </c>
      <c r="D10" s="123">
        <v>6968.981000000029</v>
      </c>
      <c r="E10" s="40">
        <v>0.041674928867926564</v>
      </c>
      <c r="F10" s="119"/>
      <c r="G10" s="123">
        <v>351773.8317379539</v>
      </c>
    </row>
    <row r="11" spans="1:7" ht="15" customHeight="1">
      <c r="A11" s="42" t="s">
        <v>259</v>
      </c>
      <c r="B11" s="116">
        <v>-27033.4</v>
      </c>
      <c r="C11" s="116">
        <v>-27216.121</v>
      </c>
      <c r="D11" s="117">
        <v>182.72099999999773</v>
      </c>
      <c r="E11" s="118">
        <v>0.006713704719346219</v>
      </c>
      <c r="F11" s="119"/>
      <c r="G11" s="117">
        <v>-54593.07726483299</v>
      </c>
    </row>
    <row r="12" spans="1:7" ht="15" customHeight="1">
      <c r="A12" s="42" t="s">
        <v>36</v>
      </c>
      <c r="B12" s="116">
        <v>-8277.086</v>
      </c>
      <c r="C12" s="116">
        <v>-6631.388</v>
      </c>
      <c r="D12" s="117">
        <v>-1645.6979999999994</v>
      </c>
      <c r="E12" s="118">
        <v>-0.24816795518524923</v>
      </c>
      <c r="F12" s="119"/>
      <c r="G12" s="117">
        <v>-16715.307564925883</v>
      </c>
    </row>
    <row r="13" spans="1:7" ht="15" customHeight="1">
      <c r="A13" s="108" t="s">
        <v>77</v>
      </c>
      <c r="B13" s="39">
        <v>138880.88</v>
      </c>
      <c r="C13" s="39">
        <v>133374.87599999996</v>
      </c>
      <c r="D13" s="123">
        <v>5506.0040000000445</v>
      </c>
      <c r="E13" s="40">
        <v>0.04128216771500538</v>
      </c>
      <c r="F13" s="119"/>
      <c r="G13" s="123">
        <v>280465.446908195</v>
      </c>
    </row>
    <row r="14" spans="1:7" ht="15" customHeight="1">
      <c r="A14" s="124" t="s">
        <v>272</v>
      </c>
      <c r="B14" s="305">
        <v>500.3420000000008</v>
      </c>
      <c r="C14" s="305">
        <v>9223.776</v>
      </c>
      <c r="D14" s="121">
        <v>-8723.434</v>
      </c>
      <c r="E14" s="122">
        <v>-0.9457551874633555</v>
      </c>
      <c r="F14" s="119"/>
      <c r="G14" s="306">
        <v>1010.4244921038829</v>
      </c>
    </row>
    <row r="15" spans="1:7" ht="15" customHeight="1">
      <c r="A15" s="125" t="s">
        <v>79</v>
      </c>
      <c r="B15" s="116">
        <v>8218.476</v>
      </c>
      <c r="C15" s="116">
        <v>10291.434</v>
      </c>
      <c r="D15" s="117">
        <v>-2072.9579999999987</v>
      </c>
      <c r="E15" s="118">
        <v>-0.20142557392876434</v>
      </c>
      <c r="F15" s="119"/>
      <c r="G15" s="307">
        <v>16596.946564885497</v>
      </c>
    </row>
    <row r="16" spans="1:7" ht="15" customHeight="1">
      <c r="A16" s="125" t="s">
        <v>273</v>
      </c>
      <c r="B16" s="116">
        <v>-7777.656</v>
      </c>
      <c r="C16" s="116">
        <v>-2281.297</v>
      </c>
      <c r="D16" s="117">
        <v>-5496.359</v>
      </c>
      <c r="E16" s="118">
        <v>-2.409313210862067</v>
      </c>
      <c r="F16" s="119"/>
      <c r="G16" s="307">
        <v>-15706.724827335514</v>
      </c>
    </row>
    <row r="17" spans="1:7" ht="15" customHeight="1">
      <c r="A17" s="125" t="s">
        <v>274</v>
      </c>
      <c r="B17" s="116">
        <v>558.758</v>
      </c>
      <c r="C17" s="116">
        <v>1204.984</v>
      </c>
      <c r="D17" s="117">
        <v>-646.2259999999999</v>
      </c>
      <c r="E17" s="118">
        <v>-0.5362942578490668</v>
      </c>
      <c r="F17" s="119"/>
      <c r="G17" s="307">
        <v>1128.3937154166163</v>
      </c>
    </row>
    <row r="18" spans="1:7" ht="15" customHeight="1">
      <c r="A18" s="125" t="s">
        <v>82</v>
      </c>
      <c r="B18" s="285">
        <v>-499.2359999999999</v>
      </c>
      <c r="C18" s="285">
        <v>8.654999999999973</v>
      </c>
      <c r="D18" s="117">
        <v>-507.89099999999985</v>
      </c>
      <c r="E18" s="118">
        <v>-58.681802426343324</v>
      </c>
      <c r="F18" s="119"/>
      <c r="G18" s="307">
        <v>-1008.1909608627163</v>
      </c>
    </row>
    <row r="19" spans="1:7" ht="15" customHeight="1">
      <c r="A19" s="126" t="s">
        <v>275</v>
      </c>
      <c r="B19" s="116">
        <v>1981.185</v>
      </c>
      <c r="C19" s="116">
        <v>745.506</v>
      </c>
      <c r="D19" s="117">
        <v>1235.679</v>
      </c>
      <c r="E19" s="118">
        <v>1.6575037625451707</v>
      </c>
      <c r="F19" s="119"/>
      <c r="G19" s="307">
        <v>4000.93905246577</v>
      </c>
    </row>
    <row r="20" spans="1:7" ht="15" customHeight="1">
      <c r="A20" s="126" t="s">
        <v>276</v>
      </c>
      <c r="B20" s="116">
        <v>-2480.421</v>
      </c>
      <c r="C20" s="116">
        <v>-736.851</v>
      </c>
      <c r="D20" s="117">
        <v>-1743.5699999999997</v>
      </c>
      <c r="E20" s="118">
        <v>-2.366245007470981</v>
      </c>
      <c r="F20" s="119"/>
      <c r="G20" s="307">
        <v>-5009.130013328487</v>
      </c>
    </row>
    <row r="21" spans="1:7" ht="15" customHeight="1">
      <c r="A21" s="127" t="s">
        <v>277</v>
      </c>
      <c r="B21" s="116">
        <v>118317.88</v>
      </c>
      <c r="C21" s="116">
        <v>58068.549</v>
      </c>
      <c r="D21" s="121">
        <v>60249.331000000006</v>
      </c>
      <c r="E21" s="122">
        <v>1.0375553038185956</v>
      </c>
      <c r="F21" s="128"/>
      <c r="G21" s="306">
        <v>238939.13324447675</v>
      </c>
    </row>
    <row r="22" spans="1:7" ht="15" customHeight="1">
      <c r="A22" s="127" t="s">
        <v>278</v>
      </c>
      <c r="B22" s="116">
        <v>0</v>
      </c>
      <c r="C22" s="116">
        <v>0</v>
      </c>
      <c r="D22" s="121">
        <v>0</v>
      </c>
      <c r="E22" s="122" t="s">
        <v>32</v>
      </c>
      <c r="F22" s="128"/>
      <c r="G22" s="306">
        <v>0</v>
      </c>
    </row>
    <row r="23" spans="1:7" ht="15" customHeight="1">
      <c r="A23" s="127" t="s">
        <v>279</v>
      </c>
      <c r="B23" s="116">
        <v>-176.425</v>
      </c>
      <c r="C23" s="116">
        <v>-173.274</v>
      </c>
      <c r="D23" s="121">
        <v>-3.1510000000000105</v>
      </c>
      <c r="E23" s="122">
        <v>-0.018185071043549585</v>
      </c>
      <c r="F23" s="128"/>
      <c r="G23" s="306">
        <v>-356.28458338382</v>
      </c>
    </row>
    <row r="24" spans="1:7" ht="15" customHeight="1">
      <c r="A24" s="45" t="s">
        <v>280</v>
      </c>
      <c r="B24" s="39">
        <v>257522.67700000003</v>
      </c>
      <c r="C24" s="39">
        <v>200493.92699999997</v>
      </c>
      <c r="D24" s="123">
        <v>57028.75000000006</v>
      </c>
      <c r="E24" s="40">
        <v>0.28444128384995954</v>
      </c>
      <c r="F24" s="119"/>
      <c r="G24" s="123">
        <v>520058.7200613919</v>
      </c>
    </row>
    <row r="25" spans="1:7" ht="15" customHeight="1">
      <c r="A25" s="129" t="s">
        <v>89</v>
      </c>
      <c r="B25" s="116">
        <v>-31370.85</v>
      </c>
      <c r="C25" s="116">
        <v>-24732.758</v>
      </c>
      <c r="D25" s="117">
        <v>-6638.091999999997</v>
      </c>
      <c r="E25" s="118">
        <v>-0.2683927122078337</v>
      </c>
      <c r="F25" s="119"/>
      <c r="G25" s="307">
        <v>-63352.41730279898</v>
      </c>
    </row>
    <row r="26" spans="1:7" ht="15" customHeight="1">
      <c r="A26" s="45" t="s">
        <v>281</v>
      </c>
      <c r="B26" s="39">
        <v>226151.82700000002</v>
      </c>
      <c r="C26" s="39">
        <v>175761.16899999997</v>
      </c>
      <c r="D26" s="123">
        <v>50390.658000000054</v>
      </c>
      <c r="E26" s="40">
        <v>0.2866996065553027</v>
      </c>
      <c r="F26" s="119"/>
      <c r="G26" s="123">
        <v>456706.3027585929</v>
      </c>
    </row>
    <row r="27" spans="1:7" ht="15" customHeight="1">
      <c r="A27" s="130" t="s">
        <v>282</v>
      </c>
      <c r="B27" s="131">
        <v>226151.494</v>
      </c>
      <c r="C27" s="131">
        <v>175760.807</v>
      </c>
      <c r="D27" s="132">
        <v>50390.687000000005</v>
      </c>
      <c r="E27" s="133">
        <v>0.28670036204374055</v>
      </c>
      <c r="F27" s="119"/>
      <c r="G27" s="132">
        <v>456705.63027585926</v>
      </c>
    </row>
    <row r="28" spans="1:7" ht="15" customHeight="1">
      <c r="A28" s="130" t="s">
        <v>283</v>
      </c>
      <c r="B28" s="267" t="s">
        <v>38</v>
      </c>
      <c r="C28" s="266" t="s">
        <v>38</v>
      </c>
      <c r="D28" s="267" t="s">
        <v>38</v>
      </c>
      <c r="E28" s="268" t="s">
        <v>38</v>
      </c>
      <c r="F28" s="269"/>
      <c r="G28" s="267" t="s">
        <v>38</v>
      </c>
    </row>
    <row r="29" spans="1:5" ht="15" customHeight="1">
      <c r="A29" s="59" t="s">
        <v>298</v>
      </c>
      <c r="B29" s="101"/>
      <c r="C29" s="101"/>
      <c r="D29" s="101"/>
      <c r="E29" s="101"/>
    </row>
    <row r="30" spans="1:5" ht="15" customHeight="1">
      <c r="A30" s="157" t="s">
        <v>7</v>
      </c>
      <c r="B30" s="158" t="s">
        <v>414</v>
      </c>
      <c r="C30" s="158" t="s">
        <v>415</v>
      </c>
      <c r="D30" s="159" t="s">
        <v>48</v>
      </c>
      <c r="E30" s="160" t="s">
        <v>99</v>
      </c>
    </row>
    <row r="31" spans="1:5" ht="15" customHeight="1">
      <c r="A31" s="110" t="s">
        <v>267</v>
      </c>
      <c r="B31" s="136">
        <v>1693.947</v>
      </c>
      <c r="C31" s="136">
        <v>1659.395</v>
      </c>
      <c r="D31" s="112">
        <v>34.55199999999991</v>
      </c>
      <c r="E31" s="70">
        <v>0.020822046589268926</v>
      </c>
    </row>
    <row r="32" spans="1:5" ht="15" customHeight="1">
      <c r="A32" s="110" t="s">
        <v>263</v>
      </c>
      <c r="B32" s="111">
        <v>15152.41168026</v>
      </c>
      <c r="C32" s="111">
        <v>14445.065226681923</v>
      </c>
      <c r="D32" s="112">
        <v>707.3464535780768</v>
      </c>
      <c r="E32" s="70">
        <v>0.048968034583292526</v>
      </c>
    </row>
    <row r="33" spans="1:5" ht="15" customHeight="1">
      <c r="A33" s="110" t="s">
        <v>268</v>
      </c>
      <c r="B33" s="112">
        <v>2273.7543624161076</v>
      </c>
      <c r="C33" s="112">
        <v>2260.7561307901906</v>
      </c>
      <c r="D33" s="112">
        <v>12.998231625917015</v>
      </c>
      <c r="E33" s="70">
        <v>0.00574950630405846</v>
      </c>
    </row>
    <row r="34" spans="1:5" ht="15" customHeight="1">
      <c r="A34" s="41" t="s">
        <v>269</v>
      </c>
      <c r="B34" s="140">
        <v>0.05311251555647876</v>
      </c>
      <c r="C34" s="140">
        <v>0.05362925307661316</v>
      </c>
      <c r="D34" s="114">
        <v>-0.051673752013440405</v>
      </c>
      <c r="E34" s="71"/>
    </row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G17"/>
  <sheetViews>
    <sheetView showGridLines="0" tabSelected="1" zoomScalePageLayoutView="0" workbookViewId="0" topLeftCell="A1">
      <selection activeCell="K16" sqref="K16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 customHeight="1">
      <c r="A1" s="59" t="s">
        <v>299</v>
      </c>
      <c r="B1" s="101"/>
      <c r="C1" s="101"/>
      <c r="D1" s="101"/>
      <c r="E1" s="101"/>
      <c r="F1" s="101"/>
      <c r="G1" s="101"/>
    </row>
    <row r="2" spans="1:7" ht="15" customHeight="1">
      <c r="A2" s="145" t="s">
        <v>20</v>
      </c>
      <c r="B2" s="146" t="s">
        <v>98</v>
      </c>
      <c r="C2" s="146"/>
      <c r="D2" s="146"/>
      <c r="E2" s="147"/>
      <c r="F2" s="148"/>
      <c r="G2" s="147" t="s">
        <v>172</v>
      </c>
    </row>
    <row r="3" spans="1:7" ht="15" customHeight="1">
      <c r="A3" s="149"/>
      <c r="B3" s="150" t="s">
        <v>414</v>
      </c>
      <c r="C3" s="150" t="s">
        <v>415</v>
      </c>
      <c r="D3" s="151" t="s">
        <v>48</v>
      </c>
      <c r="E3" s="152" t="s">
        <v>99</v>
      </c>
      <c r="F3" s="148"/>
      <c r="G3" s="150" t="s">
        <v>414</v>
      </c>
    </row>
    <row r="4" spans="1:7" ht="15" customHeight="1">
      <c r="A4" s="102" t="s">
        <v>101</v>
      </c>
      <c r="B4" s="103">
        <v>639460.2</v>
      </c>
      <c r="C4" s="103">
        <v>580151.107</v>
      </c>
      <c r="D4" s="103">
        <v>59309.09299999999</v>
      </c>
      <c r="E4" s="104">
        <v>0.10223042287498384</v>
      </c>
      <c r="F4" s="105"/>
      <c r="G4" s="103">
        <v>1291369.1990791226</v>
      </c>
    </row>
    <row r="5" spans="1:7" ht="15" customHeight="1">
      <c r="A5" s="102" t="s">
        <v>257</v>
      </c>
      <c r="B5" s="103">
        <v>-204521.337</v>
      </c>
      <c r="C5" s="103">
        <v>-171182.696</v>
      </c>
      <c r="D5" s="103">
        <v>-33338.641</v>
      </c>
      <c r="E5" s="104">
        <v>-0.19475473735966867</v>
      </c>
      <c r="F5" s="105"/>
      <c r="G5" s="103">
        <v>-413024.22755361686</v>
      </c>
    </row>
    <row r="6" spans="1:7" ht="15" customHeight="1">
      <c r="A6" s="106" t="s">
        <v>70</v>
      </c>
      <c r="B6" s="107">
        <v>434938.86299999995</v>
      </c>
      <c r="C6" s="107">
        <v>408968.41099999996</v>
      </c>
      <c r="D6" s="107">
        <v>25970.45199999999</v>
      </c>
      <c r="E6" s="104">
        <v>0.06350234223835932</v>
      </c>
      <c r="F6" s="105"/>
      <c r="G6" s="107">
        <v>878344.9715255058</v>
      </c>
    </row>
    <row r="7" spans="1:7" ht="15" customHeight="1">
      <c r="A7" s="102" t="s">
        <v>258</v>
      </c>
      <c r="B7" s="103">
        <v>-33458.257</v>
      </c>
      <c r="C7" s="103">
        <v>-32841.297</v>
      </c>
      <c r="D7" s="103">
        <v>-616.9599999999991</v>
      </c>
      <c r="E7" s="104">
        <v>-0.018786103362482886</v>
      </c>
      <c r="F7" s="105"/>
      <c r="G7" s="103">
        <v>-67567.86824992932</v>
      </c>
    </row>
    <row r="8" spans="1:7" ht="15" customHeight="1">
      <c r="A8" s="108" t="s">
        <v>74</v>
      </c>
      <c r="B8" s="39">
        <v>401480.60599999997</v>
      </c>
      <c r="C8" s="39">
        <v>376127.11399999994</v>
      </c>
      <c r="D8" s="39">
        <v>25353.492000000027</v>
      </c>
      <c r="E8" s="109">
        <v>0.0674067118702855</v>
      </c>
      <c r="F8" s="105"/>
      <c r="G8" s="39">
        <v>810777.1032755765</v>
      </c>
    </row>
    <row r="9" spans="1:7" ht="15" customHeight="1">
      <c r="A9" s="102" t="s">
        <v>259</v>
      </c>
      <c r="B9" s="103">
        <v>-37551.927</v>
      </c>
      <c r="C9" s="103">
        <v>-38466.238</v>
      </c>
      <c r="D9" s="103">
        <v>914.3109999999942</v>
      </c>
      <c r="E9" s="104">
        <v>0.023769181691227364</v>
      </c>
      <c r="F9" s="105"/>
      <c r="G9" s="103">
        <v>-75834.90245971162</v>
      </c>
    </row>
    <row r="10" spans="1:7" ht="15" customHeight="1">
      <c r="A10" s="153" t="s">
        <v>77</v>
      </c>
      <c r="B10" s="154">
        <v>363928.67899999995</v>
      </c>
      <c r="C10" s="154">
        <v>337660.87599999993</v>
      </c>
      <c r="D10" s="154">
        <v>26267.803000000014</v>
      </c>
      <c r="E10" s="155">
        <v>0.07779344563448926</v>
      </c>
      <c r="F10" s="156"/>
      <c r="G10" s="154">
        <v>734942.2008158648</v>
      </c>
    </row>
    <row r="11" spans="1:7" ht="15" customHeight="1">
      <c r="A11" s="42" t="s">
        <v>297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9" t="s">
        <v>300</v>
      </c>
      <c r="B13" s="101"/>
      <c r="C13" s="101"/>
      <c r="D13" s="101"/>
      <c r="E13" s="101"/>
      <c r="F13" s="101"/>
      <c r="G13" s="101"/>
    </row>
    <row r="14" spans="1:7" ht="15">
      <c r="A14" s="157" t="s">
        <v>20</v>
      </c>
      <c r="B14" s="158" t="s">
        <v>414</v>
      </c>
      <c r="C14" s="158" t="s">
        <v>415</v>
      </c>
      <c r="D14" s="159" t="s">
        <v>48</v>
      </c>
      <c r="E14" s="160" t="s">
        <v>99</v>
      </c>
      <c r="F14" s="156"/>
      <c r="G14" s="156"/>
    </row>
    <row r="15" spans="1:7" ht="15">
      <c r="A15" s="110" t="s">
        <v>262</v>
      </c>
      <c r="B15" s="111">
        <v>12747.5799446</v>
      </c>
      <c r="C15" s="111">
        <v>13250.926569749998</v>
      </c>
      <c r="D15" s="112">
        <v>-503.34662514999764</v>
      </c>
      <c r="E15" s="70">
        <v>-0.037985768202735894</v>
      </c>
      <c r="F15" s="42"/>
      <c r="G15" s="42"/>
    </row>
    <row r="16" spans="1:7" ht="15">
      <c r="A16" s="110" t="s">
        <v>263</v>
      </c>
      <c r="B16" s="111">
        <v>16090.152914337064</v>
      </c>
      <c r="C16" s="111">
        <v>16304.27807759105</v>
      </c>
      <c r="D16" s="112">
        <v>-214.1251632539861</v>
      </c>
      <c r="E16" s="70">
        <v>-0.013133066194956789</v>
      </c>
      <c r="F16" s="42"/>
      <c r="G16" s="42"/>
    </row>
    <row r="17" spans="1:7" ht="15">
      <c r="A17" s="41" t="s">
        <v>264</v>
      </c>
      <c r="B17" s="113">
        <v>0.18384197412111247</v>
      </c>
      <c r="C17" s="113">
        <v>0.19220822639997034</v>
      </c>
      <c r="D17" s="114">
        <v>-0.8366252278857872</v>
      </c>
      <c r="E17" s="71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G18"/>
  <sheetViews>
    <sheetView showGridLines="0" tabSelected="1" zoomScalePageLayoutView="0" workbookViewId="0" topLeftCell="A1">
      <selection activeCell="K16" sqref="K16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8515625" style="0" customWidth="1"/>
    <col min="6" max="6" width="0.85546875" style="0" customWidth="1"/>
    <col min="7" max="7" width="14.57421875" style="0" customWidth="1"/>
  </cols>
  <sheetData>
    <row r="1" spans="1:7" ht="15" customHeight="1">
      <c r="A1" s="59" t="s">
        <v>301</v>
      </c>
      <c r="B1" s="101"/>
      <c r="C1" s="101"/>
      <c r="D1" s="101"/>
      <c r="E1" s="101"/>
      <c r="F1" s="101"/>
      <c r="G1" s="101"/>
    </row>
    <row r="2" spans="1:7" ht="15" customHeight="1">
      <c r="A2" s="145" t="s">
        <v>19</v>
      </c>
      <c r="B2" s="146" t="s">
        <v>98</v>
      </c>
      <c r="C2" s="146"/>
      <c r="D2" s="146"/>
      <c r="E2" s="147"/>
      <c r="F2" s="148"/>
      <c r="G2" s="147" t="s">
        <v>172</v>
      </c>
    </row>
    <row r="3" spans="1:7" ht="15" customHeight="1">
      <c r="A3" s="149"/>
      <c r="B3" s="150" t="s">
        <v>414</v>
      </c>
      <c r="C3" s="150" t="s">
        <v>415</v>
      </c>
      <c r="D3" s="151" t="s">
        <v>48</v>
      </c>
      <c r="E3" s="152" t="s">
        <v>99</v>
      </c>
      <c r="F3" s="148"/>
      <c r="G3" s="150" t="s">
        <v>414</v>
      </c>
    </row>
    <row r="4" spans="1:7" ht="15" customHeight="1">
      <c r="A4" s="102" t="s">
        <v>101</v>
      </c>
      <c r="B4" s="66">
        <v>852780.068</v>
      </c>
      <c r="C4" s="66">
        <v>851622.4570310952</v>
      </c>
      <c r="D4" s="103">
        <v>1157.6109689048026</v>
      </c>
      <c r="E4" s="104">
        <v>0.0013593006611643814</v>
      </c>
      <c r="F4" s="105"/>
      <c r="G4" s="103">
        <v>1722161.7755159738</v>
      </c>
    </row>
    <row r="5" spans="1:7" ht="15" customHeight="1">
      <c r="A5" s="102" t="s">
        <v>257</v>
      </c>
      <c r="B5" s="66">
        <v>-464474.672</v>
      </c>
      <c r="C5" s="103">
        <v>-464300.28429372143</v>
      </c>
      <c r="D5" s="103">
        <v>-174.38770627859049</v>
      </c>
      <c r="E5" s="104">
        <v>-0.0003755925037691145</v>
      </c>
      <c r="F5" s="105"/>
      <c r="G5" s="103">
        <v>-937991.5828587584</v>
      </c>
    </row>
    <row r="6" spans="1:7" ht="15" customHeight="1">
      <c r="A6" s="106" t="s">
        <v>70</v>
      </c>
      <c r="B6" s="107">
        <v>388305.39599999995</v>
      </c>
      <c r="C6" s="107">
        <v>387322.17273737374</v>
      </c>
      <c r="D6" s="103">
        <v>983.2232626262121</v>
      </c>
      <c r="E6" s="188">
        <v>0.0025385153028481353</v>
      </c>
      <c r="F6" s="105"/>
      <c r="G6" s="107">
        <v>784170.1926572155</v>
      </c>
    </row>
    <row r="7" spans="1:7" ht="15" customHeight="1">
      <c r="A7" s="102" t="s">
        <v>258</v>
      </c>
      <c r="B7" s="103">
        <v>-85355.114</v>
      </c>
      <c r="C7" s="103">
        <v>-82546.1511804854</v>
      </c>
      <c r="D7" s="103">
        <v>-2808.962819514607</v>
      </c>
      <c r="E7" s="104">
        <v>-0.03402899807373053</v>
      </c>
      <c r="F7" s="105"/>
      <c r="G7" s="103">
        <v>-172371.8930489923</v>
      </c>
    </row>
    <row r="8" spans="1:7" ht="15" customHeight="1">
      <c r="A8" s="108" t="s">
        <v>74</v>
      </c>
      <c r="B8" s="39">
        <v>302950.28199999995</v>
      </c>
      <c r="C8" s="39">
        <v>304776.02155688836</v>
      </c>
      <c r="D8" s="39">
        <v>-1825.7395568884094</v>
      </c>
      <c r="E8" s="109">
        <v>-0.005990430439907897</v>
      </c>
      <c r="F8" s="105"/>
      <c r="G8" s="39">
        <v>611798.2996082231</v>
      </c>
    </row>
    <row r="9" spans="1:7" ht="15" customHeight="1">
      <c r="A9" s="102" t="s">
        <v>259</v>
      </c>
      <c r="B9" s="103">
        <v>-62061.865</v>
      </c>
      <c r="C9" s="103">
        <v>-66004.36938582323</v>
      </c>
      <c r="D9" s="103">
        <v>3942.504385823231</v>
      </c>
      <c r="E9" s="104">
        <v>0.05973096057895257</v>
      </c>
      <c r="F9" s="105"/>
      <c r="G9" s="103">
        <v>-125331.92980330384</v>
      </c>
    </row>
    <row r="10" spans="1:7" ht="15" customHeight="1">
      <c r="A10" s="153" t="s">
        <v>77</v>
      </c>
      <c r="B10" s="154">
        <v>240888.41699999996</v>
      </c>
      <c r="C10" s="154">
        <v>238771.65217106513</v>
      </c>
      <c r="D10" s="154">
        <v>2116.764828934829</v>
      </c>
      <c r="E10" s="155">
        <v>0.008865226712165554</v>
      </c>
      <c r="F10" s="156"/>
      <c r="G10" s="154">
        <v>486466.36980491935</v>
      </c>
    </row>
    <row r="11" spans="1:7" ht="15">
      <c r="A11" s="42" t="s">
        <v>297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9" t="s">
        <v>303</v>
      </c>
      <c r="B13" s="101"/>
      <c r="C13" s="101"/>
      <c r="D13" s="101"/>
      <c r="E13" s="101"/>
      <c r="F13" s="101"/>
      <c r="G13" s="101"/>
    </row>
    <row r="14" spans="1:7" ht="15">
      <c r="A14" s="157" t="s">
        <v>19</v>
      </c>
      <c r="B14" s="158" t="s">
        <v>414</v>
      </c>
      <c r="C14" s="158" t="s">
        <v>415</v>
      </c>
      <c r="D14" s="159" t="s">
        <v>48</v>
      </c>
      <c r="E14" s="160" t="s">
        <v>99</v>
      </c>
      <c r="F14" s="161"/>
      <c r="G14" s="156"/>
    </row>
    <row r="15" spans="1:7" ht="15">
      <c r="A15" s="110" t="s">
        <v>267</v>
      </c>
      <c r="B15" s="136">
        <v>2686.919</v>
      </c>
      <c r="C15" s="136">
        <v>2587.848</v>
      </c>
      <c r="D15" s="112">
        <v>99.07099999999991</v>
      </c>
      <c r="E15" s="70">
        <v>0.03828316037108822</v>
      </c>
      <c r="F15" s="42"/>
      <c r="G15" s="42"/>
    </row>
    <row r="16" spans="1:7" ht="15">
      <c r="A16" s="110" t="s">
        <v>263</v>
      </c>
      <c r="B16" s="111">
        <v>13342.09299342</v>
      </c>
      <c r="C16" s="111">
        <v>12972.328331333683</v>
      </c>
      <c r="D16" s="112">
        <v>369.7646620863161</v>
      </c>
      <c r="E16" s="70">
        <v>0.028504109103774176</v>
      </c>
      <c r="F16" s="42"/>
      <c r="G16" s="42"/>
    </row>
    <row r="17" spans="1:7" ht="15">
      <c r="A17" s="110" t="s">
        <v>268</v>
      </c>
      <c r="B17" s="112">
        <v>2593.5511583011585</v>
      </c>
      <c r="C17" s="112">
        <v>2577.537848605578</v>
      </c>
      <c r="D17" s="112">
        <v>16.013309695580574</v>
      </c>
      <c r="E17" s="70">
        <v>0.006212638043023739</v>
      </c>
      <c r="F17" s="42"/>
      <c r="G17" s="42"/>
    </row>
    <row r="18" spans="1:7" ht="15">
      <c r="A18" s="41" t="s">
        <v>269</v>
      </c>
      <c r="B18" s="140">
        <v>0.07032003670427645</v>
      </c>
      <c r="C18" s="140">
        <v>0.0730535424708379</v>
      </c>
      <c r="D18" s="114">
        <v>-0.27335057665614504</v>
      </c>
      <c r="E18" s="71"/>
      <c r="F18" s="42"/>
      <c r="G18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G17"/>
  <sheetViews>
    <sheetView showGridLines="0" tabSelected="1" zoomScalePageLayoutView="0" workbookViewId="0" topLeftCell="A1">
      <selection activeCell="K16" sqref="K16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 customHeight="1">
      <c r="A1" s="59" t="s">
        <v>304</v>
      </c>
      <c r="B1" s="101"/>
      <c r="C1" s="101"/>
      <c r="D1" s="101"/>
      <c r="E1" s="101"/>
      <c r="F1" s="101"/>
      <c r="G1" s="101"/>
    </row>
    <row r="2" spans="1:7" ht="15" customHeight="1">
      <c r="A2" s="145" t="s">
        <v>12</v>
      </c>
      <c r="B2" s="146" t="s">
        <v>98</v>
      </c>
      <c r="C2" s="146"/>
      <c r="D2" s="146"/>
      <c r="E2" s="147"/>
      <c r="F2" s="148"/>
      <c r="G2" s="147" t="s">
        <v>172</v>
      </c>
    </row>
    <row r="3" spans="1:7" ht="15" customHeight="1">
      <c r="A3" s="149"/>
      <c r="B3" s="150" t="s">
        <v>414</v>
      </c>
      <c r="C3" s="150" t="s">
        <v>415</v>
      </c>
      <c r="D3" s="151" t="s">
        <v>48</v>
      </c>
      <c r="E3" s="152" t="s">
        <v>99</v>
      </c>
      <c r="F3" s="148"/>
      <c r="G3" s="150" t="s">
        <v>414</v>
      </c>
    </row>
    <row r="4" spans="1:7" ht="15" customHeight="1">
      <c r="A4" s="102" t="s">
        <v>101</v>
      </c>
      <c r="B4" s="103">
        <v>283806.401</v>
      </c>
      <c r="C4" s="103">
        <v>282124.275</v>
      </c>
      <c r="D4" s="103">
        <v>1682.1259999999893</v>
      </c>
      <c r="E4" s="104">
        <v>0.005962358255063267</v>
      </c>
      <c r="F4" s="105"/>
      <c r="G4" s="103">
        <v>573137.8508825074</v>
      </c>
    </row>
    <row r="5" spans="1:7" ht="15" customHeight="1">
      <c r="A5" s="102" t="s">
        <v>257</v>
      </c>
      <c r="B5" s="103">
        <v>-95079.949</v>
      </c>
      <c r="C5" s="103">
        <v>-111094.93</v>
      </c>
      <c r="D5" s="103">
        <v>16014.981</v>
      </c>
      <c r="E5" s="104">
        <v>0.14415582241241792</v>
      </c>
      <c r="F5" s="105"/>
      <c r="G5" s="103">
        <v>-192010.88291126458</v>
      </c>
    </row>
    <row r="6" spans="1:7" ht="15" customHeight="1">
      <c r="A6" s="106" t="s">
        <v>70</v>
      </c>
      <c r="B6" s="103">
        <v>188726.45200000002</v>
      </c>
      <c r="C6" s="103">
        <v>171029.34500000003</v>
      </c>
      <c r="D6" s="107">
        <v>17697.10699999999</v>
      </c>
      <c r="E6" s="104">
        <v>0.10347409679900245</v>
      </c>
      <c r="F6" s="105"/>
      <c r="G6" s="107">
        <v>381126.96797124285</v>
      </c>
    </row>
    <row r="7" spans="1:7" ht="15" customHeight="1">
      <c r="A7" s="102" t="s">
        <v>258</v>
      </c>
      <c r="B7" s="103">
        <v>-31408.283</v>
      </c>
      <c r="C7" s="103">
        <v>-31192.521</v>
      </c>
      <c r="D7" s="103">
        <v>-215.7619999999988</v>
      </c>
      <c r="E7" s="104">
        <v>-0.006917106828268187</v>
      </c>
      <c r="F7" s="105"/>
      <c r="G7" s="103">
        <v>-63428.01203602731</v>
      </c>
    </row>
    <row r="8" spans="1:7" ht="15" customHeight="1">
      <c r="A8" s="108" t="s">
        <v>74</v>
      </c>
      <c r="B8" s="39">
        <v>157318.16900000002</v>
      </c>
      <c r="C8" s="39">
        <v>139836.82400000002</v>
      </c>
      <c r="D8" s="39">
        <v>17481.345</v>
      </c>
      <c r="E8" s="109">
        <v>0.12501245737674935</v>
      </c>
      <c r="F8" s="105"/>
      <c r="G8" s="39">
        <v>317698.9559352155</v>
      </c>
    </row>
    <row r="9" spans="1:7" ht="15" customHeight="1">
      <c r="A9" s="102" t="s">
        <v>259</v>
      </c>
      <c r="B9" s="103">
        <v>-45126.27</v>
      </c>
      <c r="C9" s="103">
        <v>-38938.854</v>
      </c>
      <c r="D9" s="103">
        <v>-6187.415999999997</v>
      </c>
      <c r="E9" s="104">
        <v>-0.15890082435399863</v>
      </c>
      <c r="F9" s="105"/>
      <c r="G9" s="103">
        <v>-91131.04325699745</v>
      </c>
    </row>
    <row r="10" spans="1:7" ht="15" customHeight="1">
      <c r="A10" s="153" t="s">
        <v>77</v>
      </c>
      <c r="B10" s="39">
        <v>112191.89900000003</v>
      </c>
      <c r="C10" s="39">
        <v>100897.97000000003</v>
      </c>
      <c r="D10" s="154">
        <v>11293.929000000004</v>
      </c>
      <c r="E10" s="155">
        <v>0.11193415486951819</v>
      </c>
      <c r="F10" s="156"/>
      <c r="G10" s="154">
        <v>226567.91267821807</v>
      </c>
    </row>
    <row r="11" spans="1:7" ht="15" customHeight="1">
      <c r="A11" s="42" t="s">
        <v>302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9" t="s">
        <v>305</v>
      </c>
      <c r="B13" s="101"/>
      <c r="C13" s="101"/>
      <c r="D13" s="101"/>
      <c r="E13" s="101"/>
      <c r="F13" s="101"/>
      <c r="G13" s="101"/>
    </row>
    <row r="14" spans="1:7" ht="15">
      <c r="A14" s="157" t="s">
        <v>12</v>
      </c>
      <c r="B14" s="158" t="s">
        <v>414</v>
      </c>
      <c r="C14" s="158" t="s">
        <v>415</v>
      </c>
      <c r="D14" s="159" t="s">
        <v>48</v>
      </c>
      <c r="E14" s="160" t="s">
        <v>99</v>
      </c>
      <c r="F14" s="156"/>
      <c r="G14" s="156"/>
    </row>
    <row r="15" spans="1:7" ht="15">
      <c r="A15" s="110" t="s">
        <v>262</v>
      </c>
      <c r="B15" s="111">
        <v>8391.08740332</v>
      </c>
      <c r="C15" s="111">
        <v>8569.57651304</v>
      </c>
      <c r="D15" s="112">
        <v>-178.48910971999976</v>
      </c>
      <c r="E15" s="70">
        <v>-0.02082822989542128</v>
      </c>
      <c r="F15" s="42"/>
      <c r="G15" s="42"/>
    </row>
    <row r="16" spans="1:7" ht="15">
      <c r="A16" s="110" t="s">
        <v>263</v>
      </c>
      <c r="B16" s="111">
        <v>8903.479721238054</v>
      </c>
      <c r="C16" s="111">
        <v>9587.313438852829</v>
      </c>
      <c r="D16" s="112">
        <v>-683.8337176147743</v>
      </c>
      <c r="E16" s="70">
        <v>-0.07132693866495707</v>
      </c>
      <c r="F16" s="42"/>
      <c r="G16" s="42"/>
    </row>
    <row r="17" spans="1:7" ht="15">
      <c r="A17" s="41" t="s">
        <v>264</v>
      </c>
      <c r="B17" s="113">
        <v>0.24987324944637476</v>
      </c>
      <c r="C17" s="113">
        <v>0.28503131879096294</v>
      </c>
      <c r="D17" s="114">
        <v>-3.515806934458818</v>
      </c>
      <c r="E17" s="71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zoomScalePageLayoutView="0" workbookViewId="0" topLeftCell="A1">
      <selection activeCell="K16" sqref="K16"/>
    </sheetView>
  </sheetViews>
  <sheetFormatPr defaultColWidth="11.421875" defaultRowHeight="15"/>
  <cols>
    <col min="1" max="1" width="44.7109375" style="0" bestFit="1" customWidth="1"/>
    <col min="6" max="6" width="3.00390625" style="0" customWidth="1"/>
  </cols>
  <sheetData>
    <row r="1" spans="1:7" ht="15">
      <c r="A1" s="59" t="s">
        <v>432</v>
      </c>
      <c r="B1" s="101"/>
      <c r="C1" s="101"/>
      <c r="D1" s="101"/>
      <c r="E1" s="101"/>
      <c r="F1" s="101"/>
      <c r="G1" s="101"/>
    </row>
    <row r="2" spans="1:7" ht="15">
      <c r="A2" s="145" t="s">
        <v>433</v>
      </c>
      <c r="B2" s="146" t="s">
        <v>98</v>
      </c>
      <c r="C2" s="146"/>
      <c r="D2" s="146"/>
      <c r="E2" s="147"/>
      <c r="F2" s="148"/>
      <c r="G2" s="147" t="s">
        <v>172</v>
      </c>
    </row>
    <row r="3" spans="1:7" ht="15">
      <c r="A3" s="149"/>
      <c r="B3" s="150" t="s">
        <v>414</v>
      </c>
      <c r="C3" s="150"/>
      <c r="D3" s="151" t="s">
        <v>48</v>
      </c>
      <c r="E3" s="152" t="s">
        <v>99</v>
      </c>
      <c r="F3" s="148"/>
      <c r="G3" s="150" t="s">
        <v>414</v>
      </c>
    </row>
    <row r="4" spans="1:7" ht="15">
      <c r="A4" s="102" t="s">
        <v>101</v>
      </c>
      <c r="B4" s="103">
        <v>33751.770619845185</v>
      </c>
      <c r="C4" s="103"/>
      <c r="D4" s="103"/>
      <c r="E4" s="104" t="s">
        <v>32</v>
      </c>
      <c r="F4" s="105"/>
      <c r="G4" s="103">
        <v>68160.60951541901</v>
      </c>
    </row>
    <row r="5" spans="1:7" ht="15">
      <c r="A5" s="102" t="s">
        <v>257</v>
      </c>
      <c r="B5" s="103">
        <v>-19030.16471660658</v>
      </c>
      <c r="C5" s="103"/>
      <c r="D5" s="103"/>
      <c r="E5" s="104" t="s">
        <v>32</v>
      </c>
      <c r="F5" s="105"/>
      <c r="G5" s="103">
        <v>-38430.80236804108</v>
      </c>
    </row>
    <row r="6" spans="1:7" ht="15">
      <c r="A6" s="102" t="s">
        <v>70</v>
      </c>
      <c r="B6" s="107">
        <v>14721.605903238604</v>
      </c>
      <c r="C6" s="107"/>
      <c r="D6" s="107"/>
      <c r="E6" s="188" t="s">
        <v>32</v>
      </c>
      <c r="F6" s="105"/>
      <c r="G6" s="107">
        <v>29729.80714737793</v>
      </c>
    </row>
    <row r="7" spans="1:7" ht="15">
      <c r="A7" s="102" t="s">
        <v>258</v>
      </c>
      <c r="B7" s="103">
        <v>-4504.490972874984</v>
      </c>
      <c r="C7" s="103"/>
      <c r="D7" s="103"/>
      <c r="E7" s="104" t="s">
        <v>32</v>
      </c>
      <c r="F7" s="105"/>
      <c r="G7" s="103">
        <v>-9096.67388197218</v>
      </c>
    </row>
    <row r="8" spans="1:7" ht="15">
      <c r="A8" s="108" t="s">
        <v>74</v>
      </c>
      <c r="B8" s="39">
        <v>10217.11493036362</v>
      </c>
      <c r="C8" s="39"/>
      <c r="D8" s="39"/>
      <c r="E8" s="109" t="s">
        <v>32</v>
      </c>
      <c r="F8" s="105"/>
      <c r="G8" s="39">
        <v>20633.13326540575</v>
      </c>
    </row>
    <row r="9" spans="1:7" ht="15">
      <c r="A9" s="102" t="s">
        <v>259</v>
      </c>
      <c r="B9" s="103">
        <v>-2968.16703551157</v>
      </c>
      <c r="C9" s="103"/>
      <c r="D9" s="103"/>
      <c r="E9" s="104" t="s">
        <v>32</v>
      </c>
      <c r="F9" s="105"/>
      <c r="G9" s="103">
        <v>-5994.117362396643</v>
      </c>
    </row>
    <row r="10" spans="1:7" ht="15">
      <c r="A10" s="108" t="s">
        <v>77</v>
      </c>
      <c r="B10" s="154">
        <v>7248.94789485205</v>
      </c>
      <c r="C10" s="154"/>
      <c r="D10" s="154"/>
      <c r="E10" s="155" t="s">
        <v>32</v>
      </c>
      <c r="F10" s="156"/>
      <c r="G10" s="154">
        <v>14639.015903009107</v>
      </c>
    </row>
    <row r="11" spans="1:7" ht="15">
      <c r="A11" s="42" t="s">
        <v>260</v>
      </c>
      <c r="B11" s="42"/>
      <c r="C11" s="42"/>
      <c r="D11" s="42"/>
      <c r="E11" s="42"/>
      <c r="F11" s="42"/>
      <c r="G11" s="42"/>
    </row>
    <row r="12" spans="1:7" ht="15">
      <c r="A12" s="195"/>
      <c r="B12" s="42"/>
      <c r="C12" s="42"/>
      <c r="D12" s="42"/>
      <c r="E12" s="42"/>
      <c r="F12" s="42"/>
      <c r="G12" s="42"/>
    </row>
    <row r="13" spans="1:7" ht="15">
      <c r="A13" s="59" t="s">
        <v>434</v>
      </c>
      <c r="B13" s="101"/>
      <c r="C13" s="101"/>
      <c r="D13" s="101"/>
      <c r="E13" s="101"/>
      <c r="F13" s="101"/>
      <c r="G13" s="101"/>
    </row>
    <row r="14" spans="1:7" ht="15">
      <c r="A14" s="157" t="s">
        <v>433</v>
      </c>
      <c r="B14" s="158" t="s">
        <v>414</v>
      </c>
      <c r="C14" s="158"/>
      <c r="D14" s="159"/>
      <c r="E14" s="160" t="s">
        <v>99</v>
      </c>
      <c r="F14" s="156"/>
      <c r="G14" s="156"/>
    </row>
    <row r="15" spans="1:7" ht="15">
      <c r="A15" s="110" t="s">
        <v>262</v>
      </c>
      <c r="B15" s="111">
        <v>97.64373218</v>
      </c>
      <c r="C15" s="111"/>
      <c r="D15" s="112"/>
      <c r="E15" s="70" t="s">
        <v>32</v>
      </c>
      <c r="F15" s="42"/>
      <c r="G15" s="42"/>
    </row>
    <row r="16" spans="1:7" ht="15">
      <c r="A16" s="110" t="s">
        <v>263</v>
      </c>
      <c r="B16" s="111">
        <v>593.8723717964339</v>
      </c>
      <c r="C16" s="111"/>
      <c r="D16" s="112"/>
      <c r="E16" s="70" t="s">
        <v>32</v>
      </c>
      <c r="F16" s="42"/>
      <c r="G16" s="42"/>
    </row>
    <row r="17" spans="1:7" ht="15">
      <c r="A17" s="41" t="s">
        <v>264</v>
      </c>
      <c r="B17" s="113">
        <v>0.016666834085467663</v>
      </c>
      <c r="C17" s="113"/>
      <c r="D17" s="114"/>
      <c r="E17" s="71"/>
      <c r="F17" s="42"/>
      <c r="G17" s="4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G18"/>
  <sheetViews>
    <sheetView showGridLines="0" tabSelected="1" zoomScalePageLayoutView="0" workbookViewId="0" topLeftCell="A1">
      <selection activeCell="K16" sqref="K16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8515625" style="0" customWidth="1"/>
    <col min="6" max="6" width="0.85546875" style="0" customWidth="1"/>
    <col min="7" max="7" width="14.57421875" style="0" customWidth="1"/>
  </cols>
  <sheetData>
    <row r="1" spans="1:7" ht="15" customHeight="1">
      <c r="A1" s="59" t="s">
        <v>421</v>
      </c>
      <c r="B1" s="101"/>
      <c r="C1" s="101"/>
      <c r="D1" s="101"/>
      <c r="E1" s="101"/>
      <c r="F1" s="101"/>
      <c r="G1" s="101"/>
    </row>
    <row r="2" spans="1:7" ht="15" customHeight="1">
      <c r="A2" s="145" t="s">
        <v>11</v>
      </c>
      <c r="B2" s="146" t="s">
        <v>98</v>
      </c>
      <c r="C2" s="146"/>
      <c r="D2" s="146"/>
      <c r="E2" s="147"/>
      <c r="F2" s="148"/>
      <c r="G2" s="147" t="s">
        <v>172</v>
      </c>
    </row>
    <row r="3" spans="1:7" ht="15" customHeight="1">
      <c r="A3" s="149"/>
      <c r="B3" s="150" t="s">
        <v>414</v>
      </c>
      <c r="C3" s="150" t="s">
        <v>415</v>
      </c>
      <c r="D3" s="151" t="s">
        <v>48</v>
      </c>
      <c r="E3" s="152" t="s">
        <v>99</v>
      </c>
      <c r="F3" s="148"/>
      <c r="G3" s="150" t="s">
        <v>414</v>
      </c>
    </row>
    <row r="4" spans="1:7" ht="15" customHeight="1">
      <c r="A4" s="102" t="s">
        <v>101</v>
      </c>
      <c r="B4" s="66">
        <v>413907.195</v>
      </c>
      <c r="C4" s="66">
        <v>385009.51807913336</v>
      </c>
      <c r="D4" s="103">
        <v>28897.676920866652</v>
      </c>
      <c r="E4" s="104">
        <v>0.07505704551160508</v>
      </c>
      <c r="F4" s="105"/>
      <c r="G4" s="103">
        <v>835872.1979886102</v>
      </c>
    </row>
    <row r="5" spans="1:7" ht="15" customHeight="1">
      <c r="A5" s="102" t="s">
        <v>257</v>
      </c>
      <c r="B5" s="66">
        <v>-266450.404</v>
      </c>
      <c r="C5" s="66">
        <v>-252013.49115497098</v>
      </c>
      <c r="D5" s="103">
        <v>-14436.912845029</v>
      </c>
      <c r="E5" s="104">
        <v>-0.05728626979002204</v>
      </c>
      <c r="F5" s="105"/>
      <c r="G5" s="103">
        <v>-538087.9760895027</v>
      </c>
    </row>
    <row r="6" spans="1:7" ht="15" customHeight="1">
      <c r="A6" s="106" t="s">
        <v>70</v>
      </c>
      <c r="B6" s="107">
        <v>147456.79100000003</v>
      </c>
      <c r="C6" s="107">
        <v>132996.02692416238</v>
      </c>
      <c r="D6" s="107">
        <v>14460.764075837651</v>
      </c>
      <c r="E6" s="188">
        <v>0.10873079753039191</v>
      </c>
      <c r="F6" s="105"/>
      <c r="G6" s="107">
        <v>297784.22189910745</v>
      </c>
    </row>
    <row r="7" spans="1:7" ht="15" customHeight="1">
      <c r="A7" s="102" t="s">
        <v>258</v>
      </c>
      <c r="B7" s="103">
        <v>-38537.471</v>
      </c>
      <c r="C7" s="103">
        <v>-38109.830982738764</v>
      </c>
      <c r="D7" s="103">
        <v>-427.6400172612339</v>
      </c>
      <c r="E7" s="104">
        <v>-0.011221252003319736</v>
      </c>
      <c r="F7" s="105"/>
      <c r="G7" s="103">
        <v>-77825.17670342098</v>
      </c>
    </row>
    <row r="8" spans="1:7" ht="15" customHeight="1">
      <c r="A8" s="108" t="s">
        <v>74</v>
      </c>
      <c r="B8" s="39">
        <v>108919.32000000004</v>
      </c>
      <c r="C8" s="39">
        <v>94886.19594142362</v>
      </c>
      <c r="D8" s="39">
        <v>14033.124058576417</v>
      </c>
      <c r="E8" s="109">
        <v>0.14789426343152726</v>
      </c>
      <c r="F8" s="105"/>
      <c r="G8" s="39">
        <v>219959.04519568649</v>
      </c>
    </row>
    <row r="9" spans="1:7" ht="15" customHeight="1">
      <c r="A9" s="102" t="s">
        <v>259</v>
      </c>
      <c r="B9" s="103">
        <v>-24821.869745837692</v>
      </c>
      <c r="C9" s="103">
        <v>-24826.00272846132</v>
      </c>
      <c r="D9" s="103">
        <v>4.132982623628777</v>
      </c>
      <c r="E9" s="104">
        <v>0.00016647797347136333</v>
      </c>
      <c r="F9" s="105"/>
      <c r="G9" s="103">
        <v>-50126.96341903488</v>
      </c>
    </row>
    <row r="10" spans="1:7" ht="15" customHeight="1">
      <c r="A10" s="153" t="s">
        <v>77</v>
      </c>
      <c r="B10" s="154">
        <v>84097.45025416234</v>
      </c>
      <c r="C10" s="154">
        <v>70060.1932129623</v>
      </c>
      <c r="D10" s="154">
        <v>14037.257041200035</v>
      </c>
      <c r="E10" s="155">
        <v>0.20035995331230272</v>
      </c>
      <c r="F10" s="156"/>
      <c r="G10" s="154">
        <v>169832.08177665158</v>
      </c>
    </row>
    <row r="11" spans="1:7" ht="15">
      <c r="A11" s="42" t="s">
        <v>302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9" t="s">
        <v>422</v>
      </c>
      <c r="B13" s="101"/>
      <c r="C13" s="101"/>
      <c r="D13" s="101"/>
      <c r="E13" s="101"/>
      <c r="F13" s="101"/>
      <c r="G13" s="101"/>
    </row>
    <row r="14" spans="1:7" ht="15">
      <c r="A14" s="157" t="s">
        <v>11</v>
      </c>
      <c r="B14" s="158" t="s">
        <v>414</v>
      </c>
      <c r="C14" s="158" t="s">
        <v>415</v>
      </c>
      <c r="D14" s="159" t="s">
        <v>48</v>
      </c>
      <c r="E14" s="160" t="s">
        <v>99</v>
      </c>
      <c r="F14" s="161"/>
      <c r="G14" s="156"/>
    </row>
    <row r="15" spans="1:7" ht="15">
      <c r="A15" s="110" t="s">
        <v>267</v>
      </c>
      <c r="B15" s="136">
        <v>1254.624</v>
      </c>
      <c r="C15" s="136">
        <v>1203.047</v>
      </c>
      <c r="D15" s="112">
        <v>51.577</v>
      </c>
      <c r="E15" s="70">
        <v>0.04287197424539523</v>
      </c>
      <c r="F15" s="42"/>
      <c r="G15" s="42"/>
    </row>
    <row r="16" spans="1:7" ht="15">
      <c r="A16" s="110" t="s">
        <v>263</v>
      </c>
      <c r="B16" s="111">
        <v>7044.561</v>
      </c>
      <c r="C16" s="111">
        <v>6862.545999999999</v>
      </c>
      <c r="D16" s="112">
        <v>182.01500000000033</v>
      </c>
      <c r="E16" s="70">
        <v>0.026522955183105563</v>
      </c>
      <c r="F16" s="42"/>
      <c r="G16" s="42"/>
    </row>
    <row r="17" spans="1:7" ht="15">
      <c r="A17" s="110" t="s">
        <v>268</v>
      </c>
      <c r="B17" s="112">
        <v>2036.7272727272727</v>
      </c>
      <c r="C17" s="112">
        <v>1981.9555189456344</v>
      </c>
      <c r="D17" s="112">
        <v>54.77175378163838</v>
      </c>
      <c r="E17" s="70">
        <v>0.02763520838791377</v>
      </c>
      <c r="F17" s="42"/>
      <c r="G17" s="42"/>
    </row>
    <row r="18" spans="1:7" ht="15">
      <c r="A18" s="41" t="s">
        <v>269</v>
      </c>
      <c r="B18" s="140">
        <v>0.079498039711714</v>
      </c>
      <c r="C18" s="140">
        <v>0.08194985720653498</v>
      </c>
      <c r="D18" s="114">
        <v>-0.24518174948209848</v>
      </c>
      <c r="E18" s="71"/>
      <c r="F18" s="42"/>
      <c r="G18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U20"/>
  <sheetViews>
    <sheetView showGridLines="0" tabSelected="1" zoomScalePageLayoutView="0" workbookViewId="0" topLeftCell="A1">
      <selection activeCell="K16" sqref="K16"/>
    </sheetView>
  </sheetViews>
  <sheetFormatPr defaultColWidth="11.421875" defaultRowHeight="15"/>
  <cols>
    <col min="1" max="1" width="21.8515625" style="0" customWidth="1"/>
    <col min="2" max="3" width="8.421875" style="0" bestFit="1" customWidth="1"/>
    <col min="4" max="4" width="1.421875" style="0" customWidth="1"/>
    <col min="5" max="5" width="6.421875" style="0" bestFit="1" customWidth="1"/>
    <col min="6" max="6" width="1.421875" style="0" customWidth="1"/>
    <col min="7" max="7" width="9.00390625" style="0" bestFit="1" customWidth="1"/>
    <col min="8" max="8" width="1.421875" style="0" customWidth="1"/>
    <col min="9" max="10" width="7.7109375" style="0" bestFit="1" customWidth="1"/>
    <col min="11" max="11" width="1.421875" style="0" customWidth="1"/>
    <col min="12" max="12" width="6.7109375" style="0" bestFit="1" customWidth="1"/>
    <col min="13" max="13" width="1.421875" style="0" customWidth="1"/>
    <col min="14" max="14" width="8.421875" style="0" bestFit="1" customWidth="1"/>
    <col min="15" max="15" width="1.1484375" style="0" customWidth="1"/>
    <col min="16" max="17" width="9.00390625" style="0" bestFit="1" customWidth="1"/>
    <col min="18" max="18" width="1.421875" style="0" customWidth="1"/>
    <col min="19" max="19" width="6.421875" style="0" bestFit="1" customWidth="1"/>
    <col min="20" max="20" width="1.421875" style="0" customWidth="1"/>
    <col min="21" max="21" width="9.00390625" style="0" bestFit="1" customWidth="1"/>
  </cols>
  <sheetData>
    <row r="1" spans="1:21" ht="15">
      <c r="A1" s="92" t="s">
        <v>105</v>
      </c>
      <c r="B1" s="346">
        <v>3</v>
      </c>
      <c r="C1" s="346">
        <v>4</v>
      </c>
      <c r="D1" s="346"/>
      <c r="E1" s="346"/>
      <c r="F1" s="346"/>
      <c r="G1" s="346"/>
      <c r="H1" s="346"/>
      <c r="I1" s="346">
        <v>6</v>
      </c>
      <c r="J1" s="346">
        <v>7</v>
      </c>
      <c r="K1" s="346"/>
      <c r="L1" s="346"/>
      <c r="M1" s="346"/>
      <c r="N1" s="346"/>
      <c r="O1" s="346"/>
      <c r="P1" s="346">
        <v>9</v>
      </c>
      <c r="Q1" s="346">
        <v>10</v>
      </c>
      <c r="R1" s="347"/>
      <c r="S1" s="347"/>
      <c r="T1" s="348"/>
      <c r="U1" s="348"/>
    </row>
    <row r="2" spans="1:21" ht="15">
      <c r="A2" s="406" t="s">
        <v>106</v>
      </c>
      <c r="B2" s="411" t="s">
        <v>1</v>
      </c>
      <c r="C2" s="411"/>
      <c r="D2" s="411"/>
      <c r="E2" s="411"/>
      <c r="F2" s="411"/>
      <c r="G2" s="411"/>
      <c r="H2" s="6"/>
      <c r="I2" s="410" t="s">
        <v>2</v>
      </c>
      <c r="J2" s="410"/>
      <c r="K2" s="410"/>
      <c r="L2" s="410"/>
      <c r="M2" s="410"/>
      <c r="N2" s="410"/>
      <c r="O2" s="297"/>
      <c r="P2" s="410" t="s">
        <v>34</v>
      </c>
      <c r="Q2" s="410"/>
      <c r="R2" s="410"/>
      <c r="S2" s="410"/>
      <c r="T2" s="410"/>
      <c r="U2" s="410"/>
    </row>
    <row r="3" spans="1:21" ht="15">
      <c r="A3" s="407"/>
      <c r="B3" s="409" t="s">
        <v>98</v>
      </c>
      <c r="C3" s="409"/>
      <c r="D3" s="7"/>
      <c r="E3" s="8" t="s">
        <v>99</v>
      </c>
      <c r="F3" s="9"/>
      <c r="G3" s="8" t="s">
        <v>100</v>
      </c>
      <c r="H3" s="9"/>
      <c r="I3" s="409" t="s">
        <v>98</v>
      </c>
      <c r="J3" s="409"/>
      <c r="K3" s="7"/>
      <c r="L3" s="8" t="s">
        <v>99</v>
      </c>
      <c r="M3" s="9"/>
      <c r="N3" s="8" t="s">
        <v>100</v>
      </c>
      <c r="O3" s="300"/>
      <c r="P3" s="409" t="s">
        <v>98</v>
      </c>
      <c r="Q3" s="409"/>
      <c r="R3" s="7"/>
      <c r="S3" s="8" t="s">
        <v>99</v>
      </c>
      <c r="T3" s="9"/>
      <c r="U3" s="8" t="s">
        <v>100</v>
      </c>
    </row>
    <row r="4" spans="1:21" ht="15">
      <c r="A4" s="408"/>
      <c r="B4" s="298" t="s">
        <v>414</v>
      </c>
      <c r="C4" s="298" t="s">
        <v>415</v>
      </c>
      <c r="D4" s="298"/>
      <c r="E4" s="298"/>
      <c r="F4" s="298"/>
      <c r="G4" s="298" t="s">
        <v>414</v>
      </c>
      <c r="H4" s="298"/>
      <c r="I4" s="298" t="s">
        <v>414</v>
      </c>
      <c r="J4" s="298" t="s">
        <v>415</v>
      </c>
      <c r="K4" s="298"/>
      <c r="L4" s="298"/>
      <c r="M4" s="298"/>
      <c r="N4" s="298" t="s">
        <v>414</v>
      </c>
      <c r="O4" s="298"/>
      <c r="P4" s="298" t="s">
        <v>414</v>
      </c>
      <c r="Q4" s="298" t="s">
        <v>415</v>
      </c>
      <c r="R4" s="298"/>
      <c r="S4" s="298"/>
      <c r="T4" s="298"/>
      <c r="U4" s="298" t="s">
        <v>414</v>
      </c>
    </row>
    <row r="5" spans="1:21" ht="15">
      <c r="A5" s="14" t="s">
        <v>101</v>
      </c>
      <c r="B5" s="142">
        <v>962878.821</v>
      </c>
      <c r="C5" s="142">
        <v>1107116.945</v>
      </c>
      <c r="D5" s="72"/>
      <c r="E5" s="47">
        <v>-0.13028264507323575</v>
      </c>
      <c r="F5" s="72"/>
      <c r="G5" s="143">
        <v>1944502.647522113</v>
      </c>
      <c r="H5" s="143"/>
      <c r="I5" s="142">
        <v>173767.877</v>
      </c>
      <c r="J5" s="142">
        <v>347671.353</v>
      </c>
      <c r="K5" s="72"/>
      <c r="L5" s="47">
        <v>-0.5001950103148131</v>
      </c>
      <c r="M5" s="72"/>
      <c r="N5" s="143">
        <v>350918.6093945636</v>
      </c>
      <c r="O5" s="72"/>
      <c r="P5" s="142">
        <v>349612.268</v>
      </c>
      <c r="Q5" s="142">
        <v>361855.124</v>
      </c>
      <c r="R5" s="72"/>
      <c r="S5" s="47">
        <v>-0.03383358473597303</v>
      </c>
      <c r="T5" s="72"/>
      <c r="U5" s="72">
        <v>706030.6716749464</v>
      </c>
    </row>
    <row r="6" spans="1:21" ht="15">
      <c r="A6" s="15" t="s">
        <v>107</v>
      </c>
      <c r="B6" s="16">
        <v>0.39444136940590974</v>
      </c>
      <c r="C6" s="16">
        <v>0.4133714181515794</v>
      </c>
      <c r="D6" s="16"/>
      <c r="E6" s="71"/>
      <c r="F6" s="16"/>
      <c r="G6" s="16">
        <v>0.39444136940590974</v>
      </c>
      <c r="H6" s="16"/>
      <c r="I6" s="16">
        <v>0.07118366077618576</v>
      </c>
      <c r="J6" s="16">
        <v>0.12981230292730128</v>
      </c>
      <c r="K6" s="16"/>
      <c r="L6" s="71"/>
      <c r="M6" s="16"/>
      <c r="N6" s="16">
        <v>0.07118366077618576</v>
      </c>
      <c r="O6" s="16"/>
      <c r="P6" s="16">
        <v>0.14321796132955542</v>
      </c>
      <c r="Q6" s="16">
        <v>0.1351081892918689</v>
      </c>
      <c r="R6" s="16"/>
      <c r="S6" s="71"/>
      <c r="T6" s="16"/>
      <c r="U6" s="16">
        <v>0.14321796132955542</v>
      </c>
    </row>
    <row r="7" spans="1:21" ht="15">
      <c r="A7" s="14" t="s">
        <v>102</v>
      </c>
      <c r="B7" s="142">
        <v>-697620.936</v>
      </c>
      <c r="C7" s="142">
        <v>-941658.371</v>
      </c>
      <c r="D7" s="72"/>
      <c r="E7" s="47">
        <v>-0.2591570812893034</v>
      </c>
      <c r="F7" s="72"/>
      <c r="G7" s="143">
        <v>-1408822.9249969707</v>
      </c>
      <c r="H7" s="143"/>
      <c r="I7" s="142">
        <v>-138638.552</v>
      </c>
      <c r="J7" s="142">
        <v>-341795.575</v>
      </c>
      <c r="K7" s="72"/>
      <c r="L7" s="47">
        <v>-0.5943816651224932</v>
      </c>
      <c r="M7" s="72"/>
      <c r="N7" s="143">
        <v>-279976.0733470657</v>
      </c>
      <c r="O7" s="72"/>
      <c r="P7" s="142">
        <v>-189007.446</v>
      </c>
      <c r="Q7" s="142">
        <v>-181110.691</v>
      </c>
      <c r="R7" s="72"/>
      <c r="S7" s="47">
        <v>0.04360181586408946</v>
      </c>
      <c r="T7" s="72"/>
      <c r="U7" s="72">
        <v>-381694.42626923544</v>
      </c>
    </row>
    <row r="8" spans="1:21" ht="15">
      <c r="A8" s="15" t="s">
        <v>107</v>
      </c>
      <c r="B8" s="16">
        <v>0.46612935040180076</v>
      </c>
      <c r="C8" s="16">
        <v>0.4988998396049023</v>
      </c>
      <c r="D8" s="16"/>
      <c r="E8" s="71"/>
      <c r="F8" s="16"/>
      <c r="G8" s="16">
        <v>0.46612935040180076</v>
      </c>
      <c r="H8" s="16"/>
      <c r="I8" s="16">
        <v>0.09263411524737594</v>
      </c>
      <c r="J8" s="16">
        <v>0.1810866475535907</v>
      </c>
      <c r="K8" s="16"/>
      <c r="L8" s="71"/>
      <c r="M8" s="16"/>
      <c r="N8" s="16">
        <v>0.09263411524737596</v>
      </c>
      <c r="O8" s="16"/>
      <c r="P8" s="16">
        <v>0.12628909695606302</v>
      </c>
      <c r="Q8" s="16">
        <v>0.09595422020693004</v>
      </c>
      <c r="R8" s="16"/>
      <c r="S8" s="71"/>
      <c r="T8" s="16"/>
      <c r="U8" s="16">
        <v>0.12628909695606305</v>
      </c>
    </row>
    <row r="9" spans="1:21" ht="15">
      <c r="A9" s="17"/>
      <c r="B9" s="18"/>
      <c r="C9" s="18"/>
      <c r="D9" s="18"/>
      <c r="E9" s="48"/>
      <c r="F9" s="18"/>
      <c r="G9" s="18"/>
      <c r="H9" s="18"/>
      <c r="I9" s="18"/>
      <c r="J9" s="18"/>
      <c r="K9" s="18"/>
      <c r="L9" s="48"/>
      <c r="M9" s="18"/>
      <c r="N9" s="18"/>
      <c r="O9" s="18"/>
      <c r="P9" s="18"/>
      <c r="Q9" s="18"/>
      <c r="R9" s="18"/>
      <c r="S9" s="48"/>
      <c r="T9" s="18"/>
      <c r="U9" s="18"/>
    </row>
    <row r="10" spans="1:21" ht="15">
      <c r="A10" s="19" t="s">
        <v>77</v>
      </c>
      <c r="B10" s="144">
        <v>265257.885</v>
      </c>
      <c r="C10" s="144">
        <v>165458.57400000002</v>
      </c>
      <c r="D10" s="20"/>
      <c r="E10" s="49">
        <v>0.6031679627554386</v>
      </c>
      <c r="F10" s="20"/>
      <c r="G10" s="144">
        <v>535679.7225251424</v>
      </c>
      <c r="H10" s="144"/>
      <c r="I10" s="144">
        <v>35129.32500000001</v>
      </c>
      <c r="J10" s="144">
        <v>5875.777999999991</v>
      </c>
      <c r="K10" s="20"/>
      <c r="L10" s="49">
        <v>4.97866784619842</v>
      </c>
      <c r="M10" s="20"/>
      <c r="N10" s="144">
        <v>70942.53604749788</v>
      </c>
      <c r="O10" s="20"/>
      <c r="P10" s="144">
        <v>160604.822</v>
      </c>
      <c r="Q10" s="144">
        <v>180744.43300000002</v>
      </c>
      <c r="R10" s="20"/>
      <c r="S10" s="49">
        <v>-0.111425899352596</v>
      </c>
      <c r="T10" s="20"/>
      <c r="U10" s="20">
        <v>324336.245405711</v>
      </c>
    </row>
    <row r="11" spans="1:21" ht="15">
      <c r="A11" s="349"/>
      <c r="B11" s="346">
        <v>15</v>
      </c>
      <c r="C11" s="346">
        <v>16</v>
      </c>
      <c r="D11" s="346"/>
      <c r="E11" s="346"/>
      <c r="F11" s="346"/>
      <c r="G11" s="346"/>
      <c r="H11" s="346"/>
      <c r="I11" s="346">
        <v>12</v>
      </c>
      <c r="J11" s="346">
        <v>13</v>
      </c>
      <c r="K11" s="346"/>
      <c r="L11" s="346"/>
      <c r="M11" s="346"/>
      <c r="N11" s="346"/>
      <c r="O11" s="346"/>
      <c r="P11" s="346"/>
      <c r="Q11" s="346"/>
      <c r="R11" s="346"/>
      <c r="S11" s="349"/>
      <c r="T11" s="349"/>
      <c r="U11" s="349"/>
    </row>
    <row r="12" spans="1:21" ht="15">
      <c r="A12" s="406" t="s">
        <v>106</v>
      </c>
      <c r="B12" s="411" t="s">
        <v>35</v>
      </c>
      <c r="C12" s="411"/>
      <c r="D12" s="411"/>
      <c r="E12" s="411"/>
      <c r="F12" s="411"/>
      <c r="G12" s="411"/>
      <c r="H12" s="6"/>
      <c r="I12" s="410" t="s">
        <v>3</v>
      </c>
      <c r="J12" s="410"/>
      <c r="K12" s="410"/>
      <c r="L12" s="410"/>
      <c r="M12" s="410"/>
      <c r="N12" s="410"/>
      <c r="O12" s="297"/>
      <c r="P12" s="410" t="s">
        <v>104</v>
      </c>
      <c r="Q12" s="410"/>
      <c r="R12" s="410"/>
      <c r="S12" s="410"/>
      <c r="T12" s="410"/>
      <c r="U12" s="410"/>
    </row>
    <row r="13" spans="1:21" ht="15">
      <c r="A13" s="407"/>
      <c r="B13" s="409" t="s">
        <v>98</v>
      </c>
      <c r="C13" s="409"/>
      <c r="D13" s="7"/>
      <c r="E13" s="8" t="s">
        <v>99</v>
      </c>
      <c r="F13" s="9"/>
      <c r="G13" s="8" t="s">
        <v>100</v>
      </c>
      <c r="H13" s="9"/>
      <c r="I13" s="409" t="s">
        <v>98</v>
      </c>
      <c r="J13" s="409"/>
      <c r="K13" s="7"/>
      <c r="L13" s="8" t="s">
        <v>99</v>
      </c>
      <c r="M13" s="9"/>
      <c r="N13" s="8" t="s">
        <v>100</v>
      </c>
      <c r="O13" s="300"/>
      <c r="P13" s="409" t="s">
        <v>98</v>
      </c>
      <c r="Q13" s="409"/>
      <c r="R13" s="7"/>
      <c r="S13" s="8" t="s">
        <v>99</v>
      </c>
      <c r="T13" s="9"/>
      <c r="U13" s="8" t="s">
        <v>100</v>
      </c>
    </row>
    <row r="14" spans="1:21" ht="15">
      <c r="A14" s="408"/>
      <c r="B14" s="298" t="s">
        <v>414</v>
      </c>
      <c r="C14" s="298" t="s">
        <v>415</v>
      </c>
      <c r="D14" s="298"/>
      <c r="E14" s="298"/>
      <c r="F14" s="298"/>
      <c r="G14" s="298" t="s">
        <v>414</v>
      </c>
      <c r="H14" s="298"/>
      <c r="I14" s="298" t="s">
        <v>414</v>
      </c>
      <c r="J14" s="298" t="s">
        <v>415</v>
      </c>
      <c r="K14" s="298"/>
      <c r="L14" s="298"/>
      <c r="M14" s="298"/>
      <c r="N14" s="298" t="s">
        <v>414</v>
      </c>
      <c r="O14" s="298"/>
      <c r="P14" s="298" t="s">
        <v>414</v>
      </c>
      <c r="Q14" s="298" t="s">
        <v>415</v>
      </c>
      <c r="R14" s="298"/>
      <c r="S14" s="298"/>
      <c r="T14" s="298"/>
      <c r="U14" s="298" t="s">
        <v>414</v>
      </c>
    </row>
    <row r="15" spans="1:21" ht="15">
      <c r="A15" s="14" t="s">
        <v>101</v>
      </c>
      <c r="B15" s="142">
        <v>315886.096</v>
      </c>
      <c r="C15" s="142">
        <v>282124.274</v>
      </c>
      <c r="D15" s="72"/>
      <c r="E15" s="47">
        <v>0.11967003590765127</v>
      </c>
      <c r="F15" s="72"/>
      <c r="G15" s="143">
        <v>637921.7577446585</v>
      </c>
      <c r="H15" s="143"/>
      <c r="I15" s="142">
        <v>639460.2</v>
      </c>
      <c r="J15" s="142">
        <v>580151.107</v>
      </c>
      <c r="K15" s="72"/>
      <c r="L15" s="47">
        <v>0.10223042287498384</v>
      </c>
      <c r="M15" s="72"/>
      <c r="N15" s="143">
        <v>1291369.1990791226</v>
      </c>
      <c r="O15" s="72"/>
      <c r="P15" s="142">
        <v>2441120.267</v>
      </c>
      <c r="Q15" s="142">
        <v>2678261.961</v>
      </c>
      <c r="R15" s="72"/>
      <c r="S15" s="47">
        <v>-0.0885431288847701</v>
      </c>
      <c r="T15" s="72"/>
      <c r="U15" s="72">
        <v>4929763.453693606</v>
      </c>
    </row>
    <row r="16" spans="1:21" ht="15">
      <c r="A16" s="15" t="s">
        <v>107</v>
      </c>
      <c r="B16" s="16">
        <v>0.12940210290753365</v>
      </c>
      <c r="C16" s="16">
        <v>0.10533856587152565</v>
      </c>
      <c r="D16" s="16"/>
      <c r="E16" s="71"/>
      <c r="F16" s="16"/>
      <c r="G16" s="16">
        <v>0.12940210290753365</v>
      </c>
      <c r="H16" s="16"/>
      <c r="I16" s="16">
        <v>0.2619535828055947</v>
      </c>
      <c r="J16" s="16">
        <v>0.2166147731058336</v>
      </c>
      <c r="K16" s="16"/>
      <c r="L16" s="71"/>
      <c r="M16" s="16"/>
      <c r="N16" s="16">
        <v>0.2619535828055947</v>
      </c>
      <c r="O16" s="16"/>
      <c r="P16" s="16">
        <v>1</v>
      </c>
      <c r="Q16" s="16">
        <v>1</v>
      </c>
      <c r="R16" s="16"/>
      <c r="S16" s="71"/>
      <c r="T16" s="16"/>
      <c r="U16" s="16"/>
    </row>
    <row r="17" spans="1:21" ht="15">
      <c r="A17" s="14" t="s">
        <v>102</v>
      </c>
      <c r="B17" s="142">
        <v>-196311.748</v>
      </c>
      <c r="C17" s="142">
        <v>-181071.755</v>
      </c>
      <c r="D17" s="72"/>
      <c r="E17" s="47">
        <v>0.0841654900843038</v>
      </c>
      <c r="F17" s="72"/>
      <c r="G17" s="143">
        <v>-396445.22799789975</v>
      </c>
      <c r="H17" s="143"/>
      <c r="I17" s="142">
        <v>-275531.521</v>
      </c>
      <c r="J17" s="142">
        <v>-242490.231</v>
      </c>
      <c r="K17" s="72"/>
      <c r="L17" s="47">
        <v>0.13625823136767934</v>
      </c>
      <c r="M17" s="72"/>
      <c r="N17" s="143">
        <v>-556426.9982632578</v>
      </c>
      <c r="O17" s="72"/>
      <c r="P17" s="142">
        <v>-1496625.208</v>
      </c>
      <c r="Q17" s="142">
        <v>-1887469.781</v>
      </c>
      <c r="R17" s="72"/>
      <c r="S17" s="47">
        <v>-0.2070732877073807</v>
      </c>
      <c r="T17" s="72"/>
      <c r="U17" s="72">
        <v>-3022386.2191526312</v>
      </c>
    </row>
    <row r="18" spans="1:21" ht="15">
      <c r="A18" s="15" t="s">
        <v>107</v>
      </c>
      <c r="B18" s="16">
        <v>0.13116961210505013</v>
      </c>
      <c r="C18" s="16">
        <v>0.09593359153229272</v>
      </c>
      <c r="D18" s="16"/>
      <c r="E18" s="71"/>
      <c r="F18" s="16"/>
      <c r="G18" s="16">
        <v>0.13116961210505015</v>
      </c>
      <c r="H18" s="16"/>
      <c r="I18" s="16">
        <v>0.1841018843777219</v>
      </c>
      <c r="J18" s="16">
        <v>0.1284737024353981</v>
      </c>
      <c r="K18" s="16"/>
      <c r="L18" s="71"/>
      <c r="M18" s="16"/>
      <c r="N18" s="16">
        <v>0.1841018843777219</v>
      </c>
      <c r="O18" s="16"/>
      <c r="P18" s="16">
        <v>1</v>
      </c>
      <c r="Q18" s="16">
        <v>1</v>
      </c>
      <c r="R18" s="16"/>
      <c r="S18" s="71"/>
      <c r="T18" s="16"/>
      <c r="U18" s="16"/>
    </row>
    <row r="19" spans="1:21" ht="15">
      <c r="A19" s="17"/>
      <c r="B19" s="18"/>
      <c r="C19" s="18"/>
      <c r="D19" s="18"/>
      <c r="E19" s="48"/>
      <c r="F19" s="18"/>
      <c r="G19" s="18"/>
      <c r="H19" s="18"/>
      <c r="I19" s="18"/>
      <c r="J19" s="18"/>
      <c r="K19" s="18"/>
      <c r="L19" s="48"/>
      <c r="M19" s="18"/>
      <c r="N19" s="18"/>
      <c r="O19" s="18"/>
      <c r="P19" s="18"/>
      <c r="Q19" s="18"/>
      <c r="R19" s="18"/>
      <c r="S19" s="48"/>
      <c r="T19" s="18"/>
      <c r="U19" s="18"/>
    </row>
    <row r="20" spans="1:21" ht="15">
      <c r="A20" s="19" t="s">
        <v>77</v>
      </c>
      <c r="B20" s="144">
        <v>119574.34800000003</v>
      </c>
      <c r="C20" s="144">
        <v>101052.51899999997</v>
      </c>
      <c r="D20" s="20"/>
      <c r="E20" s="49">
        <v>0.1832891370080548</v>
      </c>
      <c r="F20" s="20"/>
      <c r="G20" s="144">
        <v>241476.52974675875</v>
      </c>
      <c r="H20" s="144"/>
      <c r="I20" s="144">
        <v>363928.67899999995</v>
      </c>
      <c r="J20" s="144">
        <v>337660.87599999993</v>
      </c>
      <c r="K20" s="20"/>
      <c r="L20" s="49">
        <v>0.07779344563448926</v>
      </c>
      <c r="M20" s="20"/>
      <c r="N20" s="144">
        <v>734942.2008158648</v>
      </c>
      <c r="O20" s="20"/>
      <c r="P20" s="144">
        <v>944495.0589999999</v>
      </c>
      <c r="Q20" s="144">
        <v>790792.1800000002</v>
      </c>
      <c r="R20" s="20"/>
      <c r="S20" s="49">
        <v>0.19436570427390884</v>
      </c>
      <c r="T20" s="20"/>
      <c r="U20" s="20">
        <v>1907377.2345409747</v>
      </c>
    </row>
  </sheetData>
  <sheetProtection/>
  <mergeCells count="14">
    <mergeCell ref="P2:U2"/>
    <mergeCell ref="I2:N2"/>
    <mergeCell ref="B2:G2"/>
    <mergeCell ref="I13:J13"/>
    <mergeCell ref="B13:C13"/>
    <mergeCell ref="P12:U12"/>
    <mergeCell ref="I12:N12"/>
    <mergeCell ref="B12:G12"/>
    <mergeCell ref="A12:A14"/>
    <mergeCell ref="A2:A4"/>
    <mergeCell ref="P13:Q13"/>
    <mergeCell ref="P3:Q3"/>
    <mergeCell ref="I3:J3"/>
    <mergeCell ref="B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G42"/>
  <sheetViews>
    <sheetView showGridLines="0" tabSelected="1" zoomScalePageLayoutView="0" workbookViewId="0" topLeftCell="A4">
      <selection activeCell="K16" sqref="K16"/>
    </sheetView>
  </sheetViews>
  <sheetFormatPr defaultColWidth="11.421875" defaultRowHeight="15"/>
  <cols>
    <col min="1" max="1" width="32.28125" style="0" bestFit="1" customWidth="1"/>
  </cols>
  <sheetData>
    <row r="1" spans="1:7" ht="15">
      <c r="A1" s="59" t="s">
        <v>423</v>
      </c>
      <c r="B1" s="5"/>
      <c r="C1" s="5"/>
      <c r="D1" s="276"/>
      <c r="E1" s="277"/>
      <c r="F1" s="276"/>
      <c r="G1" s="277"/>
    </row>
    <row r="2" spans="1:7" ht="15">
      <c r="A2" s="278"/>
      <c r="B2" s="424" t="s">
        <v>414</v>
      </c>
      <c r="C2" s="425"/>
      <c r="D2" s="426"/>
      <c r="E2" s="424" t="s">
        <v>415</v>
      </c>
      <c r="F2" s="425"/>
      <c r="G2" s="426"/>
    </row>
    <row r="3" spans="1:7" ht="25.5">
      <c r="A3" s="279" t="s">
        <v>98</v>
      </c>
      <c r="B3" s="280" t="s">
        <v>101</v>
      </c>
      <c r="C3" s="281" t="s">
        <v>102</v>
      </c>
      <c r="D3" s="282" t="s">
        <v>77</v>
      </c>
      <c r="E3" s="280" t="s">
        <v>101</v>
      </c>
      <c r="F3" s="281" t="s">
        <v>102</v>
      </c>
      <c r="G3" s="281" t="s">
        <v>77</v>
      </c>
    </row>
    <row r="4" spans="1:7" ht="15">
      <c r="A4" s="283" t="s">
        <v>40</v>
      </c>
      <c r="B4" s="367">
        <v>2027432</v>
      </c>
      <c r="C4" s="284">
        <v>-1244593</v>
      </c>
      <c r="D4" s="368">
        <v>782839</v>
      </c>
      <c r="E4" s="367">
        <v>2320385</v>
      </c>
      <c r="F4" s="284">
        <v>-1707969</v>
      </c>
      <c r="G4" s="368">
        <v>612416</v>
      </c>
    </row>
    <row r="5" spans="1:7" ht="15">
      <c r="A5" s="286" t="s">
        <v>41</v>
      </c>
      <c r="B5" s="367">
        <v>117445</v>
      </c>
      <c r="C5" s="285">
        <v>-35637</v>
      </c>
      <c r="D5" s="369">
        <v>81808</v>
      </c>
      <c r="E5" s="367">
        <v>155195</v>
      </c>
      <c r="F5" s="285">
        <v>-50071</v>
      </c>
      <c r="G5" s="369">
        <v>105124</v>
      </c>
    </row>
    <row r="6" spans="1:7" ht="15">
      <c r="A6" s="286" t="s">
        <v>42</v>
      </c>
      <c r="B6" s="367">
        <v>168871</v>
      </c>
      <c r="C6" s="285">
        <v>-119832</v>
      </c>
      <c r="D6" s="369">
        <v>49039</v>
      </c>
      <c r="E6" s="367">
        <v>139186</v>
      </c>
      <c r="F6" s="285">
        <v>-97314</v>
      </c>
      <c r="G6" s="369">
        <v>41872</v>
      </c>
    </row>
    <row r="7" spans="1:7" ht="15">
      <c r="A7" s="286" t="s">
        <v>43</v>
      </c>
      <c r="B7" s="367">
        <v>67689</v>
      </c>
      <c r="C7" s="285">
        <v>-35159</v>
      </c>
      <c r="D7" s="369">
        <v>32530</v>
      </c>
      <c r="E7" s="367">
        <v>72523</v>
      </c>
      <c r="F7" s="285">
        <v>-35583</v>
      </c>
      <c r="G7" s="369">
        <v>36940</v>
      </c>
    </row>
    <row r="8" spans="1:7" ht="15">
      <c r="A8" s="286" t="s">
        <v>7</v>
      </c>
      <c r="B8" s="367">
        <v>975024</v>
      </c>
      <c r="C8" s="285">
        <v>-836143</v>
      </c>
      <c r="D8" s="369">
        <v>138881</v>
      </c>
      <c r="E8" s="367">
        <v>984738</v>
      </c>
      <c r="F8" s="285">
        <v>-851363</v>
      </c>
      <c r="G8" s="369">
        <v>133375</v>
      </c>
    </row>
    <row r="9" spans="1:7" ht="15">
      <c r="A9" s="286" t="s">
        <v>44</v>
      </c>
      <c r="B9" s="367">
        <v>528653</v>
      </c>
      <c r="C9" s="285">
        <v>-406655</v>
      </c>
      <c r="D9" s="369">
        <v>121998</v>
      </c>
      <c r="E9" s="367">
        <v>321242</v>
      </c>
      <c r="F9" s="285">
        <v>-375345</v>
      </c>
      <c r="G9" s="369">
        <v>-54103</v>
      </c>
    </row>
    <row r="10" spans="1:7" ht="15">
      <c r="A10" s="286" t="s">
        <v>45</v>
      </c>
      <c r="B10" s="367">
        <v>413907</v>
      </c>
      <c r="C10" s="285">
        <v>-329810</v>
      </c>
      <c r="D10" s="369">
        <v>84097</v>
      </c>
      <c r="E10" s="367">
        <v>385009</v>
      </c>
      <c r="F10" s="285">
        <v>-314949</v>
      </c>
      <c r="G10" s="369">
        <v>70060</v>
      </c>
    </row>
    <row r="11" spans="1:7" ht="15">
      <c r="A11" s="286" t="s">
        <v>15</v>
      </c>
      <c r="B11" s="367">
        <v>945131</v>
      </c>
      <c r="C11" s="285">
        <v>-772932</v>
      </c>
      <c r="D11" s="369">
        <v>172199</v>
      </c>
      <c r="E11" s="367">
        <v>1074237</v>
      </c>
      <c r="F11" s="285">
        <v>-900521</v>
      </c>
      <c r="G11" s="369">
        <v>173716</v>
      </c>
    </row>
    <row r="12" spans="1:7" ht="15">
      <c r="A12" s="286" t="s">
        <v>14</v>
      </c>
      <c r="B12" s="367">
        <v>688981</v>
      </c>
      <c r="C12" s="285">
        <v>-627564</v>
      </c>
      <c r="D12" s="369">
        <v>61417</v>
      </c>
      <c r="E12" s="367">
        <v>806427</v>
      </c>
      <c r="F12" s="285">
        <v>-675422</v>
      </c>
      <c r="G12" s="369">
        <v>131005</v>
      </c>
    </row>
    <row r="13" spans="1:7" ht="15">
      <c r="A13" s="286" t="s">
        <v>19</v>
      </c>
      <c r="B13" s="367">
        <v>852780</v>
      </c>
      <c r="C13" s="285">
        <v>-611892</v>
      </c>
      <c r="D13" s="369">
        <v>240888</v>
      </c>
      <c r="E13" s="367">
        <v>851622</v>
      </c>
      <c r="F13" s="285">
        <v>-612851</v>
      </c>
      <c r="G13" s="369">
        <v>238771</v>
      </c>
    </row>
    <row r="14" spans="1:7" ht="15">
      <c r="A14" s="283" t="s">
        <v>28</v>
      </c>
      <c r="B14" s="367">
        <v>15442</v>
      </c>
      <c r="C14" s="285">
        <v>-7368</v>
      </c>
      <c r="D14" s="369">
        <v>8074</v>
      </c>
      <c r="E14" s="367">
        <v>17039</v>
      </c>
      <c r="F14" s="285">
        <v>-3952</v>
      </c>
      <c r="G14" s="369">
        <v>13087</v>
      </c>
    </row>
    <row r="15" spans="1:7" ht="15">
      <c r="A15" s="283" t="s">
        <v>46</v>
      </c>
      <c r="B15" s="367">
        <v>5445</v>
      </c>
      <c r="C15" s="285">
        <v>-6668</v>
      </c>
      <c r="D15" s="369">
        <v>-1223</v>
      </c>
      <c r="E15" s="367">
        <v>6206</v>
      </c>
      <c r="F15" s="285">
        <v>-5888</v>
      </c>
      <c r="G15" s="369">
        <v>318</v>
      </c>
    </row>
    <row r="16" spans="1:7" ht="15">
      <c r="A16" s="283" t="s">
        <v>51</v>
      </c>
      <c r="B16" s="367">
        <v>1591</v>
      </c>
      <c r="C16" s="285">
        <v>-2032</v>
      </c>
      <c r="D16" s="369">
        <v>-441</v>
      </c>
      <c r="E16" s="367">
        <v>0</v>
      </c>
      <c r="F16" s="285">
        <v>0</v>
      </c>
      <c r="G16" s="369">
        <v>0</v>
      </c>
    </row>
    <row r="17" spans="1:7" ht="15">
      <c r="A17" s="283" t="s">
        <v>417</v>
      </c>
      <c r="B17" s="367">
        <v>41186</v>
      </c>
      <c r="C17" s="285">
        <v>-43722</v>
      </c>
      <c r="D17" s="369">
        <v>-2536</v>
      </c>
      <c r="E17" s="367">
        <v>0</v>
      </c>
      <c r="F17" s="285">
        <v>0</v>
      </c>
      <c r="G17" s="369">
        <v>0</v>
      </c>
    </row>
    <row r="18" spans="1:7" ht="15">
      <c r="A18" s="283" t="s">
        <v>424</v>
      </c>
      <c r="B18" s="367">
        <v>33752</v>
      </c>
      <c r="C18" s="285">
        <v>-26503</v>
      </c>
      <c r="D18" s="369">
        <v>7249</v>
      </c>
      <c r="E18" s="367">
        <v>0</v>
      </c>
      <c r="F18" s="285">
        <v>0</v>
      </c>
      <c r="G18" s="369">
        <v>0</v>
      </c>
    </row>
    <row r="19" spans="1:7" ht="15">
      <c r="A19" s="283" t="s">
        <v>306</v>
      </c>
      <c r="B19" s="367">
        <v>40913</v>
      </c>
      <c r="C19" s="285">
        <v>-65461</v>
      </c>
      <c r="D19" s="372">
        <v>-24548</v>
      </c>
      <c r="E19" s="370">
        <v>39903</v>
      </c>
      <c r="F19" s="371">
        <v>-63873</v>
      </c>
      <c r="G19" s="372">
        <v>-23970</v>
      </c>
    </row>
    <row r="20" spans="1:7" ht="15">
      <c r="A20" s="283" t="s">
        <v>307</v>
      </c>
      <c r="B20" s="389">
        <v>-659796</v>
      </c>
      <c r="C20" s="285">
        <v>648663</v>
      </c>
      <c r="D20" s="369">
        <v>-11133</v>
      </c>
      <c r="E20" s="367">
        <v>-677759</v>
      </c>
      <c r="F20" s="285">
        <v>669911</v>
      </c>
      <c r="G20" s="369">
        <v>-7848</v>
      </c>
    </row>
    <row r="21" spans="1:7" ht="15">
      <c r="A21" s="287" t="s">
        <v>308</v>
      </c>
      <c r="B21" s="288">
        <v>6264446</v>
      </c>
      <c r="C21" s="289">
        <v>-4523308</v>
      </c>
      <c r="D21" s="290">
        <v>1741138</v>
      </c>
      <c r="E21" s="288">
        <v>6495953</v>
      </c>
      <c r="F21" s="289">
        <v>-5025190</v>
      </c>
      <c r="G21" s="290">
        <v>1470763</v>
      </c>
    </row>
    <row r="22" spans="1:4" ht="15">
      <c r="A22" s="59" t="s">
        <v>425</v>
      </c>
      <c r="B22" s="5"/>
      <c r="C22" s="5"/>
      <c r="D22" s="5"/>
    </row>
    <row r="23" spans="1:4" ht="15">
      <c r="A23" s="278"/>
      <c r="B23" s="424" t="s">
        <v>414</v>
      </c>
      <c r="C23" s="425"/>
      <c r="D23" s="426"/>
    </row>
    <row r="24" spans="1:4" ht="25.5">
      <c r="A24" s="279" t="s">
        <v>172</v>
      </c>
      <c r="B24" s="280" t="s">
        <v>101</v>
      </c>
      <c r="C24" s="281" t="s">
        <v>102</v>
      </c>
      <c r="D24" s="282" t="s">
        <v>77</v>
      </c>
    </row>
    <row r="25" spans="1:4" ht="15">
      <c r="A25" s="283" t="s">
        <v>23</v>
      </c>
      <c r="B25" s="291">
        <v>4094333.3737226864</v>
      </c>
      <c r="C25" s="292">
        <v>-2513415.323720667</v>
      </c>
      <c r="D25" s="293">
        <v>1580918.0500020194</v>
      </c>
    </row>
    <row r="26" spans="1:4" ht="15">
      <c r="A26" s="283" t="s">
        <v>426</v>
      </c>
      <c r="B26" s="291">
        <v>237176.3803061513</v>
      </c>
      <c r="C26" s="292">
        <v>-71967.76929601358</v>
      </c>
      <c r="D26" s="293">
        <v>165208.6110101377</v>
      </c>
    </row>
    <row r="27" spans="1:4" ht="15">
      <c r="A27" s="283" t="s">
        <v>427</v>
      </c>
      <c r="B27" s="291">
        <v>341029.52461731085</v>
      </c>
      <c r="C27" s="292">
        <v>-241996.8496304374</v>
      </c>
      <c r="D27" s="293">
        <v>99032.67498687346</v>
      </c>
    </row>
    <row r="28" spans="1:4" ht="15">
      <c r="A28" s="283" t="s">
        <v>37</v>
      </c>
      <c r="B28" s="291">
        <v>136695.74700109052</v>
      </c>
      <c r="C28" s="292">
        <v>-71002.46375055535</v>
      </c>
      <c r="D28" s="293">
        <v>65693.28325053515</v>
      </c>
    </row>
    <row r="29" spans="1:4" ht="15">
      <c r="A29" s="283" t="s">
        <v>7</v>
      </c>
      <c r="B29" s="291">
        <v>1969029.443838604</v>
      </c>
      <c r="C29" s="292">
        <v>-1688563.754594289</v>
      </c>
      <c r="D29" s="293">
        <v>280465.6892443152</v>
      </c>
    </row>
    <row r="30" spans="1:4" ht="15">
      <c r="A30" s="283" t="s">
        <v>44</v>
      </c>
      <c r="B30" s="291">
        <v>1067597.6412617634</v>
      </c>
      <c r="C30" s="292">
        <v>-821226.6246617391</v>
      </c>
      <c r="D30" s="293">
        <v>246371.01660002422</v>
      </c>
    </row>
    <row r="31" spans="1:4" ht="15">
      <c r="A31" s="283" t="s">
        <v>45</v>
      </c>
      <c r="B31" s="291">
        <v>835871.8041924149</v>
      </c>
      <c r="C31" s="292">
        <v>-666040.6316894867</v>
      </c>
      <c r="D31" s="293">
        <v>169831.17250292824</v>
      </c>
    </row>
    <row r="32" spans="1:4" ht="15">
      <c r="A32" s="283" t="s">
        <v>15</v>
      </c>
      <c r="B32" s="291">
        <v>1908661.4968294357</v>
      </c>
      <c r="C32" s="292">
        <v>-1560911.1838119472</v>
      </c>
      <c r="D32" s="293">
        <v>347750.3130174886</v>
      </c>
    </row>
    <row r="33" spans="1:4" ht="15">
      <c r="A33" s="283" t="s">
        <v>47</v>
      </c>
      <c r="B33" s="291">
        <v>1391374.8535885941</v>
      </c>
      <c r="C33" s="292">
        <v>-1267345.207803223</v>
      </c>
      <c r="D33" s="293">
        <v>124029.64578537097</v>
      </c>
    </row>
    <row r="34" spans="1:4" ht="15">
      <c r="A34" s="283" t="s">
        <v>19</v>
      </c>
      <c r="B34" s="291">
        <v>1722161.6381921726</v>
      </c>
      <c r="C34" s="292">
        <v>-1235696.1105052708</v>
      </c>
      <c r="D34" s="293">
        <v>486465.52768690174</v>
      </c>
    </row>
    <row r="35" spans="1:4" ht="15" hidden="1">
      <c r="A35" s="283" t="s">
        <v>28</v>
      </c>
      <c r="B35" s="291">
        <v>31184.619734238055</v>
      </c>
      <c r="C35" s="292">
        <v>-14879.437780201139</v>
      </c>
      <c r="D35" s="293">
        <v>16305.181954036916</v>
      </c>
    </row>
    <row r="36" spans="1:4" ht="15">
      <c r="A36" s="283" t="s">
        <v>46</v>
      </c>
      <c r="B36" s="291">
        <v>10996.001454016721</v>
      </c>
      <c r="C36" s="292">
        <v>-13465.810412375298</v>
      </c>
      <c r="D36" s="293">
        <v>-2469.8089583585765</v>
      </c>
    </row>
    <row r="37" spans="1:4" ht="15" hidden="1">
      <c r="A37" s="283" t="s">
        <v>51</v>
      </c>
      <c r="B37" s="291">
        <v>3212.9730603013045</v>
      </c>
      <c r="C37" s="292">
        <v>-4103.558302031584</v>
      </c>
      <c r="D37" s="293">
        <v>-890.5852417302799</v>
      </c>
    </row>
    <row r="38" spans="1:4" ht="15">
      <c r="A38" s="283" t="s">
        <v>417</v>
      </c>
      <c r="B38" s="291">
        <v>83173.79538753585</v>
      </c>
      <c r="C38" s="292">
        <v>-88295.16539440204</v>
      </c>
      <c r="D38" s="293">
        <v>-5121.37000686619</v>
      </c>
    </row>
    <row r="39" spans="1:4" ht="15">
      <c r="A39" s="283" t="s">
        <v>52</v>
      </c>
      <c r="B39" s="291">
        <v>68161.0727412254</v>
      </c>
      <c r="C39" s="292">
        <v>-53521.951613554666</v>
      </c>
      <c r="D39" s="293">
        <v>14639.121127670745</v>
      </c>
    </row>
    <row r="40" spans="1:4" ht="15">
      <c r="A40" s="283" t="s">
        <v>306</v>
      </c>
      <c r="B40" s="291">
        <v>82622.48071408377</v>
      </c>
      <c r="C40" s="292">
        <v>-132196.3730360677</v>
      </c>
      <c r="D40" s="293">
        <v>-49573.89232198393</v>
      </c>
    </row>
    <row r="41" spans="1:4" ht="15">
      <c r="A41" s="283" t="s">
        <v>307</v>
      </c>
      <c r="B41" s="291">
        <v>-1332436.689688598</v>
      </c>
      <c r="C41" s="292">
        <v>1309953.9561371622</v>
      </c>
      <c r="D41" s="293">
        <v>-22482.733551435842</v>
      </c>
    </row>
    <row r="42" spans="1:4" ht="15">
      <c r="A42" s="287" t="s">
        <v>308</v>
      </c>
      <c r="B42" s="288">
        <v>12650846.156953026</v>
      </c>
      <c r="C42" s="289">
        <v>-9134674.259865101</v>
      </c>
      <c r="D42" s="290">
        <v>3516171.897087928</v>
      </c>
    </row>
  </sheetData>
  <sheetProtection/>
  <mergeCells count="3">
    <mergeCell ref="B2:D2"/>
    <mergeCell ref="E2:G2"/>
    <mergeCell ref="B23:D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O8"/>
  <sheetViews>
    <sheetView showGridLines="0" tabSelected="1" zoomScalePageLayoutView="0" workbookViewId="0" topLeftCell="A1">
      <selection activeCell="K16" sqref="K16"/>
    </sheetView>
  </sheetViews>
  <sheetFormatPr defaultColWidth="11.421875" defaultRowHeight="15"/>
  <cols>
    <col min="1" max="1" width="13.57421875" style="0" bestFit="1" customWidth="1"/>
    <col min="2" max="15" width="8.57421875" style="0" customWidth="1"/>
  </cols>
  <sheetData>
    <row r="1" spans="1:15" ht="15">
      <c r="A1" s="270" t="s">
        <v>309</v>
      </c>
      <c r="B1" s="146" t="s">
        <v>1</v>
      </c>
      <c r="C1" s="146"/>
      <c r="D1" s="146" t="s">
        <v>2</v>
      </c>
      <c r="E1" s="146"/>
      <c r="F1" s="146" t="s">
        <v>35</v>
      </c>
      <c r="G1" s="146"/>
      <c r="H1" s="146" t="s">
        <v>34</v>
      </c>
      <c r="I1" s="146"/>
      <c r="J1" s="146"/>
      <c r="K1" s="146"/>
      <c r="L1" s="146" t="s">
        <v>3</v>
      </c>
      <c r="M1" s="146"/>
      <c r="N1" s="146" t="s">
        <v>4</v>
      </c>
      <c r="O1" s="146"/>
    </row>
    <row r="2" spans="1:15" ht="15">
      <c r="A2" s="271" t="s">
        <v>414</v>
      </c>
      <c r="B2" s="427" t="s">
        <v>7</v>
      </c>
      <c r="C2" s="427"/>
      <c r="D2" s="427" t="s">
        <v>8</v>
      </c>
      <c r="E2" s="427"/>
      <c r="F2" s="427" t="s">
        <v>11</v>
      </c>
      <c r="G2" s="427"/>
      <c r="H2" s="427" t="s">
        <v>15</v>
      </c>
      <c r="I2" s="427"/>
      <c r="J2" s="427" t="s">
        <v>14</v>
      </c>
      <c r="K2" s="427"/>
      <c r="L2" s="427" t="s">
        <v>19</v>
      </c>
      <c r="M2" s="427"/>
      <c r="N2" s="427"/>
      <c r="O2" s="427"/>
    </row>
    <row r="3" spans="1:15" ht="15">
      <c r="A3" s="150"/>
      <c r="B3" s="150" t="s">
        <v>414</v>
      </c>
      <c r="C3" s="150" t="s">
        <v>415</v>
      </c>
      <c r="D3" s="150" t="s">
        <v>414</v>
      </c>
      <c r="E3" s="150" t="s">
        <v>415</v>
      </c>
      <c r="F3" s="150" t="s">
        <v>414</v>
      </c>
      <c r="G3" s="150" t="s">
        <v>415</v>
      </c>
      <c r="H3" s="150" t="s">
        <v>414</v>
      </c>
      <c r="I3" s="150" t="s">
        <v>415</v>
      </c>
      <c r="J3" s="150" t="s">
        <v>414</v>
      </c>
      <c r="K3" s="150" t="s">
        <v>415</v>
      </c>
      <c r="L3" s="150" t="s">
        <v>414</v>
      </c>
      <c r="M3" s="150" t="s">
        <v>415</v>
      </c>
      <c r="N3" s="150" t="s">
        <v>414</v>
      </c>
      <c r="O3" s="150" t="s">
        <v>415</v>
      </c>
    </row>
    <row r="4" spans="1:15" ht="15">
      <c r="A4" s="102" t="s">
        <v>310</v>
      </c>
      <c r="B4" s="272">
        <v>0.26717872125115244</v>
      </c>
      <c r="C4" s="272">
        <v>0.2615405571462124</v>
      </c>
      <c r="D4" s="272">
        <v>0.4325361925114594</v>
      </c>
      <c r="E4" s="272">
        <v>0.42676739203968883</v>
      </c>
      <c r="F4" s="272">
        <v>0.37392550082254944</v>
      </c>
      <c r="G4" s="272">
        <v>0.3686434503861285</v>
      </c>
      <c r="H4" s="272">
        <v>0.40837834099661896</v>
      </c>
      <c r="I4" s="273">
        <v>0.40301405325443784</v>
      </c>
      <c r="J4" s="272">
        <v>0.34551889224782534</v>
      </c>
      <c r="K4" s="272">
        <v>0.3368090706620773</v>
      </c>
      <c r="L4" s="272">
        <v>0.34096515572001235</v>
      </c>
      <c r="M4" s="272">
        <v>0.18347762185020877</v>
      </c>
      <c r="N4" s="272">
        <v>0.36185958904557614</v>
      </c>
      <c r="O4" s="272">
        <v>0.3598705248867788</v>
      </c>
    </row>
    <row r="5" spans="1:15" ht="15">
      <c r="A5" s="102" t="s">
        <v>39</v>
      </c>
      <c r="B5" s="272">
        <v>0.19156765228050346</v>
      </c>
      <c r="C5" s="272">
        <v>0.21192155153997483</v>
      </c>
      <c r="D5" s="272">
        <v>0.07829833329394875</v>
      </c>
      <c r="E5" s="272">
        <v>0.0772353140151088</v>
      </c>
      <c r="F5" s="272">
        <v>0.17577362166357843</v>
      </c>
      <c r="G5" s="272">
        <v>0.1876730292874836</v>
      </c>
      <c r="H5" s="272">
        <v>0.08309676752150473</v>
      </c>
      <c r="I5" s="272">
        <v>0.09347263313609468</v>
      </c>
      <c r="J5" s="272">
        <v>0.10910090541711383</v>
      </c>
      <c r="K5" s="272">
        <v>0.12026726057906459</v>
      </c>
      <c r="L5" s="272">
        <v>0.06914893617021277</v>
      </c>
      <c r="M5" s="272">
        <v>-0.09548872105992805</v>
      </c>
      <c r="N5" s="272">
        <v>0.11382984123980702</v>
      </c>
      <c r="O5" s="272">
        <v>0.13114057859330072</v>
      </c>
    </row>
    <row r="6" spans="1:15" ht="15">
      <c r="A6" s="102" t="s">
        <v>311</v>
      </c>
      <c r="B6" s="272">
        <v>0.3061321471641689</v>
      </c>
      <c r="C6" s="272">
        <v>0.2915578116386742</v>
      </c>
      <c r="D6" s="272">
        <v>0.24437713228566182</v>
      </c>
      <c r="E6" s="272">
        <v>0.25594768294057957</v>
      </c>
      <c r="F6" s="272">
        <v>0.22454273587807672</v>
      </c>
      <c r="G6" s="272">
        <v>0.2187090193792802</v>
      </c>
      <c r="H6" s="272">
        <v>0.19304632907948685</v>
      </c>
      <c r="I6" s="272">
        <v>0.1972078402366864</v>
      </c>
      <c r="J6" s="272">
        <v>0.18199823753420005</v>
      </c>
      <c r="K6" s="272">
        <v>0.18566511439562663</v>
      </c>
      <c r="L6" s="272">
        <v>0.1629663891458526</v>
      </c>
      <c r="M6" s="272">
        <v>0.10298512600295277</v>
      </c>
      <c r="N6" s="272">
        <v>0.22445273626798046</v>
      </c>
      <c r="O6" s="272">
        <v>0.2371926160603759</v>
      </c>
    </row>
    <row r="7" spans="1:15" ht="15">
      <c r="A7" s="102" t="s">
        <v>33</v>
      </c>
      <c r="B7" s="272">
        <v>0.23512147930417523</v>
      </c>
      <c r="C7" s="272">
        <v>0.2349800796751385</v>
      </c>
      <c r="D7" s="272">
        <v>0.24478834190893</v>
      </c>
      <c r="E7" s="274">
        <v>0.24004961100462285</v>
      </c>
      <c r="F7" s="272">
        <v>0.2257581416357953</v>
      </c>
      <c r="G7" s="272">
        <v>0.2249745009471077</v>
      </c>
      <c r="H7" s="272">
        <v>0.3154785624023895</v>
      </c>
      <c r="I7" s="272">
        <v>0.3063054733727811</v>
      </c>
      <c r="J7" s="272">
        <v>0.36338196480086077</v>
      </c>
      <c r="K7" s="272">
        <v>0.35725855436323145</v>
      </c>
      <c r="L7" s="272">
        <v>0.4269195189639223</v>
      </c>
      <c r="M7" s="272">
        <v>0.8090259732067665</v>
      </c>
      <c r="N7" s="272">
        <v>0.29985783344663636</v>
      </c>
      <c r="O7" s="272">
        <v>0.2717962804595447</v>
      </c>
    </row>
    <row r="8" spans="1:15" ht="15">
      <c r="A8" s="153" t="s">
        <v>4</v>
      </c>
      <c r="B8" s="275">
        <v>1</v>
      </c>
      <c r="C8" s="275">
        <v>1</v>
      </c>
      <c r="D8" s="275">
        <v>1</v>
      </c>
      <c r="E8" s="275">
        <v>1</v>
      </c>
      <c r="F8" s="275">
        <v>0.9999999999999999</v>
      </c>
      <c r="G8" s="275">
        <v>1</v>
      </c>
      <c r="H8" s="275">
        <v>1</v>
      </c>
      <c r="I8" s="275">
        <v>1</v>
      </c>
      <c r="J8" s="275">
        <v>1</v>
      </c>
      <c r="K8" s="275">
        <v>1</v>
      </c>
      <c r="L8" s="275">
        <v>1</v>
      </c>
      <c r="M8" s="275">
        <v>1</v>
      </c>
      <c r="N8" s="275">
        <v>1</v>
      </c>
      <c r="O8" s="275">
        <v>1</v>
      </c>
    </row>
  </sheetData>
  <sheetProtection/>
  <mergeCells count="7">
    <mergeCell ref="N2:O2"/>
    <mergeCell ref="B2:C2"/>
    <mergeCell ref="D2:E2"/>
    <mergeCell ref="F2:G2"/>
    <mergeCell ref="H2:I2"/>
    <mergeCell ref="J2:K2"/>
    <mergeCell ref="L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AA13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57421875" style="310" customWidth="1"/>
    <col min="2" max="2" width="2.8515625" style="310" customWidth="1"/>
    <col min="3" max="3" width="53.8515625" style="310" customWidth="1"/>
    <col min="4" max="4" width="16.7109375" style="310" bestFit="1" customWidth="1"/>
    <col min="5" max="6" width="16.421875" style="310" bestFit="1" customWidth="1"/>
    <col min="7" max="7" width="16.421875" style="310" customWidth="1"/>
    <col min="8" max="9" width="16.421875" style="310" bestFit="1" customWidth="1"/>
    <col min="10" max="10" width="17.28125" style="310" bestFit="1" customWidth="1"/>
    <col min="11" max="12" width="16.421875" style="310" bestFit="1" customWidth="1"/>
    <col min="13" max="13" width="16.28125" style="310" bestFit="1" customWidth="1"/>
    <col min="14" max="15" width="16.421875" style="310" bestFit="1" customWidth="1"/>
    <col min="16" max="16" width="16.28125" style="310" customWidth="1"/>
    <col min="17" max="17" width="16.7109375" style="310" bestFit="1" customWidth="1"/>
    <col min="18" max="18" width="16.421875" style="310" bestFit="1" customWidth="1"/>
    <col min="19" max="19" width="16.421875" style="310" customWidth="1"/>
    <col min="20" max="20" width="13.8515625" style="310" bestFit="1" customWidth="1"/>
    <col min="21" max="21" width="14.421875" style="310" bestFit="1" customWidth="1"/>
    <col min="22" max="22" width="13.57421875" style="310" customWidth="1"/>
    <col min="23" max="23" width="8.28125" style="310" customWidth="1"/>
    <col min="24" max="24" width="12.00390625" style="310" bestFit="1" customWidth="1"/>
    <col min="25" max="25" width="13.421875" style="310" bestFit="1" customWidth="1"/>
    <col min="26" max="26" width="11.421875" style="310" customWidth="1"/>
    <col min="27" max="27" width="13.8515625" style="310" bestFit="1" customWidth="1"/>
    <col min="28" max="16384" width="11.421875" style="310" customWidth="1"/>
  </cols>
  <sheetData>
    <row r="2" ht="21" customHeight="1">
      <c r="P2" s="390"/>
    </row>
    <row r="3" spans="2:16" ht="25.5" customHeight="1">
      <c r="B3" s="430" t="s">
        <v>312</v>
      </c>
      <c r="C3" s="431"/>
      <c r="D3" s="432" t="s">
        <v>313</v>
      </c>
      <c r="E3" s="433"/>
      <c r="F3" s="434"/>
      <c r="G3" s="432" t="s">
        <v>314</v>
      </c>
      <c r="H3" s="433"/>
      <c r="I3" s="434"/>
      <c r="J3" s="432" t="s">
        <v>315</v>
      </c>
      <c r="K3" s="433"/>
      <c r="L3" s="434"/>
      <c r="M3" s="432" t="s">
        <v>316</v>
      </c>
      <c r="N3" s="433"/>
      <c r="O3" s="434"/>
      <c r="P3" s="390"/>
    </row>
    <row r="4" spans="2:16" ht="12" customHeight="1">
      <c r="B4" s="435" t="s">
        <v>317</v>
      </c>
      <c r="C4" s="436"/>
      <c r="D4" s="311">
        <v>41639</v>
      </c>
      <c r="E4" s="312">
        <v>41274</v>
      </c>
      <c r="F4" s="312">
        <v>40908</v>
      </c>
      <c r="G4" s="311">
        <f aca="true" t="shared" si="0" ref="G4:M4">+D4</f>
        <v>41639</v>
      </c>
      <c r="H4" s="312">
        <f t="shared" si="0"/>
        <v>41274</v>
      </c>
      <c r="I4" s="312">
        <f t="shared" si="0"/>
        <v>40908</v>
      </c>
      <c r="J4" s="311">
        <f t="shared" si="0"/>
        <v>41639</v>
      </c>
      <c r="K4" s="312">
        <f t="shared" si="0"/>
        <v>41274</v>
      </c>
      <c r="L4" s="312">
        <f t="shared" si="0"/>
        <v>40908</v>
      </c>
      <c r="M4" s="311">
        <f t="shared" si="0"/>
        <v>41639</v>
      </c>
      <c r="N4" s="312">
        <f>+K4</f>
        <v>41274</v>
      </c>
      <c r="O4" s="312">
        <f>+L4</f>
        <v>40908</v>
      </c>
      <c r="P4" s="390"/>
    </row>
    <row r="5" spans="2:16" ht="12">
      <c r="B5" s="437"/>
      <c r="C5" s="438"/>
      <c r="D5" s="313" t="s">
        <v>318</v>
      </c>
      <c r="E5" s="314" t="s">
        <v>318</v>
      </c>
      <c r="F5" s="314" t="s">
        <v>318</v>
      </c>
      <c r="G5" s="313" t="s">
        <v>318</v>
      </c>
      <c r="H5" s="314" t="str">
        <f>+E5</f>
        <v>M$</v>
      </c>
      <c r="I5" s="314" t="s">
        <v>318</v>
      </c>
      <c r="J5" s="313" t="s">
        <v>318</v>
      </c>
      <c r="K5" s="314" t="str">
        <f>+H5</f>
        <v>M$</v>
      </c>
      <c r="L5" s="314" t="s">
        <v>318</v>
      </c>
      <c r="M5" s="313" t="s">
        <v>318</v>
      </c>
      <c r="N5" s="314" t="str">
        <f>+K5</f>
        <v>M$</v>
      </c>
      <c r="O5" s="314" t="s">
        <v>318</v>
      </c>
      <c r="P5" s="390"/>
    </row>
    <row r="6" spans="2:19" ht="12">
      <c r="B6" s="315" t="s">
        <v>319</v>
      </c>
      <c r="D6" s="316">
        <f>SUM(D8:D14)</f>
        <v>1156230094</v>
      </c>
      <c r="E6" s="317">
        <f>SUM(E8:E14)</f>
        <v>959618767</v>
      </c>
      <c r="F6" s="317">
        <f>SUM(F8:F14)</f>
        <v>1171298010</v>
      </c>
      <c r="G6" s="316">
        <f aca="true" t="shared" si="1" ref="G6:O6">SUM(G8:G14)</f>
        <v>1211608943</v>
      </c>
      <c r="H6" s="317">
        <f t="shared" si="1"/>
        <v>961835357</v>
      </c>
      <c r="I6" s="317">
        <f t="shared" si="1"/>
        <v>1001053127</v>
      </c>
      <c r="J6" s="316">
        <f t="shared" si="1"/>
        <v>1528376244</v>
      </c>
      <c r="K6" s="317">
        <f t="shared" si="1"/>
        <v>368734806</v>
      </c>
      <c r="L6" s="317">
        <f t="shared" si="1"/>
        <v>306372623</v>
      </c>
      <c r="M6" s="316">
        <f t="shared" si="1"/>
        <v>3896215281</v>
      </c>
      <c r="N6" s="317">
        <f t="shared" si="1"/>
        <v>2290188930</v>
      </c>
      <c r="O6" s="317">
        <f t="shared" si="1"/>
        <v>2478723760</v>
      </c>
      <c r="P6" s="390"/>
      <c r="R6" s="316">
        <f>+R7</f>
        <v>3896215281</v>
      </c>
      <c r="S6" s="322">
        <f aca="true" t="shared" si="2" ref="S6:S14">+M6-R6</f>
        <v>0</v>
      </c>
    </row>
    <row r="7" spans="2:19" ht="12" customHeight="1" hidden="1">
      <c r="B7" s="318" t="s">
        <v>320</v>
      </c>
      <c r="D7" s="316">
        <v>1136619260.1620839</v>
      </c>
      <c r="E7" s="317">
        <v>1136619260.1620839</v>
      </c>
      <c r="F7" s="317">
        <v>1212585323</v>
      </c>
      <c r="G7" s="316">
        <v>1005127566.8642446</v>
      </c>
      <c r="H7" s="317">
        <v>1005127566.8642446</v>
      </c>
      <c r="I7" s="317">
        <v>1007409597</v>
      </c>
      <c r="J7" s="316">
        <v>263096379.04687396</v>
      </c>
      <c r="K7" s="317">
        <v>263096379.04687396</v>
      </c>
      <c r="L7" s="317">
        <v>305970088</v>
      </c>
      <c r="M7" s="316">
        <f aca="true" t="shared" si="3" ref="M7:N14">+D7+G7+J7</f>
        <v>2404843206.0732026</v>
      </c>
      <c r="N7" s="317"/>
      <c r="O7" s="317">
        <f aca="true" t="shared" si="4" ref="O7:O14">+F7+I7+L7</f>
        <v>2525965008</v>
      </c>
      <c r="P7" s="390"/>
      <c r="R7" s="316">
        <f>SUM(R8:R14)</f>
        <v>3896215281</v>
      </c>
      <c r="S7" s="322">
        <f t="shared" si="2"/>
        <v>-1491372074.9267974</v>
      </c>
    </row>
    <row r="8" spans="2:27" ht="12">
      <c r="B8" s="319"/>
      <c r="C8" s="320" t="s">
        <v>321</v>
      </c>
      <c r="D8" s="316">
        <v>374022497</v>
      </c>
      <c r="E8" s="321">
        <v>310058657</v>
      </c>
      <c r="F8" s="321">
        <v>521224071</v>
      </c>
      <c r="G8" s="316">
        <v>255290795</v>
      </c>
      <c r="H8" s="321">
        <v>226918092</v>
      </c>
      <c r="I8" s="321">
        <v>298222775</v>
      </c>
      <c r="J8" s="316">
        <v>977074277</v>
      </c>
      <c r="K8" s="321">
        <v>278855312</v>
      </c>
      <c r="L8" s="321">
        <v>368237363</v>
      </c>
      <c r="M8" s="316">
        <f t="shared" si="3"/>
        <v>1606387569</v>
      </c>
      <c r="N8" s="321">
        <f t="shared" si="3"/>
        <v>815832061</v>
      </c>
      <c r="O8" s="321">
        <f t="shared" si="4"/>
        <v>1187684209</v>
      </c>
      <c r="P8" s="390"/>
      <c r="R8" s="316">
        <v>1606387569</v>
      </c>
      <c r="S8" s="322">
        <f t="shared" si="2"/>
        <v>0</v>
      </c>
      <c r="T8" s="322"/>
      <c r="U8" s="322"/>
      <c r="V8" s="322"/>
      <c r="W8" s="322"/>
      <c r="Y8" s="322"/>
      <c r="Z8" s="322"/>
      <c r="AA8" s="322"/>
    </row>
    <row r="9" spans="2:22" ht="12">
      <c r="B9" s="319"/>
      <c r="C9" s="320" t="s">
        <v>322</v>
      </c>
      <c r="D9" s="316">
        <v>50768162</v>
      </c>
      <c r="E9" s="321">
        <v>58019211</v>
      </c>
      <c r="F9" s="321">
        <v>914209</v>
      </c>
      <c r="G9" s="316">
        <v>94069869</v>
      </c>
      <c r="H9" s="321">
        <v>47888142</v>
      </c>
      <c r="I9" s="321">
        <v>25011</v>
      </c>
      <c r="J9" s="316">
        <v>636191406</v>
      </c>
      <c r="K9" s="321">
        <v>88593445</v>
      </c>
      <c r="L9" s="321">
        <v>0</v>
      </c>
      <c r="M9" s="316">
        <f t="shared" si="3"/>
        <v>781029437</v>
      </c>
      <c r="N9" s="321">
        <f t="shared" si="3"/>
        <v>194500798</v>
      </c>
      <c r="O9" s="321">
        <f t="shared" si="4"/>
        <v>939220</v>
      </c>
      <c r="P9" s="390"/>
      <c r="R9" s="316">
        <v>781029437</v>
      </c>
      <c r="S9" s="322">
        <f t="shared" si="2"/>
        <v>0</v>
      </c>
      <c r="T9" s="322"/>
      <c r="U9" s="322"/>
      <c r="V9" s="322"/>
    </row>
    <row r="10" spans="2:22" ht="12">
      <c r="B10" s="319"/>
      <c r="C10" s="320" t="s">
        <v>323</v>
      </c>
      <c r="D10" s="316">
        <v>58112923</v>
      </c>
      <c r="E10" s="321">
        <v>29818737</v>
      </c>
      <c r="F10" s="321">
        <v>28408948</v>
      </c>
      <c r="G10" s="316">
        <v>79785042</v>
      </c>
      <c r="H10" s="321">
        <v>71242062</v>
      </c>
      <c r="I10" s="321">
        <v>38689916</v>
      </c>
      <c r="J10" s="316">
        <v>3699327</v>
      </c>
      <c r="K10" s="321">
        <v>2315912</v>
      </c>
      <c r="L10" s="321">
        <v>2380809</v>
      </c>
      <c r="M10" s="316">
        <f t="shared" si="3"/>
        <v>141597292</v>
      </c>
      <c r="N10" s="321">
        <f t="shared" si="3"/>
        <v>103376711</v>
      </c>
      <c r="O10" s="321">
        <f t="shared" si="4"/>
        <v>69479673</v>
      </c>
      <c r="P10" s="390"/>
      <c r="R10" s="316">
        <v>141597292</v>
      </c>
      <c r="S10" s="322">
        <f t="shared" si="2"/>
        <v>0</v>
      </c>
      <c r="T10" s="322"/>
      <c r="U10" s="322"/>
      <c r="V10" s="322"/>
    </row>
    <row r="11" spans="2:22" ht="12">
      <c r="B11" s="319"/>
      <c r="C11" s="320" t="s">
        <v>324</v>
      </c>
      <c r="D11" s="316">
        <v>306092926</v>
      </c>
      <c r="E11" s="321">
        <v>251736921</v>
      </c>
      <c r="F11" s="321">
        <v>338333153</v>
      </c>
      <c r="G11" s="316">
        <v>729532108</v>
      </c>
      <c r="H11" s="321">
        <v>580986390</v>
      </c>
      <c r="I11" s="321">
        <v>600242857</v>
      </c>
      <c r="J11" s="316">
        <v>9638847</v>
      </c>
      <c r="K11" s="321">
        <v>14067800</v>
      </c>
      <c r="L11" s="321">
        <v>11431703</v>
      </c>
      <c r="M11" s="316">
        <f t="shared" si="3"/>
        <v>1045263881</v>
      </c>
      <c r="N11" s="321">
        <f t="shared" si="3"/>
        <v>846791111</v>
      </c>
      <c r="O11" s="321">
        <f t="shared" si="4"/>
        <v>950007713</v>
      </c>
      <c r="P11" s="390"/>
      <c r="R11" s="316">
        <v>1045263881</v>
      </c>
      <c r="S11" s="322">
        <f t="shared" si="2"/>
        <v>0</v>
      </c>
      <c r="T11" s="322"/>
      <c r="U11" s="322"/>
      <c r="V11" s="322"/>
    </row>
    <row r="12" spans="2:22" ht="12">
      <c r="B12" s="319"/>
      <c r="C12" s="320" t="s">
        <v>325</v>
      </c>
      <c r="D12" s="316">
        <v>146150489</v>
      </c>
      <c r="E12" s="321">
        <v>94261112</v>
      </c>
      <c r="F12" s="321">
        <v>151150317</v>
      </c>
      <c r="G12" s="316">
        <v>18210862</v>
      </c>
      <c r="H12" s="321">
        <v>4182943</v>
      </c>
      <c r="I12" s="321">
        <v>12729209</v>
      </c>
      <c r="J12" s="316">
        <v>-130341777</v>
      </c>
      <c r="K12" s="321">
        <v>-50873773</v>
      </c>
      <c r="L12" s="321">
        <v>-101967040</v>
      </c>
      <c r="M12" s="316">
        <f t="shared" si="3"/>
        <v>34019574</v>
      </c>
      <c r="N12" s="321">
        <f t="shared" si="3"/>
        <v>47570282</v>
      </c>
      <c r="O12" s="321">
        <f t="shared" si="4"/>
        <v>61912486</v>
      </c>
      <c r="P12" s="390"/>
      <c r="R12" s="316">
        <v>34019574</v>
      </c>
      <c r="S12" s="322">
        <f t="shared" si="2"/>
        <v>0</v>
      </c>
      <c r="T12" s="322"/>
      <c r="U12" s="322"/>
      <c r="V12" s="322"/>
    </row>
    <row r="13" spans="2:22" ht="12">
      <c r="B13" s="319"/>
      <c r="C13" s="320" t="s">
        <v>326</v>
      </c>
      <c r="D13" s="316">
        <v>53275768</v>
      </c>
      <c r="E13" s="321">
        <v>59387769</v>
      </c>
      <c r="F13" s="321">
        <v>49278530</v>
      </c>
      <c r="G13" s="316">
        <v>19671824</v>
      </c>
      <c r="H13" s="321">
        <v>12859884</v>
      </c>
      <c r="I13" s="321">
        <v>15392449</v>
      </c>
      <c r="J13" s="316">
        <v>4835163</v>
      </c>
      <c r="K13" s="321">
        <v>4315432</v>
      </c>
      <c r="L13" s="321">
        <v>5663862</v>
      </c>
      <c r="M13" s="316">
        <f t="shared" si="3"/>
        <v>77782755</v>
      </c>
      <c r="N13" s="321">
        <f t="shared" si="3"/>
        <v>76563085</v>
      </c>
      <c r="O13" s="321">
        <f t="shared" si="4"/>
        <v>70334841</v>
      </c>
      <c r="P13" s="390"/>
      <c r="R13" s="316">
        <v>77782755</v>
      </c>
      <c r="S13" s="322">
        <f t="shared" si="2"/>
        <v>0</v>
      </c>
      <c r="T13" s="322"/>
      <c r="U13" s="322"/>
      <c r="V13" s="322"/>
    </row>
    <row r="14" spans="2:22" ht="12">
      <c r="B14" s="319"/>
      <c r="C14" s="320" t="s">
        <v>327</v>
      </c>
      <c r="D14" s="316">
        <v>167807329</v>
      </c>
      <c r="E14" s="321">
        <v>156336360</v>
      </c>
      <c r="F14" s="321">
        <v>81988782</v>
      </c>
      <c r="G14" s="316">
        <v>15048443</v>
      </c>
      <c r="H14" s="321">
        <v>17757844</v>
      </c>
      <c r="I14" s="321">
        <v>35750910</v>
      </c>
      <c r="J14" s="316">
        <v>27279001</v>
      </c>
      <c r="K14" s="321">
        <v>31460678</v>
      </c>
      <c r="L14" s="321">
        <v>20625926</v>
      </c>
      <c r="M14" s="316">
        <f t="shared" si="3"/>
        <v>210134773</v>
      </c>
      <c r="N14" s="321">
        <f t="shared" si="3"/>
        <v>205554882</v>
      </c>
      <c r="O14" s="321">
        <f t="shared" si="4"/>
        <v>138365618</v>
      </c>
      <c r="P14" s="390"/>
      <c r="R14" s="316">
        <v>210134773</v>
      </c>
      <c r="S14" s="322">
        <f t="shared" si="2"/>
        <v>0</v>
      </c>
      <c r="T14" s="322"/>
      <c r="U14" s="322"/>
      <c r="V14" s="322"/>
    </row>
    <row r="15" ht="7.5" customHeight="1"/>
    <row r="16" spans="2:18" ht="24">
      <c r="B16" s="319"/>
      <c r="C16" s="323" t="s">
        <v>328</v>
      </c>
      <c r="D16" s="316">
        <v>0</v>
      </c>
      <c r="E16" s="321">
        <v>0</v>
      </c>
      <c r="F16" s="321">
        <v>0</v>
      </c>
      <c r="G16" s="316">
        <v>0</v>
      </c>
      <c r="H16" s="321">
        <v>0</v>
      </c>
      <c r="I16" s="321">
        <v>0</v>
      </c>
      <c r="J16" s="316">
        <v>0</v>
      </c>
      <c r="K16" s="321">
        <v>0</v>
      </c>
      <c r="L16" s="321">
        <v>0</v>
      </c>
      <c r="M16" s="316">
        <f>+D16+G16+J16</f>
        <v>0</v>
      </c>
      <c r="N16" s="321"/>
      <c r="O16" s="321">
        <f>+F16+I16+L16</f>
        <v>0</v>
      </c>
      <c r="P16" s="390"/>
      <c r="R16" s="316"/>
    </row>
    <row r="18" spans="2:19" ht="12">
      <c r="B18" s="318" t="s">
        <v>329</v>
      </c>
      <c r="D18" s="316">
        <f>SUM(D19:D28)</f>
        <v>6389895430</v>
      </c>
      <c r="E18" s="317">
        <f>SUM(E19:E28)</f>
        <v>6150028975</v>
      </c>
      <c r="F18" s="317">
        <f>SUM(F19:F28)</f>
        <v>6140104554</v>
      </c>
      <c r="G18" s="316">
        <f aca="true" t="shared" si="5" ref="G18:O18">SUM(G19:G28)</f>
        <v>4697158034</v>
      </c>
      <c r="H18" s="317">
        <f t="shared" si="5"/>
        <v>4610641392</v>
      </c>
      <c r="I18" s="317">
        <f t="shared" si="5"/>
        <v>4754777673</v>
      </c>
      <c r="J18" s="316">
        <f t="shared" si="5"/>
        <v>194395562</v>
      </c>
      <c r="K18" s="317">
        <f t="shared" si="5"/>
        <v>195633005</v>
      </c>
      <c r="L18" s="317">
        <f t="shared" si="5"/>
        <v>275481095</v>
      </c>
      <c r="M18" s="316">
        <f t="shared" si="5"/>
        <v>11281449026</v>
      </c>
      <c r="N18" s="317">
        <f t="shared" si="5"/>
        <v>10956303372</v>
      </c>
      <c r="O18" s="317">
        <f t="shared" si="5"/>
        <v>11170363322</v>
      </c>
      <c r="P18" s="390"/>
      <c r="R18" s="316">
        <f>SUM(R19:R28)</f>
        <v>11281449026</v>
      </c>
      <c r="S18" s="322">
        <f aca="true" t="shared" si="6" ref="S18:S28">+M18-R18</f>
        <v>0</v>
      </c>
    </row>
    <row r="19" spans="2:22" ht="12">
      <c r="B19" s="319"/>
      <c r="C19" s="320" t="s">
        <v>330</v>
      </c>
      <c r="D19" s="316">
        <v>4061439</v>
      </c>
      <c r="E19" s="321">
        <v>33304991</v>
      </c>
      <c r="F19" s="321">
        <v>13492121</v>
      </c>
      <c r="G19" s="316">
        <v>452585368</v>
      </c>
      <c r="H19" s="321">
        <v>378529773</v>
      </c>
      <c r="I19" s="321">
        <v>2824648</v>
      </c>
      <c r="J19" s="316">
        <v>34889611</v>
      </c>
      <c r="K19" s="321">
        <v>27183342</v>
      </c>
      <c r="L19" s="321">
        <v>20930001</v>
      </c>
      <c r="M19" s="316">
        <f aca="true" t="shared" si="7" ref="M19:O28">+D19+G19+J19</f>
        <v>491536418</v>
      </c>
      <c r="N19" s="321">
        <f t="shared" si="7"/>
        <v>439018106</v>
      </c>
      <c r="O19" s="321">
        <f t="shared" si="7"/>
        <v>37246770</v>
      </c>
      <c r="P19" s="390"/>
      <c r="R19" s="316">
        <v>491536418</v>
      </c>
      <c r="S19" s="322">
        <f t="shared" si="6"/>
        <v>0</v>
      </c>
      <c r="T19" s="322"/>
      <c r="U19" s="322"/>
      <c r="V19" s="322"/>
    </row>
    <row r="20" spans="2:22" ht="12">
      <c r="B20" s="319"/>
      <c r="C20" s="320" t="s">
        <v>331</v>
      </c>
      <c r="D20" s="316">
        <v>24308809</v>
      </c>
      <c r="E20" s="321">
        <v>26350199</v>
      </c>
      <c r="F20" s="321">
        <v>28443338</v>
      </c>
      <c r="G20" s="316">
        <v>59599963</v>
      </c>
      <c r="H20" s="321">
        <v>61314310</v>
      </c>
      <c r="I20" s="321">
        <v>80741831</v>
      </c>
      <c r="J20" s="316">
        <v>183053</v>
      </c>
      <c r="K20" s="321">
        <v>123850</v>
      </c>
      <c r="L20" s="321">
        <v>27843</v>
      </c>
      <c r="M20" s="316">
        <f t="shared" si="7"/>
        <v>84091825</v>
      </c>
      <c r="N20" s="321">
        <f t="shared" si="7"/>
        <v>87788359</v>
      </c>
      <c r="O20" s="321">
        <f t="shared" si="7"/>
        <v>109213012</v>
      </c>
      <c r="P20" s="390"/>
      <c r="R20" s="316">
        <v>84091825</v>
      </c>
      <c r="S20" s="322">
        <f t="shared" si="6"/>
        <v>0</v>
      </c>
      <c r="T20" s="322"/>
      <c r="U20" s="322"/>
      <c r="V20" s="322"/>
    </row>
    <row r="21" spans="2:22" ht="12">
      <c r="B21" s="319"/>
      <c r="C21" s="320" t="s">
        <v>332</v>
      </c>
      <c r="D21" s="316">
        <v>167646689</v>
      </c>
      <c r="E21" s="321">
        <v>150483725</v>
      </c>
      <c r="F21" s="321">
        <v>175400312</v>
      </c>
      <c r="G21" s="316">
        <v>54579139</v>
      </c>
      <c r="H21" s="321">
        <v>51731291</v>
      </c>
      <c r="I21" s="321">
        <v>267056978</v>
      </c>
      <c r="J21" s="316">
        <v>819845</v>
      </c>
      <c r="K21" s="321">
        <v>685326</v>
      </c>
      <c r="L21" s="321">
        <v>671202</v>
      </c>
      <c r="M21" s="316">
        <f t="shared" si="7"/>
        <v>223045673</v>
      </c>
      <c r="N21" s="321">
        <f t="shared" si="7"/>
        <v>202900342</v>
      </c>
      <c r="O21" s="321">
        <f t="shared" si="7"/>
        <v>443128492</v>
      </c>
      <c r="P21" s="390"/>
      <c r="R21" s="316">
        <v>223045673</v>
      </c>
      <c r="S21" s="322">
        <f t="shared" si="6"/>
        <v>0</v>
      </c>
      <c r="T21" s="322"/>
      <c r="U21" s="322"/>
      <c r="V21" s="322"/>
    </row>
    <row r="22" spans="2:22" ht="12">
      <c r="B22" s="319"/>
      <c r="C22" s="320" t="s">
        <v>333</v>
      </c>
      <c r="D22" s="316">
        <v>0</v>
      </c>
      <c r="E22" s="321">
        <v>0</v>
      </c>
      <c r="F22" s="321">
        <v>-1863216</v>
      </c>
      <c r="G22" s="316">
        <v>0</v>
      </c>
      <c r="H22" s="321">
        <v>99044</v>
      </c>
      <c r="I22" s="321">
        <v>117946</v>
      </c>
      <c r="J22" s="316">
        <v>0</v>
      </c>
      <c r="K22" s="321">
        <v>-99044</v>
      </c>
      <c r="L22" s="321">
        <v>1745270</v>
      </c>
      <c r="M22" s="316">
        <f t="shared" si="7"/>
        <v>0</v>
      </c>
      <c r="N22" s="321">
        <f t="shared" si="7"/>
        <v>0</v>
      </c>
      <c r="O22" s="321">
        <f t="shared" si="7"/>
        <v>0</v>
      </c>
      <c r="P22" s="390"/>
      <c r="R22" s="316">
        <v>0</v>
      </c>
      <c r="S22" s="322">
        <f t="shared" si="6"/>
        <v>0</v>
      </c>
      <c r="T22" s="322"/>
      <c r="U22" s="322"/>
      <c r="V22" s="322"/>
    </row>
    <row r="23" spans="2:22" ht="12">
      <c r="B23" s="319"/>
      <c r="C23" s="320" t="s">
        <v>334</v>
      </c>
      <c r="D23" s="316">
        <v>770150147</v>
      </c>
      <c r="E23" s="321">
        <v>764206038</v>
      </c>
      <c r="F23" s="321">
        <v>741895521</v>
      </c>
      <c r="G23" s="316">
        <v>585268211</v>
      </c>
      <c r="H23" s="321">
        <v>544289536</v>
      </c>
      <c r="I23" s="321">
        <v>534976070</v>
      </c>
      <c r="J23" s="316">
        <v>-1107337478</v>
      </c>
      <c r="K23" s="321">
        <v>-1093978229</v>
      </c>
      <c r="L23" s="321">
        <v>-1082085874</v>
      </c>
      <c r="M23" s="316">
        <f t="shared" si="7"/>
        <v>248080880</v>
      </c>
      <c r="N23" s="321">
        <f t="shared" si="7"/>
        <v>214517345</v>
      </c>
      <c r="O23" s="321">
        <f t="shared" si="7"/>
        <v>194785717</v>
      </c>
      <c r="P23" s="390"/>
      <c r="R23" s="316">
        <v>248080880</v>
      </c>
      <c r="S23" s="322">
        <f t="shared" si="6"/>
        <v>0</v>
      </c>
      <c r="T23" s="322"/>
      <c r="U23" s="322"/>
      <c r="V23" s="322"/>
    </row>
    <row r="24" spans="2:22" ht="12">
      <c r="B24" s="319"/>
      <c r="C24" s="320" t="s">
        <v>335</v>
      </c>
      <c r="D24" s="316">
        <v>51842981</v>
      </c>
      <c r="E24" s="321">
        <v>49048386</v>
      </c>
      <c r="F24" s="321">
        <v>35181256</v>
      </c>
      <c r="G24" s="316">
        <v>1091372309</v>
      </c>
      <c r="H24" s="321">
        <v>1138047176</v>
      </c>
      <c r="I24" s="321">
        <v>1417280397</v>
      </c>
      <c r="J24" s="316">
        <v>30345071</v>
      </c>
      <c r="K24" s="321">
        <v>14906949</v>
      </c>
      <c r="L24" s="321">
        <v>14219326</v>
      </c>
      <c r="M24" s="316">
        <f t="shared" si="7"/>
        <v>1173560361</v>
      </c>
      <c r="N24" s="321">
        <f t="shared" si="7"/>
        <v>1202002511</v>
      </c>
      <c r="O24" s="321">
        <f t="shared" si="7"/>
        <v>1466680979</v>
      </c>
      <c r="P24" s="390"/>
      <c r="R24" s="316">
        <v>1173560361</v>
      </c>
      <c r="S24" s="322">
        <f t="shared" si="6"/>
        <v>0</v>
      </c>
      <c r="T24" s="322"/>
      <c r="U24" s="322"/>
      <c r="V24" s="322"/>
    </row>
    <row r="25" spans="2:22" ht="12">
      <c r="B25" s="319"/>
      <c r="C25" s="320" t="s">
        <v>336</v>
      </c>
      <c r="D25" s="316">
        <v>100096198</v>
      </c>
      <c r="E25" s="321">
        <v>101747086</v>
      </c>
      <c r="F25" s="321">
        <v>106385017</v>
      </c>
      <c r="G25" s="316">
        <v>97464272</v>
      </c>
      <c r="H25" s="321">
        <v>102245125</v>
      </c>
      <c r="I25" s="321">
        <v>121299383</v>
      </c>
      <c r="J25" s="316">
        <v>1174759858</v>
      </c>
      <c r="K25" s="321">
        <v>1187681741</v>
      </c>
      <c r="L25" s="321">
        <v>1240622708</v>
      </c>
      <c r="M25" s="316">
        <f t="shared" si="7"/>
        <v>1372320328</v>
      </c>
      <c r="N25" s="321">
        <f t="shared" si="7"/>
        <v>1391673952</v>
      </c>
      <c r="O25" s="321">
        <f t="shared" si="7"/>
        <v>1468307108</v>
      </c>
      <c r="P25" s="390"/>
      <c r="R25" s="316">
        <v>1372320328</v>
      </c>
      <c r="S25" s="322">
        <f t="shared" si="6"/>
        <v>0</v>
      </c>
      <c r="T25" s="322"/>
      <c r="U25" s="322"/>
      <c r="V25" s="322"/>
    </row>
    <row r="26" spans="2:22" ht="12">
      <c r="B26" s="319"/>
      <c r="C26" s="320" t="s">
        <v>337</v>
      </c>
      <c r="D26" s="316">
        <v>5155570775</v>
      </c>
      <c r="E26" s="321">
        <v>4886974757</v>
      </c>
      <c r="F26" s="321">
        <v>4915411644</v>
      </c>
      <c r="G26" s="316">
        <v>2285222824</v>
      </c>
      <c r="H26" s="321">
        <v>2167955233</v>
      </c>
      <c r="I26" s="321">
        <v>2136756691</v>
      </c>
      <c r="J26" s="316">
        <v>-6994874</v>
      </c>
      <c r="K26" s="321">
        <v>-5006419</v>
      </c>
      <c r="L26" s="321">
        <v>-6259488</v>
      </c>
      <c r="M26" s="316">
        <f t="shared" si="7"/>
        <v>7433798725</v>
      </c>
      <c r="N26" s="321">
        <f t="shared" si="7"/>
        <v>7049923571</v>
      </c>
      <c r="O26" s="321">
        <f t="shared" si="7"/>
        <v>7045908847</v>
      </c>
      <c r="P26" s="390"/>
      <c r="R26" s="316">
        <v>7433798725</v>
      </c>
      <c r="S26" s="322">
        <f t="shared" si="6"/>
        <v>0</v>
      </c>
      <c r="T26" s="322"/>
      <c r="U26" s="322"/>
      <c r="V26" s="322"/>
    </row>
    <row r="27" spans="2:22" ht="12">
      <c r="B27" s="319"/>
      <c r="C27" s="320" t="s">
        <v>338</v>
      </c>
      <c r="D27" s="316">
        <v>0</v>
      </c>
      <c r="E27" s="321">
        <v>0</v>
      </c>
      <c r="F27" s="321">
        <v>0</v>
      </c>
      <c r="G27" s="316">
        <v>0</v>
      </c>
      <c r="H27" s="321">
        <v>0</v>
      </c>
      <c r="I27" s="321">
        <v>0</v>
      </c>
      <c r="J27" s="316">
        <v>44877049</v>
      </c>
      <c r="K27" s="321">
        <v>46922970</v>
      </c>
      <c r="L27" s="321">
        <v>38055889</v>
      </c>
      <c r="M27" s="316">
        <f t="shared" si="7"/>
        <v>44877049</v>
      </c>
      <c r="N27" s="321">
        <f t="shared" si="7"/>
        <v>46922970</v>
      </c>
      <c r="O27" s="321">
        <f t="shared" si="7"/>
        <v>38055889</v>
      </c>
      <c r="P27" s="390"/>
      <c r="R27" s="316">
        <v>44877049</v>
      </c>
      <c r="S27" s="322">
        <f t="shared" si="6"/>
        <v>0</v>
      </c>
      <c r="T27" s="322"/>
      <c r="U27" s="322"/>
      <c r="V27" s="322"/>
    </row>
    <row r="28" spans="2:22" ht="12">
      <c r="B28" s="319"/>
      <c r="C28" s="320" t="s">
        <v>339</v>
      </c>
      <c r="D28" s="316">
        <v>116218392</v>
      </c>
      <c r="E28" s="321">
        <v>137913793</v>
      </c>
      <c r="F28" s="321">
        <v>125758561</v>
      </c>
      <c r="G28" s="316">
        <v>71065948</v>
      </c>
      <c r="H28" s="321">
        <v>166429904</v>
      </c>
      <c r="I28" s="321">
        <v>193723729</v>
      </c>
      <c r="J28" s="316">
        <v>22853427</v>
      </c>
      <c r="K28" s="321">
        <v>17212519</v>
      </c>
      <c r="L28" s="321">
        <v>47554218</v>
      </c>
      <c r="M28" s="316">
        <f t="shared" si="7"/>
        <v>210137767</v>
      </c>
      <c r="N28" s="321">
        <f t="shared" si="7"/>
        <v>321556216</v>
      </c>
      <c r="O28" s="321">
        <f t="shared" si="7"/>
        <v>367036508</v>
      </c>
      <c r="P28" s="390"/>
      <c r="R28" s="316">
        <v>210137767</v>
      </c>
      <c r="S28" s="322">
        <f t="shared" si="6"/>
        <v>0</v>
      </c>
      <c r="T28" s="322"/>
      <c r="U28" s="322"/>
      <c r="V28" s="322"/>
    </row>
    <row r="30" spans="2:19" ht="12">
      <c r="B30" s="324" t="s">
        <v>340</v>
      </c>
      <c r="C30" s="325"/>
      <c r="D30" s="326">
        <f aca="true" t="shared" si="8" ref="D30:O30">+D18+D6</f>
        <v>7546125524</v>
      </c>
      <c r="E30" s="327">
        <f t="shared" si="8"/>
        <v>7109647742</v>
      </c>
      <c r="F30" s="327">
        <f t="shared" si="8"/>
        <v>7311402564</v>
      </c>
      <c r="G30" s="326">
        <f t="shared" si="8"/>
        <v>5908766977</v>
      </c>
      <c r="H30" s="327">
        <f t="shared" si="8"/>
        <v>5572476749</v>
      </c>
      <c r="I30" s="327">
        <f t="shared" si="8"/>
        <v>5755830800</v>
      </c>
      <c r="J30" s="326">
        <f t="shared" si="8"/>
        <v>1722771806</v>
      </c>
      <c r="K30" s="327">
        <f t="shared" si="8"/>
        <v>564367811</v>
      </c>
      <c r="L30" s="327">
        <f t="shared" si="8"/>
        <v>581853718</v>
      </c>
      <c r="M30" s="326">
        <f t="shared" si="8"/>
        <v>15177664307</v>
      </c>
      <c r="N30" s="327">
        <f t="shared" si="8"/>
        <v>13246492302</v>
      </c>
      <c r="O30" s="327">
        <f t="shared" si="8"/>
        <v>13649087082</v>
      </c>
      <c r="P30" s="391"/>
      <c r="R30" s="326">
        <f>+R6+R18</f>
        <v>15177664307</v>
      </c>
      <c r="S30" s="322">
        <f>+M30-R30</f>
        <v>0</v>
      </c>
    </row>
    <row r="31" ht="12">
      <c r="R31" s="352"/>
    </row>
    <row r="32" ht="12">
      <c r="R32" s="352"/>
    </row>
    <row r="33" spans="4:18" ht="12"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R33" s="352"/>
    </row>
    <row r="34" ht="24.75" customHeight="1">
      <c r="R34" s="352"/>
    </row>
    <row r="35" spans="2:18" ht="30" customHeight="1">
      <c r="B35" s="375"/>
      <c r="C35" s="341"/>
      <c r="D35" s="432" t="s">
        <v>313</v>
      </c>
      <c r="E35" s="433"/>
      <c r="F35" s="434"/>
      <c r="G35" s="432" t="s">
        <v>314</v>
      </c>
      <c r="H35" s="433"/>
      <c r="I35" s="434"/>
      <c r="J35" s="432" t="s">
        <v>315</v>
      </c>
      <c r="K35" s="433"/>
      <c r="L35" s="434"/>
      <c r="M35" s="432" t="s">
        <v>316</v>
      </c>
      <c r="N35" s="433"/>
      <c r="O35" s="434"/>
      <c r="R35" s="352"/>
    </row>
    <row r="36" spans="2:19" ht="12">
      <c r="B36" s="439" t="s">
        <v>341</v>
      </c>
      <c r="C36" s="440"/>
      <c r="D36" s="311">
        <f>+D4</f>
        <v>41639</v>
      </c>
      <c r="E36" s="312">
        <f>+E4</f>
        <v>41274</v>
      </c>
      <c r="F36" s="312">
        <f>+F4</f>
        <v>40908</v>
      </c>
      <c r="G36" s="311">
        <f>+G4</f>
        <v>41639</v>
      </c>
      <c r="H36" s="312">
        <f>+E36</f>
        <v>41274</v>
      </c>
      <c r="I36" s="312">
        <f>+I4</f>
        <v>40908</v>
      </c>
      <c r="J36" s="311">
        <f>+J4</f>
        <v>41639</v>
      </c>
      <c r="K36" s="312">
        <f>+H36</f>
        <v>41274</v>
      </c>
      <c r="L36" s="312">
        <f>+L4</f>
        <v>40908</v>
      </c>
      <c r="M36" s="311">
        <f>+M4</f>
        <v>41639</v>
      </c>
      <c r="N36" s="312">
        <f>+K36</f>
        <v>41274</v>
      </c>
      <c r="O36" s="312">
        <f>+O4</f>
        <v>40908</v>
      </c>
      <c r="S36" s="322"/>
    </row>
    <row r="37" spans="2:19" ht="12">
      <c r="B37" s="441"/>
      <c r="C37" s="442"/>
      <c r="D37" s="313" t="s">
        <v>318</v>
      </c>
      <c r="E37" s="314" t="str">
        <f>+E5</f>
        <v>M$</v>
      </c>
      <c r="F37" s="314" t="s">
        <v>318</v>
      </c>
      <c r="G37" s="313" t="s">
        <v>318</v>
      </c>
      <c r="H37" s="314" t="str">
        <f>+E37</f>
        <v>M$</v>
      </c>
      <c r="I37" s="314" t="s">
        <v>318</v>
      </c>
      <c r="J37" s="313" t="s">
        <v>318</v>
      </c>
      <c r="K37" s="314" t="str">
        <f>+H37</f>
        <v>M$</v>
      </c>
      <c r="L37" s="314" t="s">
        <v>318</v>
      </c>
      <c r="M37" s="313" t="s">
        <v>318</v>
      </c>
      <c r="N37" s="314" t="str">
        <f>+K37</f>
        <v>M$</v>
      </c>
      <c r="O37" s="314" t="s">
        <v>318</v>
      </c>
      <c r="S37" s="322"/>
    </row>
    <row r="38" spans="2:22" ht="12">
      <c r="B38" s="328" t="s">
        <v>342</v>
      </c>
      <c r="D38" s="316">
        <f aca="true" t="shared" si="9" ref="D38:O38">SUM(D40:D46)</f>
        <v>1504630338</v>
      </c>
      <c r="E38" s="317">
        <f t="shared" si="9"/>
        <v>1204997966</v>
      </c>
      <c r="F38" s="317">
        <f t="shared" si="9"/>
        <v>1118850205</v>
      </c>
      <c r="G38" s="316">
        <f t="shared" si="9"/>
        <v>1391925362</v>
      </c>
      <c r="H38" s="317">
        <f t="shared" si="9"/>
        <v>1336687289</v>
      </c>
      <c r="I38" s="317">
        <f t="shared" si="9"/>
        <v>1386550681</v>
      </c>
      <c r="J38" s="316">
        <f t="shared" si="9"/>
        <v>84703999</v>
      </c>
      <c r="K38" s="317">
        <f t="shared" si="9"/>
        <v>-194954530</v>
      </c>
      <c r="L38" s="317">
        <f t="shared" si="9"/>
        <v>-83366862</v>
      </c>
      <c r="M38" s="316">
        <f t="shared" si="9"/>
        <v>2981259699</v>
      </c>
      <c r="N38" s="317">
        <f t="shared" si="9"/>
        <v>2346730725</v>
      </c>
      <c r="O38" s="317">
        <f t="shared" si="9"/>
        <v>2422034024</v>
      </c>
      <c r="R38" s="316">
        <f>+R39</f>
        <v>2981259699</v>
      </c>
      <c r="S38" s="322">
        <f aca="true" t="shared" si="10" ref="S38:S46">+M38-R38</f>
        <v>0</v>
      </c>
      <c r="V38" s="322"/>
    </row>
    <row r="39" spans="2:22" ht="12" customHeight="1" hidden="1">
      <c r="B39" s="328" t="s">
        <v>343</v>
      </c>
      <c r="D39" s="316">
        <v>1263501044.5835888</v>
      </c>
      <c r="E39" s="317">
        <v>1263501044.5835888</v>
      </c>
      <c r="F39" s="317">
        <v>1263501044.5835888</v>
      </c>
      <c r="G39" s="316">
        <v>1358145296.79919</v>
      </c>
      <c r="H39" s="317">
        <v>1358145296.79919</v>
      </c>
      <c r="I39" s="317">
        <v>1358145296.79919</v>
      </c>
      <c r="J39" s="316">
        <v>-141687639.14542735</v>
      </c>
      <c r="K39" s="317">
        <v>-141687639.14542735</v>
      </c>
      <c r="L39" s="317">
        <v>-141687639.14542735</v>
      </c>
      <c r="M39" s="316">
        <v>2479958702.2373524</v>
      </c>
      <c r="N39" s="317"/>
      <c r="O39" s="317">
        <v>2460533634</v>
      </c>
      <c r="R39" s="316">
        <f>SUM(R40:R46)</f>
        <v>2981259699</v>
      </c>
      <c r="S39" s="322">
        <f t="shared" si="10"/>
        <v>-501300996.7626476</v>
      </c>
      <c r="V39" s="322"/>
    </row>
    <row r="40" spans="2:22" ht="12">
      <c r="B40" s="319"/>
      <c r="C40" s="320" t="s">
        <v>344</v>
      </c>
      <c r="D40" s="316">
        <v>410914229</v>
      </c>
      <c r="E40" s="321">
        <v>410237181</v>
      </c>
      <c r="F40" s="321">
        <v>354117329</v>
      </c>
      <c r="G40" s="316">
        <v>173246439</v>
      </c>
      <c r="H40" s="321">
        <v>232971384</v>
      </c>
      <c r="I40" s="321">
        <v>291898009</v>
      </c>
      <c r="J40" s="316">
        <v>322514537</v>
      </c>
      <c r="K40" s="321">
        <v>15214737</v>
      </c>
      <c r="L40" s="321">
        <v>14547220</v>
      </c>
      <c r="M40" s="316">
        <f aca="true" t="shared" si="11" ref="M40:O46">+D40+G40+J40</f>
        <v>906675205</v>
      </c>
      <c r="N40" s="321">
        <f t="shared" si="11"/>
        <v>658423302</v>
      </c>
      <c r="O40" s="321">
        <f t="shared" si="11"/>
        <v>660562558</v>
      </c>
      <c r="R40" s="316">
        <v>906675205</v>
      </c>
      <c r="S40" s="322">
        <f t="shared" si="10"/>
        <v>0</v>
      </c>
      <c r="T40" s="322"/>
      <c r="U40" s="322"/>
      <c r="V40" s="322"/>
    </row>
    <row r="41" spans="2:22" ht="12">
      <c r="B41" s="319"/>
      <c r="C41" s="320" t="s">
        <v>345</v>
      </c>
      <c r="D41" s="316">
        <v>485923015</v>
      </c>
      <c r="E41" s="321">
        <v>354778875</v>
      </c>
      <c r="F41" s="321">
        <v>364735796</v>
      </c>
      <c r="G41" s="316">
        <v>833574667</v>
      </c>
      <c r="H41" s="321">
        <v>771682773</v>
      </c>
      <c r="I41" s="321">
        <v>768546333</v>
      </c>
      <c r="J41" s="316">
        <v>100094650</v>
      </c>
      <c r="K41" s="321">
        <v>68390102</v>
      </c>
      <c r="L41" s="321">
        <v>80106184</v>
      </c>
      <c r="M41" s="316">
        <f t="shared" si="11"/>
        <v>1419592332</v>
      </c>
      <c r="N41" s="321">
        <f t="shared" si="11"/>
        <v>1194851750</v>
      </c>
      <c r="O41" s="321">
        <f t="shared" si="11"/>
        <v>1213388313</v>
      </c>
      <c r="R41" s="316">
        <v>1419592332</v>
      </c>
      <c r="S41" s="322">
        <f t="shared" si="10"/>
        <v>0</v>
      </c>
      <c r="T41" s="322"/>
      <c r="U41" s="322"/>
      <c r="V41" s="322"/>
    </row>
    <row r="42" spans="2:22" ht="12">
      <c r="B42" s="319"/>
      <c r="C42" s="320" t="s">
        <v>346</v>
      </c>
      <c r="D42" s="316">
        <v>436105046</v>
      </c>
      <c r="E42" s="321">
        <v>303548537</v>
      </c>
      <c r="F42" s="321">
        <v>235981411</v>
      </c>
      <c r="G42" s="316">
        <v>167324745</v>
      </c>
      <c r="H42" s="321">
        <v>140077447</v>
      </c>
      <c r="I42" s="321">
        <v>126920185</v>
      </c>
      <c r="J42" s="316">
        <v>-399017521</v>
      </c>
      <c r="K42" s="321">
        <v>-293366477</v>
      </c>
      <c r="L42" s="321">
        <v>-202542912</v>
      </c>
      <c r="M42" s="316">
        <f t="shared" si="11"/>
        <v>204412270</v>
      </c>
      <c r="N42" s="321">
        <f t="shared" si="11"/>
        <v>150259507</v>
      </c>
      <c r="O42" s="321">
        <f t="shared" si="11"/>
        <v>160358684</v>
      </c>
      <c r="R42" s="316">
        <v>204412270</v>
      </c>
      <c r="S42" s="322">
        <f t="shared" si="10"/>
        <v>0</v>
      </c>
      <c r="T42" s="322"/>
      <c r="U42" s="322"/>
      <c r="V42" s="322"/>
    </row>
    <row r="43" spans="2:22" ht="12">
      <c r="B43" s="319"/>
      <c r="C43" s="320" t="s">
        <v>347</v>
      </c>
      <c r="D43" s="316">
        <v>45046839</v>
      </c>
      <c r="E43" s="321">
        <v>38320326</v>
      </c>
      <c r="F43" s="321">
        <v>35516956</v>
      </c>
      <c r="G43" s="316">
        <v>63787200</v>
      </c>
      <c r="H43" s="321">
        <v>44316361</v>
      </c>
      <c r="I43" s="321">
        <v>43227192</v>
      </c>
      <c r="J43" s="316">
        <v>9748619</v>
      </c>
      <c r="K43" s="321">
        <v>7094015</v>
      </c>
      <c r="L43" s="321">
        <v>20445238</v>
      </c>
      <c r="M43" s="316">
        <f t="shared" si="11"/>
        <v>118582658</v>
      </c>
      <c r="N43" s="321">
        <f t="shared" si="11"/>
        <v>89730702</v>
      </c>
      <c r="O43" s="321">
        <f t="shared" si="11"/>
        <v>99189386</v>
      </c>
      <c r="P43" s="390"/>
      <c r="R43" s="316">
        <v>118582658</v>
      </c>
      <c r="S43" s="322">
        <f t="shared" si="10"/>
        <v>0</v>
      </c>
      <c r="T43" s="322"/>
      <c r="U43" s="322"/>
      <c r="V43" s="322"/>
    </row>
    <row r="44" spans="2:22" ht="12">
      <c r="B44" s="319"/>
      <c r="C44" s="320" t="s">
        <v>348</v>
      </c>
      <c r="D44" s="316">
        <v>112884609</v>
      </c>
      <c r="E44" s="321">
        <v>89759550</v>
      </c>
      <c r="F44" s="321">
        <v>120891602</v>
      </c>
      <c r="G44" s="316">
        <v>93400399</v>
      </c>
      <c r="H44" s="321">
        <v>74218109</v>
      </c>
      <c r="I44" s="321">
        <v>109039232</v>
      </c>
      <c r="J44" s="316">
        <v>48863377</v>
      </c>
      <c r="K44" s="321">
        <v>5567879</v>
      </c>
      <c r="L44" s="321">
        <v>2315339</v>
      </c>
      <c r="M44" s="316">
        <f t="shared" si="11"/>
        <v>255148385</v>
      </c>
      <c r="N44" s="321">
        <f t="shared" si="11"/>
        <v>169545538</v>
      </c>
      <c r="O44" s="321">
        <f t="shared" si="11"/>
        <v>232246173</v>
      </c>
      <c r="P44" s="390"/>
      <c r="R44" s="316">
        <v>255148385</v>
      </c>
      <c r="S44" s="322">
        <f t="shared" si="10"/>
        <v>0</v>
      </c>
      <c r="T44" s="322"/>
      <c r="U44" s="322"/>
      <c r="V44" s="322"/>
    </row>
    <row r="45" spans="2:22" ht="12">
      <c r="B45" s="319"/>
      <c r="C45" s="320" t="s">
        <v>349</v>
      </c>
      <c r="D45" s="316">
        <v>0</v>
      </c>
      <c r="E45" s="321">
        <v>0</v>
      </c>
      <c r="F45" s="321">
        <v>0</v>
      </c>
      <c r="G45" s="316">
        <v>0</v>
      </c>
      <c r="H45" s="321">
        <v>0</v>
      </c>
      <c r="I45" s="321">
        <v>0</v>
      </c>
      <c r="J45" s="316">
        <v>0</v>
      </c>
      <c r="K45" s="321">
        <v>0</v>
      </c>
      <c r="L45" s="321">
        <v>0</v>
      </c>
      <c r="M45" s="316">
        <f t="shared" si="11"/>
        <v>0</v>
      </c>
      <c r="N45" s="321">
        <f t="shared" si="11"/>
        <v>0</v>
      </c>
      <c r="O45" s="321">
        <f t="shared" si="11"/>
        <v>0</v>
      </c>
      <c r="P45" s="390"/>
      <c r="R45" s="316">
        <v>0</v>
      </c>
      <c r="S45" s="322">
        <f t="shared" si="10"/>
        <v>0</v>
      </c>
      <c r="T45" s="322"/>
      <c r="U45" s="322"/>
      <c r="V45" s="322"/>
    </row>
    <row r="46" spans="2:22" ht="12">
      <c r="B46" s="319"/>
      <c r="C46" s="320" t="s">
        <v>350</v>
      </c>
      <c r="D46" s="316">
        <v>13756600</v>
      </c>
      <c r="E46" s="321">
        <v>8353497</v>
      </c>
      <c r="F46" s="321">
        <v>7607111</v>
      </c>
      <c r="G46" s="316">
        <v>60591912</v>
      </c>
      <c r="H46" s="321">
        <v>73421215</v>
      </c>
      <c r="I46" s="321">
        <v>46919730</v>
      </c>
      <c r="J46" s="316">
        <v>2500337</v>
      </c>
      <c r="K46" s="321">
        <v>2145214</v>
      </c>
      <c r="L46" s="321">
        <v>1762069</v>
      </c>
      <c r="M46" s="316">
        <f t="shared" si="11"/>
        <v>76848849</v>
      </c>
      <c r="N46" s="321">
        <f t="shared" si="11"/>
        <v>83919926</v>
      </c>
      <c r="O46" s="321">
        <f t="shared" si="11"/>
        <v>56288910</v>
      </c>
      <c r="P46" s="390"/>
      <c r="R46" s="316">
        <v>76848849</v>
      </c>
      <c r="S46" s="322">
        <f t="shared" si="10"/>
        <v>0</v>
      </c>
      <c r="T46" s="322"/>
      <c r="U46" s="322"/>
      <c r="V46" s="322"/>
    </row>
    <row r="47" ht="12">
      <c r="V47" s="322"/>
    </row>
    <row r="48" spans="2:22" ht="36">
      <c r="B48" s="319"/>
      <c r="C48" s="323" t="s">
        <v>351</v>
      </c>
      <c r="D48" s="316">
        <v>0</v>
      </c>
      <c r="E48" s="317">
        <v>0</v>
      </c>
      <c r="F48" s="317">
        <v>0</v>
      </c>
      <c r="G48" s="316">
        <v>0</v>
      </c>
      <c r="H48" s="317">
        <v>0</v>
      </c>
      <c r="I48" s="317">
        <v>0</v>
      </c>
      <c r="J48" s="316">
        <v>0</v>
      </c>
      <c r="K48" s="317">
        <v>0</v>
      </c>
      <c r="L48" s="317">
        <v>0</v>
      </c>
      <c r="M48" s="316">
        <v>0</v>
      </c>
      <c r="N48" s="317"/>
      <c r="O48" s="317">
        <v>0</v>
      </c>
      <c r="P48" s="390"/>
      <c r="R48" s="316"/>
      <c r="V48" s="322"/>
    </row>
    <row r="49" ht="12">
      <c r="V49" s="322"/>
    </row>
    <row r="50" spans="2:22" ht="12">
      <c r="B50" s="318" t="s">
        <v>352</v>
      </c>
      <c r="D50" s="316">
        <f aca="true" t="shared" si="12" ref="D50:O50">SUM(D51:D57)</f>
        <v>2040534883</v>
      </c>
      <c r="E50" s="317">
        <f t="shared" si="12"/>
        <v>2018046883</v>
      </c>
      <c r="F50" s="317">
        <f t="shared" si="12"/>
        <v>2207411419</v>
      </c>
      <c r="G50" s="316">
        <f t="shared" si="12"/>
        <v>1401109244</v>
      </c>
      <c r="H50" s="317">
        <f t="shared" si="12"/>
        <v>1418333328</v>
      </c>
      <c r="I50" s="317">
        <f t="shared" si="12"/>
        <v>1554803677</v>
      </c>
      <c r="J50" s="316">
        <f t="shared" si="12"/>
        <v>247295620</v>
      </c>
      <c r="K50" s="317">
        <f t="shared" si="12"/>
        <v>505174320</v>
      </c>
      <c r="L50" s="317">
        <f t="shared" si="12"/>
        <v>573796771</v>
      </c>
      <c r="M50" s="316">
        <f t="shared" si="12"/>
        <v>3688939747</v>
      </c>
      <c r="N50" s="317">
        <f t="shared" si="12"/>
        <v>3941554531</v>
      </c>
      <c r="O50" s="317">
        <f t="shared" si="12"/>
        <v>4336011867</v>
      </c>
      <c r="P50" s="390"/>
      <c r="R50" s="316">
        <f>SUM(R51:R57)</f>
        <v>3688939747</v>
      </c>
      <c r="S50" s="322">
        <f aca="true" t="shared" si="13" ref="S50:S57">+M50-R50</f>
        <v>0</v>
      </c>
      <c r="V50" s="322"/>
    </row>
    <row r="51" spans="2:22" ht="12">
      <c r="B51" s="319"/>
      <c r="C51" s="320" t="s">
        <v>353</v>
      </c>
      <c r="D51" s="316">
        <v>1600171935</v>
      </c>
      <c r="E51" s="321">
        <v>1545210455</v>
      </c>
      <c r="F51" s="321">
        <v>1755575529</v>
      </c>
      <c r="G51" s="316">
        <v>930826729</v>
      </c>
      <c r="H51" s="321">
        <v>824212315</v>
      </c>
      <c r="I51" s="321">
        <v>952894143</v>
      </c>
      <c r="J51" s="316">
        <v>259250447</v>
      </c>
      <c r="K51" s="321">
        <v>558697099</v>
      </c>
      <c r="L51" s="321">
        <v>562885621</v>
      </c>
      <c r="M51" s="316">
        <f aca="true" t="shared" si="14" ref="M51:O57">+D51+G51+J51</f>
        <v>2790249111</v>
      </c>
      <c r="N51" s="321">
        <f t="shared" si="14"/>
        <v>2928119869</v>
      </c>
      <c r="O51" s="321">
        <f t="shared" si="14"/>
        <v>3271355293</v>
      </c>
      <c r="P51" s="390"/>
      <c r="R51" s="316">
        <v>2790249111</v>
      </c>
      <c r="S51" s="322">
        <f t="shared" si="13"/>
        <v>0</v>
      </c>
      <c r="T51" s="322"/>
      <c r="U51" s="322"/>
      <c r="V51" s="322"/>
    </row>
    <row r="52" spans="2:22" ht="12">
      <c r="B52" s="319"/>
      <c r="C52" s="320" t="s">
        <v>354</v>
      </c>
      <c r="D52" s="316">
        <v>126143</v>
      </c>
      <c r="E52" s="321">
        <v>175898</v>
      </c>
      <c r="F52" s="321">
        <v>243234</v>
      </c>
      <c r="G52" s="316">
        <v>22937735</v>
      </c>
      <c r="H52" s="321">
        <v>14081540</v>
      </c>
      <c r="I52" s="321">
        <v>14060817</v>
      </c>
      <c r="J52" s="316">
        <v>0</v>
      </c>
      <c r="K52" s="321">
        <v>0</v>
      </c>
      <c r="L52" s="321">
        <v>556</v>
      </c>
      <c r="M52" s="316">
        <f t="shared" si="14"/>
        <v>23063878</v>
      </c>
      <c r="N52" s="321">
        <f t="shared" si="14"/>
        <v>14257438</v>
      </c>
      <c r="O52" s="321">
        <f t="shared" si="14"/>
        <v>14304607</v>
      </c>
      <c r="P52" s="390"/>
      <c r="R52" s="316">
        <v>23063878</v>
      </c>
      <c r="S52" s="322">
        <f t="shared" si="13"/>
        <v>0</v>
      </c>
      <c r="T52" s="322"/>
      <c r="U52" s="322"/>
      <c r="V52" s="322"/>
    </row>
    <row r="53" spans="2:22" ht="12">
      <c r="B53" s="319"/>
      <c r="C53" s="320" t="s">
        <v>355</v>
      </c>
      <c r="D53" s="316">
        <v>4206159</v>
      </c>
      <c r="E53" s="321">
        <v>7114225</v>
      </c>
      <c r="F53" s="321">
        <v>81953</v>
      </c>
      <c r="G53" s="316">
        <v>0</v>
      </c>
      <c r="H53" s="321">
        <v>0</v>
      </c>
      <c r="I53" s="321">
        <v>0</v>
      </c>
      <c r="J53" s="316">
        <v>-4206159</v>
      </c>
      <c r="K53" s="321">
        <v>-7114225</v>
      </c>
      <c r="L53" s="321">
        <v>-81953</v>
      </c>
      <c r="M53" s="316">
        <f t="shared" si="14"/>
        <v>0</v>
      </c>
      <c r="N53" s="321">
        <f t="shared" si="14"/>
        <v>0</v>
      </c>
      <c r="O53" s="321">
        <f t="shared" si="14"/>
        <v>0</v>
      </c>
      <c r="P53" s="390"/>
      <c r="R53" s="316">
        <v>0</v>
      </c>
      <c r="S53" s="322">
        <f t="shared" si="13"/>
        <v>0</v>
      </c>
      <c r="T53" s="322"/>
      <c r="U53" s="322"/>
      <c r="V53" s="322"/>
    </row>
    <row r="54" spans="2:22" ht="12">
      <c r="B54" s="319"/>
      <c r="C54" s="320" t="s">
        <v>356</v>
      </c>
      <c r="D54" s="316">
        <v>33574202</v>
      </c>
      <c r="E54" s="321">
        <v>26347451</v>
      </c>
      <c r="F54" s="321">
        <v>20833139</v>
      </c>
      <c r="G54" s="316">
        <v>154230523</v>
      </c>
      <c r="H54" s="321">
        <v>143882430</v>
      </c>
      <c r="I54" s="321">
        <v>181079091</v>
      </c>
      <c r="J54" s="316">
        <v>6162628</v>
      </c>
      <c r="K54" s="321">
        <v>6345154</v>
      </c>
      <c r="L54" s="321">
        <v>103609</v>
      </c>
      <c r="M54" s="316">
        <f t="shared" si="14"/>
        <v>193967353</v>
      </c>
      <c r="N54" s="321">
        <f t="shared" si="14"/>
        <v>176575035</v>
      </c>
      <c r="O54" s="321">
        <f t="shared" si="14"/>
        <v>202015839</v>
      </c>
      <c r="P54" s="390"/>
      <c r="R54" s="316">
        <v>193967353</v>
      </c>
      <c r="S54" s="322">
        <f t="shared" si="13"/>
        <v>0</v>
      </c>
      <c r="T54" s="322"/>
      <c r="U54" s="322"/>
      <c r="V54" s="322"/>
    </row>
    <row r="55" spans="2:22" ht="12">
      <c r="B55" s="319"/>
      <c r="C55" s="320" t="s">
        <v>357</v>
      </c>
      <c r="D55" s="316">
        <v>329663782</v>
      </c>
      <c r="E55" s="321">
        <v>350892546</v>
      </c>
      <c r="F55" s="321">
        <v>324190255</v>
      </c>
      <c r="G55" s="316">
        <v>95496877</v>
      </c>
      <c r="H55" s="321">
        <v>187420880</v>
      </c>
      <c r="I55" s="321">
        <v>153728501</v>
      </c>
      <c r="J55" s="316">
        <v>-29673769</v>
      </c>
      <c r="K55" s="321">
        <v>-37185729</v>
      </c>
      <c r="L55" s="321">
        <v>4341506</v>
      </c>
      <c r="M55" s="316">
        <f t="shared" si="14"/>
        <v>395486890</v>
      </c>
      <c r="N55" s="321">
        <f t="shared" si="14"/>
        <v>501127697</v>
      </c>
      <c r="O55" s="321">
        <f t="shared" si="14"/>
        <v>482260262</v>
      </c>
      <c r="P55" s="390"/>
      <c r="R55" s="316">
        <v>395486890</v>
      </c>
      <c r="S55" s="322">
        <f t="shared" si="13"/>
        <v>0</v>
      </c>
      <c r="T55" s="322"/>
      <c r="U55" s="322"/>
      <c r="V55" s="322"/>
    </row>
    <row r="56" spans="2:22" ht="12">
      <c r="B56" s="319"/>
      <c r="C56" s="320" t="s">
        <v>358</v>
      </c>
      <c r="D56" s="316">
        <v>40793344</v>
      </c>
      <c r="E56" s="321">
        <v>39594199</v>
      </c>
      <c r="F56" s="321">
        <v>35976928</v>
      </c>
      <c r="G56" s="316">
        <v>189410354</v>
      </c>
      <c r="H56" s="321">
        <v>209739455</v>
      </c>
      <c r="I56" s="321">
        <v>227181705</v>
      </c>
      <c r="J56" s="316">
        <v>8311293</v>
      </c>
      <c r="K56" s="321">
        <v>6827714</v>
      </c>
      <c r="L56" s="321">
        <v>6194442</v>
      </c>
      <c r="M56" s="316">
        <f t="shared" si="14"/>
        <v>238514991</v>
      </c>
      <c r="N56" s="321">
        <f t="shared" si="14"/>
        <v>256161368</v>
      </c>
      <c r="O56" s="321">
        <f t="shared" si="14"/>
        <v>269353075</v>
      </c>
      <c r="P56" s="390"/>
      <c r="R56" s="316">
        <v>238514991</v>
      </c>
      <c r="S56" s="322">
        <f t="shared" si="13"/>
        <v>0</v>
      </c>
      <c r="T56" s="322"/>
      <c r="U56" s="322"/>
      <c r="V56" s="322"/>
    </row>
    <row r="57" spans="2:22" ht="12">
      <c r="B57" s="319"/>
      <c r="C57" s="320" t="s">
        <v>359</v>
      </c>
      <c r="D57" s="316">
        <v>31999318</v>
      </c>
      <c r="E57" s="321">
        <v>48712109</v>
      </c>
      <c r="F57" s="321">
        <v>70510381</v>
      </c>
      <c r="G57" s="316">
        <v>8207026</v>
      </c>
      <c r="H57" s="321">
        <v>38996708</v>
      </c>
      <c r="I57" s="321">
        <v>25859420</v>
      </c>
      <c r="J57" s="316">
        <v>7451180</v>
      </c>
      <c r="K57" s="321">
        <v>-22395693</v>
      </c>
      <c r="L57" s="321">
        <v>352990</v>
      </c>
      <c r="M57" s="316">
        <f t="shared" si="14"/>
        <v>47657524</v>
      </c>
      <c r="N57" s="321">
        <f t="shared" si="14"/>
        <v>65313124</v>
      </c>
      <c r="O57" s="321">
        <f t="shared" si="14"/>
        <v>96722791</v>
      </c>
      <c r="P57" s="390"/>
      <c r="R57" s="316">
        <v>47657524</v>
      </c>
      <c r="S57" s="322">
        <f t="shared" si="13"/>
        <v>0</v>
      </c>
      <c r="T57" s="322"/>
      <c r="U57" s="322"/>
      <c r="V57" s="322"/>
    </row>
    <row r="58" ht="12">
      <c r="V58" s="322"/>
    </row>
    <row r="59" spans="2:22" ht="12">
      <c r="B59" s="318" t="s">
        <v>360</v>
      </c>
      <c r="D59" s="316">
        <f>+D60+D68</f>
        <v>4000960303</v>
      </c>
      <c r="E59" s="317">
        <f>+E60</f>
        <v>3886602893</v>
      </c>
      <c r="F59" s="317">
        <f>+F60</f>
        <v>3985140940</v>
      </c>
      <c r="G59" s="316">
        <f>+G60+G68</f>
        <v>3115732371</v>
      </c>
      <c r="H59" s="317">
        <f>+H60</f>
        <v>2817456132</v>
      </c>
      <c r="I59" s="317">
        <f>+I60</f>
        <v>2814476442</v>
      </c>
      <c r="J59" s="316">
        <f>+J60+J68</f>
        <v>1390772187</v>
      </c>
      <c r="K59" s="317">
        <f>+K60</f>
        <v>254148021</v>
      </c>
      <c r="L59" s="317">
        <f>+L60</f>
        <v>91423809</v>
      </c>
      <c r="M59" s="316">
        <f>+M60+M68</f>
        <v>8507464861</v>
      </c>
      <c r="N59" s="317">
        <f>+N60+N68</f>
        <v>6958207046</v>
      </c>
      <c r="O59" s="317">
        <f>+O60+O68</f>
        <v>6891041191</v>
      </c>
      <c r="P59" s="390"/>
      <c r="R59" s="316">
        <f>+R60+R68</f>
        <v>8507464861</v>
      </c>
      <c r="S59" s="322">
        <f aca="true" t="shared" si="15" ref="S59:S66">+M59-R59</f>
        <v>0</v>
      </c>
      <c r="V59" s="322"/>
    </row>
    <row r="60" spans="2:22" ht="12" customHeight="1">
      <c r="B60" s="428" t="s">
        <v>361</v>
      </c>
      <c r="C60" s="429"/>
      <c r="D60" s="316">
        <f aca="true" t="shared" si="16" ref="D60:O60">SUM(D61:D66)</f>
        <v>4000960303</v>
      </c>
      <c r="E60" s="317">
        <f t="shared" si="16"/>
        <v>3886602893</v>
      </c>
      <c r="F60" s="317">
        <f t="shared" si="16"/>
        <v>3985140940</v>
      </c>
      <c r="G60" s="316">
        <f t="shared" si="16"/>
        <v>3115732371</v>
      </c>
      <c r="H60" s="317">
        <f t="shared" si="16"/>
        <v>2817456132</v>
      </c>
      <c r="I60" s="317">
        <f t="shared" si="16"/>
        <v>2814476442</v>
      </c>
      <c r="J60" s="316">
        <f t="shared" si="16"/>
        <v>1390772187</v>
      </c>
      <c r="K60" s="317">
        <f t="shared" si="16"/>
        <v>254148021</v>
      </c>
      <c r="L60" s="317">
        <f t="shared" si="16"/>
        <v>91423809</v>
      </c>
      <c r="M60" s="316">
        <f t="shared" si="16"/>
        <v>6168554253</v>
      </c>
      <c r="N60" s="317">
        <f t="shared" si="16"/>
        <v>3893798572</v>
      </c>
      <c r="O60" s="317">
        <f t="shared" si="16"/>
        <v>3895728606</v>
      </c>
      <c r="P60" s="390"/>
      <c r="R60" s="316">
        <f>+R61+R62+R63+R66</f>
        <v>6168554253</v>
      </c>
      <c r="S60" s="322">
        <f t="shared" si="15"/>
        <v>0</v>
      </c>
      <c r="V60" s="322"/>
    </row>
    <row r="61" spans="2:22" ht="12">
      <c r="B61" s="319"/>
      <c r="C61" s="320" t="s">
        <v>362</v>
      </c>
      <c r="D61" s="316">
        <v>1459295724</v>
      </c>
      <c r="E61" s="321">
        <v>1488171918</v>
      </c>
      <c r="F61" s="321">
        <v>1752890037</v>
      </c>
      <c r="G61" s="316">
        <v>865828224</v>
      </c>
      <c r="H61" s="321">
        <v>829508479</v>
      </c>
      <c r="I61" s="321">
        <v>1010886630</v>
      </c>
      <c r="J61" s="316">
        <v>3344156777</v>
      </c>
      <c r="K61" s="321">
        <v>507202438</v>
      </c>
      <c r="L61" s="321">
        <v>61106168</v>
      </c>
      <c r="M61" s="316">
        <f aca="true" t="shared" si="17" ref="M61:O63">+D61+G61+J61</f>
        <v>5669280725</v>
      </c>
      <c r="N61" s="321">
        <f t="shared" si="17"/>
        <v>2824882835</v>
      </c>
      <c r="O61" s="321">
        <f t="shared" si="17"/>
        <v>2824882835</v>
      </c>
      <c r="P61" s="390"/>
      <c r="R61" s="316">
        <v>5669280725</v>
      </c>
      <c r="S61" s="322">
        <f t="shared" si="15"/>
        <v>0</v>
      </c>
      <c r="T61" s="322"/>
      <c r="U61" s="322"/>
      <c r="V61" s="322"/>
    </row>
    <row r="62" spans="2:22" ht="12">
      <c r="B62" s="319"/>
      <c r="C62" s="320" t="s">
        <v>363</v>
      </c>
      <c r="D62" s="316">
        <v>2063018576</v>
      </c>
      <c r="E62" s="321">
        <v>1890441860</v>
      </c>
      <c r="F62" s="321">
        <v>1838419172</v>
      </c>
      <c r="G62" s="316">
        <v>1495097851</v>
      </c>
      <c r="H62" s="321">
        <v>1283404466</v>
      </c>
      <c r="I62" s="321">
        <v>957047345</v>
      </c>
      <c r="J62" s="316">
        <v>-744482130</v>
      </c>
      <c r="K62" s="321">
        <v>-752567485</v>
      </c>
      <c r="L62" s="321">
        <v>-562497637</v>
      </c>
      <c r="M62" s="316">
        <f t="shared" si="17"/>
        <v>2813634297</v>
      </c>
      <c r="N62" s="321">
        <f t="shared" si="17"/>
        <v>2421278841</v>
      </c>
      <c r="O62" s="321">
        <f t="shared" si="17"/>
        <v>2232968880</v>
      </c>
      <c r="P62" s="390"/>
      <c r="R62" s="316">
        <v>2813634297</v>
      </c>
      <c r="S62" s="322">
        <f t="shared" si="15"/>
        <v>0</v>
      </c>
      <c r="T62" s="322"/>
      <c r="U62" s="322"/>
      <c r="V62" s="322"/>
    </row>
    <row r="63" spans="2:22" ht="12">
      <c r="B63" s="319"/>
      <c r="C63" s="320" t="s">
        <v>364</v>
      </c>
      <c r="D63" s="316">
        <v>206510282</v>
      </c>
      <c r="E63" s="321">
        <v>206008557</v>
      </c>
      <c r="F63" s="321">
        <v>0</v>
      </c>
      <c r="G63" s="316">
        <v>4193997</v>
      </c>
      <c r="H63" s="321">
        <v>4180489</v>
      </c>
      <c r="I63" s="321">
        <v>0</v>
      </c>
      <c r="J63" s="316">
        <v>-51944631</v>
      </c>
      <c r="K63" s="321">
        <v>-51429398</v>
      </c>
      <c r="L63" s="321">
        <v>158759648</v>
      </c>
      <c r="M63" s="316">
        <f t="shared" si="17"/>
        <v>158759648</v>
      </c>
      <c r="N63" s="321">
        <f t="shared" si="17"/>
        <v>158759648</v>
      </c>
      <c r="O63" s="321">
        <f t="shared" si="17"/>
        <v>158759648</v>
      </c>
      <c r="P63" s="390"/>
      <c r="R63" s="316">
        <v>158759648</v>
      </c>
      <c r="S63" s="322">
        <f t="shared" si="15"/>
        <v>0</v>
      </c>
      <c r="T63" s="322"/>
      <c r="U63" s="322"/>
      <c r="V63" s="322"/>
    </row>
    <row r="64" spans="2:22" ht="12" customHeight="1" hidden="1">
      <c r="B64" s="319"/>
      <c r="C64" s="320" t="s">
        <v>365</v>
      </c>
      <c r="D64" s="316">
        <v>0</v>
      </c>
      <c r="E64" s="321">
        <v>0</v>
      </c>
      <c r="F64" s="321">
        <v>0</v>
      </c>
      <c r="G64" s="316">
        <v>0</v>
      </c>
      <c r="H64" s="321">
        <v>0</v>
      </c>
      <c r="I64" s="321">
        <v>0</v>
      </c>
      <c r="J64" s="316">
        <v>0</v>
      </c>
      <c r="K64" s="321">
        <v>0</v>
      </c>
      <c r="L64" s="321">
        <v>0</v>
      </c>
      <c r="M64" s="316">
        <v>0</v>
      </c>
      <c r="N64" s="321">
        <v>0</v>
      </c>
      <c r="O64" s="321">
        <v>0</v>
      </c>
      <c r="P64" s="390"/>
      <c r="R64" s="316">
        <v>0</v>
      </c>
      <c r="S64" s="322">
        <f t="shared" si="15"/>
        <v>0</v>
      </c>
      <c r="T64" s="322"/>
      <c r="U64" s="322"/>
      <c r="V64" s="322"/>
    </row>
    <row r="65" spans="2:22" ht="12" customHeight="1" hidden="1">
      <c r="B65" s="319"/>
      <c r="C65" s="320" t="s">
        <v>366</v>
      </c>
      <c r="D65" s="316">
        <v>0</v>
      </c>
      <c r="E65" s="321">
        <v>0</v>
      </c>
      <c r="F65" s="321">
        <v>0</v>
      </c>
      <c r="G65" s="316">
        <v>0</v>
      </c>
      <c r="H65" s="321">
        <v>0</v>
      </c>
      <c r="I65" s="321">
        <v>0</v>
      </c>
      <c r="J65" s="316">
        <v>0</v>
      </c>
      <c r="K65" s="321">
        <v>0</v>
      </c>
      <c r="L65" s="321">
        <v>0</v>
      </c>
      <c r="M65" s="316">
        <v>0</v>
      </c>
      <c r="N65" s="321">
        <v>0</v>
      </c>
      <c r="O65" s="321">
        <v>0</v>
      </c>
      <c r="P65" s="390"/>
      <c r="R65" s="316">
        <v>0</v>
      </c>
      <c r="S65" s="322">
        <f t="shared" si="15"/>
        <v>0</v>
      </c>
      <c r="T65" s="322"/>
      <c r="U65" s="322"/>
      <c r="V65" s="322"/>
    </row>
    <row r="66" spans="2:22" ht="12">
      <c r="B66" s="319"/>
      <c r="C66" s="320" t="s">
        <v>367</v>
      </c>
      <c r="D66" s="316">
        <v>272135721</v>
      </c>
      <c r="E66" s="321">
        <v>301980558</v>
      </c>
      <c r="F66" s="321">
        <v>393831731</v>
      </c>
      <c r="G66" s="316">
        <v>750612299</v>
      </c>
      <c r="H66" s="321">
        <v>700362698</v>
      </c>
      <c r="I66" s="321">
        <v>846542467</v>
      </c>
      <c r="J66" s="316">
        <v>-1156957829</v>
      </c>
      <c r="K66" s="321">
        <v>550942466</v>
      </c>
      <c r="L66" s="321">
        <v>434055630</v>
      </c>
      <c r="M66" s="316">
        <f>+D66+G66+J66-M68</f>
        <v>-2473120417</v>
      </c>
      <c r="N66" s="321">
        <f>+E66+H66+K66-N68</f>
        <v>-1511122752</v>
      </c>
      <c r="O66" s="321">
        <f>+F66+I66+L66-O68</f>
        <v>-1320882757</v>
      </c>
      <c r="P66" s="390"/>
      <c r="R66" s="316">
        <v>-2473120417</v>
      </c>
      <c r="S66" s="322">
        <f t="shared" si="15"/>
        <v>0</v>
      </c>
      <c r="T66" s="322"/>
      <c r="U66" s="322"/>
      <c r="V66" s="322"/>
    </row>
    <row r="67" ht="12">
      <c r="V67" s="322"/>
    </row>
    <row r="68" spans="2:22" ht="12">
      <c r="B68" s="324" t="s">
        <v>368</v>
      </c>
      <c r="C68" s="320"/>
      <c r="D68" s="316">
        <v>0</v>
      </c>
      <c r="E68" s="321">
        <v>0</v>
      </c>
      <c r="F68" s="321">
        <v>0</v>
      </c>
      <c r="G68" s="316">
        <v>0</v>
      </c>
      <c r="H68" s="321">
        <v>0</v>
      </c>
      <c r="I68" s="321">
        <v>0</v>
      </c>
      <c r="J68" s="316">
        <v>0</v>
      </c>
      <c r="K68" s="321">
        <v>0</v>
      </c>
      <c r="L68" s="321">
        <v>0</v>
      </c>
      <c r="M68" s="316">
        <v>2338910608</v>
      </c>
      <c r="N68" s="321">
        <v>3064408474</v>
      </c>
      <c r="O68" s="321">
        <v>2995312585</v>
      </c>
      <c r="P68" s="390"/>
      <c r="R68" s="316">
        <v>2338910608</v>
      </c>
      <c r="S68" s="322">
        <f>+M68-R68</f>
        <v>0</v>
      </c>
      <c r="V68" s="322"/>
    </row>
    <row r="69" ht="12">
      <c r="V69" s="322"/>
    </row>
    <row r="70" spans="2:22" ht="12">
      <c r="B70" s="329" t="s">
        <v>369</v>
      </c>
      <c r="C70" s="325"/>
      <c r="D70" s="326">
        <f aca="true" t="shared" si="18" ref="D70:K70">+D50+D59+D38</f>
        <v>7546125524</v>
      </c>
      <c r="E70" s="330">
        <f t="shared" si="18"/>
        <v>7109647742</v>
      </c>
      <c r="F70" s="330">
        <f>+F50+F59+F38</f>
        <v>7311402564</v>
      </c>
      <c r="G70" s="326">
        <f t="shared" si="18"/>
        <v>5908766977</v>
      </c>
      <c r="H70" s="330">
        <f t="shared" si="18"/>
        <v>5572476749</v>
      </c>
      <c r="I70" s="330">
        <f>+I50+I59+I38</f>
        <v>5755830800</v>
      </c>
      <c r="J70" s="326">
        <f t="shared" si="18"/>
        <v>1722771806</v>
      </c>
      <c r="K70" s="330">
        <f t="shared" si="18"/>
        <v>564367811</v>
      </c>
      <c r="L70" s="330">
        <f>+L50+L59+L38</f>
        <v>581853718</v>
      </c>
      <c r="M70" s="326">
        <f>+M50+M59+M38</f>
        <v>15177664307</v>
      </c>
      <c r="N70" s="330">
        <f>+N50+N59+N38</f>
        <v>13246492302</v>
      </c>
      <c r="O70" s="330">
        <f>+O50+O59+O38</f>
        <v>13649087082</v>
      </c>
      <c r="R70" s="326">
        <f>+R59+R50+R38</f>
        <v>15177664307</v>
      </c>
      <c r="S70" s="322">
        <f>+M70-R70</f>
        <v>0</v>
      </c>
      <c r="V70" s="322"/>
    </row>
    <row r="71" spans="4:23" ht="12">
      <c r="D71" s="322">
        <f>+D30-D70</f>
        <v>0</v>
      </c>
      <c r="E71" s="322">
        <f aca="true" t="shared" si="19" ref="E71:O71">+E30-E70</f>
        <v>0</v>
      </c>
      <c r="F71" s="322">
        <f t="shared" si="19"/>
        <v>0</v>
      </c>
      <c r="G71" s="322">
        <f t="shared" si="19"/>
        <v>0</v>
      </c>
      <c r="H71" s="322">
        <f t="shared" si="19"/>
        <v>0</v>
      </c>
      <c r="I71" s="322">
        <f t="shared" si="19"/>
        <v>0</v>
      </c>
      <c r="J71" s="322">
        <f t="shared" si="19"/>
        <v>0</v>
      </c>
      <c r="K71" s="322">
        <f t="shared" si="19"/>
        <v>0</v>
      </c>
      <c r="L71" s="322">
        <f t="shared" si="19"/>
        <v>0</v>
      </c>
      <c r="M71" s="322">
        <f t="shared" si="19"/>
        <v>0</v>
      </c>
      <c r="N71" s="322">
        <f t="shared" si="19"/>
        <v>0</v>
      </c>
      <c r="O71" s="322">
        <f t="shared" si="19"/>
        <v>0</v>
      </c>
      <c r="P71" s="322"/>
      <c r="Q71" s="322"/>
      <c r="R71" s="322">
        <f>+R30-R70</f>
        <v>0</v>
      </c>
      <c r="W71" s="322"/>
    </row>
    <row r="72" ht="22.5" customHeight="1">
      <c r="Y72" s="322"/>
    </row>
    <row r="73" spans="2:18" ht="30.75" customHeight="1">
      <c r="B73" s="375"/>
      <c r="C73" s="341"/>
      <c r="D73" s="432" t="s">
        <v>313</v>
      </c>
      <c r="E73" s="433"/>
      <c r="F73" s="434"/>
      <c r="G73" s="432" t="s">
        <v>314</v>
      </c>
      <c r="H73" s="433"/>
      <c r="I73" s="434"/>
      <c r="J73" s="432" t="s">
        <v>315</v>
      </c>
      <c r="K73" s="433"/>
      <c r="L73" s="434"/>
      <c r="M73" s="432" t="s">
        <v>316</v>
      </c>
      <c r="N73" s="433"/>
      <c r="O73" s="434"/>
      <c r="R73" s="392"/>
    </row>
    <row r="74" spans="2:15" ht="12">
      <c r="B74" s="439" t="s">
        <v>370</v>
      </c>
      <c r="C74" s="440"/>
      <c r="D74" s="311">
        <f>+D36</f>
        <v>41639</v>
      </c>
      <c r="E74" s="312">
        <v>41274</v>
      </c>
      <c r="F74" s="312">
        <v>40908</v>
      </c>
      <c r="G74" s="311">
        <f>+G36</f>
        <v>41639</v>
      </c>
      <c r="H74" s="312">
        <f>+E74</f>
        <v>41274</v>
      </c>
      <c r="I74" s="312">
        <v>40908</v>
      </c>
      <c r="J74" s="311">
        <f>+J36</f>
        <v>41639</v>
      </c>
      <c r="K74" s="312">
        <f>+H74</f>
        <v>41274</v>
      </c>
      <c r="L74" s="312">
        <v>40908</v>
      </c>
      <c r="M74" s="311">
        <f>+M36</f>
        <v>41639</v>
      </c>
      <c r="N74" s="312">
        <f>+K74</f>
        <v>41274</v>
      </c>
      <c r="O74" s="312">
        <v>40908</v>
      </c>
    </row>
    <row r="75" spans="2:15" ht="12">
      <c r="B75" s="441"/>
      <c r="C75" s="442"/>
      <c r="D75" s="331" t="s">
        <v>318</v>
      </c>
      <c r="E75" s="332" t="s">
        <v>318</v>
      </c>
      <c r="F75" s="332" t="s">
        <v>318</v>
      </c>
      <c r="G75" s="331" t="s">
        <v>318</v>
      </c>
      <c r="H75" s="332" t="s">
        <v>318</v>
      </c>
      <c r="I75" s="332" t="s">
        <v>318</v>
      </c>
      <c r="J75" s="331" t="s">
        <v>318</v>
      </c>
      <c r="K75" s="332" t="s">
        <v>318</v>
      </c>
      <c r="L75" s="332" t="s">
        <v>318</v>
      </c>
      <c r="M75" s="331" t="s">
        <v>318</v>
      </c>
      <c r="N75" s="332" t="s">
        <v>318</v>
      </c>
      <c r="O75" s="332" t="s">
        <v>318</v>
      </c>
    </row>
    <row r="76" spans="2:22" ht="12">
      <c r="B76" s="329" t="s">
        <v>371</v>
      </c>
      <c r="C76" s="333"/>
      <c r="D76" s="326">
        <f>+D77+D82</f>
        <v>2441120267</v>
      </c>
      <c r="E76" s="334">
        <v>2678261961</v>
      </c>
      <c r="F76" s="334">
        <v>2579800800</v>
      </c>
      <c r="G76" s="326">
        <f>+G77+G82</f>
        <v>4404479994</v>
      </c>
      <c r="H76" s="334">
        <v>4423281052</v>
      </c>
      <c r="I76" s="334">
        <v>4414990381</v>
      </c>
      <c r="J76" s="326">
        <f>+J77+J82</f>
        <v>-581154359</v>
      </c>
      <c r="K76" s="334">
        <v>-605589565</v>
      </c>
      <c r="L76" s="334">
        <f>+L77+L82</f>
        <v>-608191286</v>
      </c>
      <c r="M76" s="342">
        <f>+M77+M82</f>
        <v>6264445902</v>
      </c>
      <c r="N76" s="334">
        <f>+N77+N82</f>
        <v>6495953448</v>
      </c>
      <c r="O76" s="334">
        <f>+O77+O82</f>
        <v>6386599895</v>
      </c>
      <c r="R76" s="326">
        <f>+R77+R82</f>
        <v>6264445902</v>
      </c>
      <c r="T76" s="326">
        <v>6495953448</v>
      </c>
      <c r="V76" s="326">
        <v>6386599895</v>
      </c>
    </row>
    <row r="77" spans="2:22" ht="12">
      <c r="B77" s="336"/>
      <c r="C77" s="337" t="s">
        <v>372</v>
      </c>
      <c r="D77" s="326">
        <f>SUM(D78:D80)</f>
        <v>2377325332</v>
      </c>
      <c r="E77" s="334">
        <v>2612956454</v>
      </c>
      <c r="F77" s="334">
        <v>2561971518</v>
      </c>
      <c r="G77" s="326">
        <f>SUM(G78:G80)</f>
        <v>3901681181</v>
      </c>
      <c r="H77" s="334">
        <v>4182008807</v>
      </c>
      <c r="I77" s="334">
        <v>4155335255</v>
      </c>
      <c r="J77" s="326">
        <f>SUM(J78:J80)</f>
        <v>-582229273</v>
      </c>
      <c r="K77" s="334">
        <v>-612841563</v>
      </c>
      <c r="L77" s="334">
        <f>SUM(L78:L80)</f>
        <v>-610163962</v>
      </c>
      <c r="M77" s="342">
        <f>SUM(M78:M80)</f>
        <v>5696777240</v>
      </c>
      <c r="N77" s="334">
        <f>SUM(N78:N80)</f>
        <v>6182123698</v>
      </c>
      <c r="O77" s="334">
        <f>SUM(O78:O80)</f>
        <v>6107142811</v>
      </c>
      <c r="R77" s="326">
        <f>SUM(R78:R80)</f>
        <v>5696777240</v>
      </c>
      <c r="T77" s="326">
        <v>6182123698</v>
      </c>
      <c r="V77" s="326">
        <v>6107142811</v>
      </c>
    </row>
    <row r="78" spans="2:23" ht="12">
      <c r="B78" s="336"/>
      <c r="C78" s="338" t="s">
        <v>373</v>
      </c>
      <c r="D78" s="339">
        <v>2165668341</v>
      </c>
      <c r="E78" s="340">
        <v>2482754540</v>
      </c>
      <c r="F78" s="340">
        <v>2478817528</v>
      </c>
      <c r="G78" s="339">
        <v>3552382184</v>
      </c>
      <c r="H78" s="340">
        <v>3819198791</v>
      </c>
      <c r="I78" s="340">
        <v>3798629330</v>
      </c>
      <c r="J78" s="339">
        <v>-549829974</v>
      </c>
      <c r="K78" s="340">
        <v>-576054740</v>
      </c>
      <c r="L78" s="340">
        <v>-607836059</v>
      </c>
      <c r="M78" s="339">
        <f>+D78+G78+J78</f>
        <v>5168220551</v>
      </c>
      <c r="N78" s="343">
        <f aca="true" t="shared" si="20" ref="N78:O80">+K78+H78+E78</f>
        <v>5725898591</v>
      </c>
      <c r="O78" s="343">
        <f t="shared" si="20"/>
        <v>5669610799</v>
      </c>
      <c r="R78" s="339">
        <v>5168220551</v>
      </c>
      <c r="S78" s="322">
        <f>+M78-R78</f>
        <v>0</v>
      </c>
      <c r="T78" s="339">
        <v>5725898591</v>
      </c>
      <c r="U78" s="322">
        <f>+N78-T78</f>
        <v>0</v>
      </c>
      <c r="V78" s="339">
        <v>5669610799</v>
      </c>
      <c r="W78" s="322">
        <f>+O78-V78</f>
        <v>0</v>
      </c>
    </row>
    <row r="79" spans="2:23" ht="12">
      <c r="B79" s="336"/>
      <c r="C79" s="338" t="s">
        <v>374</v>
      </c>
      <c r="D79" s="339">
        <v>34091251</v>
      </c>
      <c r="E79" s="340">
        <v>30347</v>
      </c>
      <c r="F79" s="340">
        <v>35104</v>
      </c>
      <c r="G79" s="339">
        <v>11612335</v>
      </c>
      <c r="H79" s="340">
        <v>11553462</v>
      </c>
      <c r="I79" s="340">
        <v>8205301</v>
      </c>
      <c r="J79" s="339">
        <v>10698246</v>
      </c>
      <c r="K79" s="340">
        <v>8438088</v>
      </c>
      <c r="L79" s="340">
        <v>12711978</v>
      </c>
      <c r="M79" s="339">
        <f>+D79+G79+J79</f>
        <v>56401832</v>
      </c>
      <c r="N79" s="343">
        <f t="shared" si="20"/>
        <v>20021897</v>
      </c>
      <c r="O79" s="343">
        <f t="shared" si="20"/>
        <v>20952383</v>
      </c>
      <c r="R79" s="339">
        <v>56401832</v>
      </c>
      <c r="S79" s="322">
        <f>+M79-R79</f>
        <v>0</v>
      </c>
      <c r="T79" s="339">
        <v>20021897</v>
      </c>
      <c r="U79" s="322">
        <f aca="true" t="shared" si="21" ref="U79:U128">+N79-T79</f>
        <v>0</v>
      </c>
      <c r="V79" s="339">
        <v>20952383</v>
      </c>
      <c r="W79" s="322">
        <f aca="true" t="shared" si="22" ref="W79:W128">+O79-V79</f>
        <v>0</v>
      </c>
    </row>
    <row r="80" spans="2:23" ht="12">
      <c r="B80" s="336"/>
      <c r="C80" s="338" t="s">
        <v>375</v>
      </c>
      <c r="D80" s="339">
        <v>177565740</v>
      </c>
      <c r="E80" s="340">
        <v>130171567</v>
      </c>
      <c r="F80" s="340">
        <v>83118886</v>
      </c>
      <c r="G80" s="339">
        <v>337686662</v>
      </c>
      <c r="H80" s="340">
        <v>351256554</v>
      </c>
      <c r="I80" s="340">
        <v>348500624</v>
      </c>
      <c r="J80" s="339">
        <v>-43097545</v>
      </c>
      <c r="K80" s="340">
        <v>-45224911</v>
      </c>
      <c r="L80" s="340">
        <v>-15039881</v>
      </c>
      <c r="M80" s="339">
        <f>+D80+G80+J80</f>
        <v>472154857</v>
      </c>
      <c r="N80" s="343">
        <f t="shared" si="20"/>
        <v>436203210</v>
      </c>
      <c r="O80" s="343">
        <f t="shared" si="20"/>
        <v>416579629</v>
      </c>
      <c r="R80" s="339">
        <v>472154857</v>
      </c>
      <c r="S80" s="322">
        <f>+M80-R80</f>
        <v>0</v>
      </c>
      <c r="T80" s="339">
        <v>436203210</v>
      </c>
      <c r="U80" s="322">
        <f t="shared" si="21"/>
        <v>0</v>
      </c>
      <c r="V80" s="339">
        <v>416579629</v>
      </c>
      <c r="W80" s="322">
        <f t="shared" si="22"/>
        <v>0</v>
      </c>
    </row>
    <row r="81" spans="21:23" ht="12">
      <c r="U81" s="322">
        <f t="shared" si="21"/>
        <v>0</v>
      </c>
      <c r="W81" s="322">
        <f t="shared" si="22"/>
        <v>0</v>
      </c>
    </row>
    <row r="82" spans="2:23" ht="12">
      <c r="B82" s="336"/>
      <c r="C82" s="337" t="s">
        <v>376</v>
      </c>
      <c r="D82" s="339">
        <v>63794935</v>
      </c>
      <c r="E82" s="340">
        <v>65305507</v>
      </c>
      <c r="F82" s="340">
        <v>17829282</v>
      </c>
      <c r="G82" s="339">
        <v>502798813</v>
      </c>
      <c r="H82" s="340">
        <v>241272245</v>
      </c>
      <c r="I82" s="340">
        <v>259655126</v>
      </c>
      <c r="J82" s="339">
        <v>1074914</v>
      </c>
      <c r="K82" s="340">
        <v>7251998</v>
      </c>
      <c r="L82" s="340">
        <v>1972676</v>
      </c>
      <c r="M82" s="339">
        <f>+D82+G82+J82</f>
        <v>567668662</v>
      </c>
      <c r="N82" s="343">
        <f>+K82+H82+E82</f>
        <v>313829750</v>
      </c>
      <c r="O82" s="343">
        <f>+L82+I82+F82</f>
        <v>279457084</v>
      </c>
      <c r="R82" s="339">
        <v>567668662</v>
      </c>
      <c r="S82" s="322">
        <f>+M82-R82</f>
        <v>0</v>
      </c>
      <c r="T82" s="339">
        <v>313829750</v>
      </c>
      <c r="U82" s="322">
        <f t="shared" si="21"/>
        <v>0</v>
      </c>
      <c r="V82" s="339">
        <v>279457084</v>
      </c>
      <c r="W82" s="322">
        <f t="shared" si="22"/>
        <v>0</v>
      </c>
    </row>
    <row r="83" spans="21:23" ht="12">
      <c r="U83" s="322">
        <f t="shared" si="21"/>
        <v>0</v>
      </c>
      <c r="W83" s="322">
        <f t="shared" si="22"/>
        <v>0</v>
      </c>
    </row>
    <row r="84" spans="2:23" ht="12">
      <c r="B84" s="329" t="s">
        <v>377</v>
      </c>
      <c r="C84" s="341"/>
      <c r="D84" s="342">
        <f aca="true" t="shared" si="23" ref="D84:N84">SUM(D85:D88)</f>
        <v>-1009702135</v>
      </c>
      <c r="E84" s="334">
        <v>-1449084420</v>
      </c>
      <c r="F84" s="334">
        <v>-1194858034</v>
      </c>
      <c r="G84" s="342">
        <f t="shared" si="23"/>
        <v>-2673379981</v>
      </c>
      <c r="H84" s="334">
        <v>-2867319759</v>
      </c>
      <c r="I84" s="334">
        <v>-2890439370</v>
      </c>
      <c r="J84" s="342">
        <f t="shared" si="23"/>
        <v>593940921</v>
      </c>
      <c r="K84" s="334">
        <v>621381260</v>
      </c>
      <c r="L84" s="334">
        <f t="shared" si="23"/>
        <v>635134279</v>
      </c>
      <c r="M84" s="342">
        <f t="shared" si="23"/>
        <v>-3089141195</v>
      </c>
      <c r="N84" s="334">
        <f t="shared" si="23"/>
        <v>-3695022919</v>
      </c>
      <c r="O84" s="334">
        <f>SUM(O85:O88)</f>
        <v>-3450163125</v>
      </c>
      <c r="R84" s="342">
        <f>SUM(R85:R88)</f>
        <v>-3089141195</v>
      </c>
      <c r="T84" s="342">
        <v>-3695022919</v>
      </c>
      <c r="U84" s="322">
        <f t="shared" si="21"/>
        <v>0</v>
      </c>
      <c r="V84" s="342">
        <v>-3450163125</v>
      </c>
      <c r="W84" s="322">
        <f t="shared" si="22"/>
        <v>0</v>
      </c>
    </row>
    <row r="85" spans="2:23" ht="12">
      <c r="B85" s="336"/>
      <c r="C85" s="337" t="s">
        <v>378</v>
      </c>
      <c r="D85" s="339">
        <v>-292864432</v>
      </c>
      <c r="E85" s="340">
        <v>-361610578</v>
      </c>
      <c r="F85" s="340">
        <v>-223537765</v>
      </c>
      <c r="G85" s="339">
        <v>-2075154855</v>
      </c>
      <c r="H85" s="340">
        <v>-2063213138</v>
      </c>
      <c r="I85" s="340">
        <v>-2088579054</v>
      </c>
      <c r="J85" s="339">
        <v>547405728</v>
      </c>
      <c r="K85" s="340">
        <v>576153406</v>
      </c>
      <c r="L85" s="340">
        <v>605226769</v>
      </c>
      <c r="M85" s="339">
        <f>+D85+G85+J85</f>
        <v>-1820613559</v>
      </c>
      <c r="N85" s="343">
        <f aca="true" t="shared" si="24" ref="N85:O88">+K85+H85+E85</f>
        <v>-1848670310</v>
      </c>
      <c r="O85" s="343">
        <f t="shared" si="24"/>
        <v>-1706890050</v>
      </c>
      <c r="R85" s="339">
        <v>-1820613559</v>
      </c>
      <c r="S85" s="322">
        <f>+M85-R85</f>
        <v>0</v>
      </c>
      <c r="T85" s="339">
        <v>-1848670310</v>
      </c>
      <c r="U85" s="322">
        <f t="shared" si="21"/>
        <v>0</v>
      </c>
      <c r="V85" s="339">
        <v>-1706890050</v>
      </c>
      <c r="W85" s="322">
        <f t="shared" si="22"/>
        <v>0</v>
      </c>
    </row>
    <row r="86" spans="2:23" ht="12">
      <c r="B86" s="336"/>
      <c r="C86" s="337" t="s">
        <v>379</v>
      </c>
      <c r="D86" s="339">
        <v>-386111799</v>
      </c>
      <c r="E86" s="340">
        <v>-763783683</v>
      </c>
      <c r="F86" s="340">
        <v>-711525815</v>
      </c>
      <c r="G86" s="339">
        <v>0</v>
      </c>
      <c r="H86" s="340">
        <v>0</v>
      </c>
      <c r="I86" s="340">
        <v>0</v>
      </c>
      <c r="J86" s="339">
        <v>-4396</v>
      </c>
      <c r="K86" s="340">
        <v>-7870</v>
      </c>
      <c r="L86" s="340">
        <v>-8206</v>
      </c>
      <c r="M86" s="339">
        <f>+D86+G86+J86</f>
        <v>-386116195</v>
      </c>
      <c r="N86" s="343">
        <f t="shared" si="24"/>
        <v>-763791553</v>
      </c>
      <c r="O86" s="343">
        <f t="shared" si="24"/>
        <v>-711534021</v>
      </c>
      <c r="R86" s="339">
        <v>-386116195</v>
      </c>
      <c r="S86" s="322">
        <f>+M86-R86</f>
        <v>0</v>
      </c>
      <c r="T86" s="339">
        <v>-763791553</v>
      </c>
      <c r="U86" s="322">
        <f t="shared" si="21"/>
        <v>0</v>
      </c>
      <c r="V86" s="339">
        <v>-711534021</v>
      </c>
      <c r="W86" s="322">
        <f t="shared" si="22"/>
        <v>0</v>
      </c>
    </row>
    <row r="87" spans="2:23" ht="12">
      <c r="B87" s="336"/>
      <c r="C87" s="337" t="s">
        <v>380</v>
      </c>
      <c r="D87" s="339">
        <v>-247142292</v>
      </c>
      <c r="E87" s="340">
        <v>-251768651</v>
      </c>
      <c r="F87" s="340">
        <v>-214108716</v>
      </c>
      <c r="G87" s="339">
        <v>-202158980</v>
      </c>
      <c r="H87" s="340">
        <v>-270471867</v>
      </c>
      <c r="I87" s="340">
        <v>-225126422</v>
      </c>
      <c r="J87" s="339">
        <v>49621258</v>
      </c>
      <c r="K87" s="340">
        <v>48062126</v>
      </c>
      <c r="L87" s="340">
        <v>44512088</v>
      </c>
      <c r="M87" s="339">
        <f>+D87+G87+J87</f>
        <v>-399680014</v>
      </c>
      <c r="N87" s="343">
        <f t="shared" si="24"/>
        <v>-474178392</v>
      </c>
      <c r="O87" s="343">
        <f t="shared" si="24"/>
        <v>-394723050</v>
      </c>
      <c r="R87" s="339">
        <v>-399680014</v>
      </c>
      <c r="S87" s="322">
        <f>+M87-R87</f>
        <v>0</v>
      </c>
      <c r="T87" s="339">
        <v>-474178392</v>
      </c>
      <c r="U87" s="322">
        <f t="shared" si="21"/>
        <v>0</v>
      </c>
      <c r="V87" s="339">
        <v>-394723050</v>
      </c>
      <c r="W87" s="322">
        <f t="shared" si="22"/>
        <v>0</v>
      </c>
    </row>
    <row r="88" spans="2:23" ht="12">
      <c r="B88" s="336"/>
      <c r="C88" s="337" t="s">
        <v>381</v>
      </c>
      <c r="D88" s="339">
        <v>-83583612</v>
      </c>
      <c r="E88" s="340">
        <v>-71921508</v>
      </c>
      <c r="F88" s="340">
        <v>-45685738</v>
      </c>
      <c r="G88" s="339">
        <v>-396066146</v>
      </c>
      <c r="H88" s="340">
        <v>-533634754</v>
      </c>
      <c r="I88" s="340">
        <v>-576733894</v>
      </c>
      <c r="J88" s="339">
        <v>-3081669</v>
      </c>
      <c r="K88" s="340">
        <v>-2826402</v>
      </c>
      <c r="L88" s="340">
        <v>-14596372</v>
      </c>
      <c r="M88" s="339">
        <f>+D88+G88+J88</f>
        <v>-482731427</v>
      </c>
      <c r="N88" s="343">
        <f t="shared" si="24"/>
        <v>-608382664</v>
      </c>
      <c r="O88" s="343">
        <f t="shared" si="24"/>
        <v>-637016004</v>
      </c>
      <c r="R88" s="339">
        <v>-482731427</v>
      </c>
      <c r="S88" s="322">
        <f>+M88-R88</f>
        <v>0</v>
      </c>
      <c r="T88" s="339">
        <v>-608382664</v>
      </c>
      <c r="U88" s="322">
        <f t="shared" si="21"/>
        <v>0</v>
      </c>
      <c r="V88" s="339">
        <v>-637016004</v>
      </c>
      <c r="W88" s="322">
        <f t="shared" si="22"/>
        <v>0</v>
      </c>
    </row>
    <row r="89" spans="21:23" ht="12">
      <c r="U89" s="322">
        <f t="shared" si="21"/>
        <v>0</v>
      </c>
      <c r="W89" s="322">
        <f t="shared" si="22"/>
        <v>0</v>
      </c>
    </row>
    <row r="90" spans="2:23" ht="12">
      <c r="B90" s="329" t="s">
        <v>382</v>
      </c>
      <c r="C90" s="341"/>
      <c r="D90" s="326">
        <f>+D84+D76</f>
        <v>1431418132</v>
      </c>
      <c r="E90" s="334">
        <v>1229177541</v>
      </c>
      <c r="F90" s="334">
        <v>1384942766</v>
      </c>
      <c r="G90" s="326">
        <f>+G84+G76</f>
        <v>1731100013</v>
      </c>
      <c r="H90" s="334">
        <v>1555961293</v>
      </c>
      <c r="I90" s="334">
        <v>1524551011</v>
      </c>
      <c r="J90" s="326">
        <f>+J84+J76</f>
        <v>12786562</v>
      </c>
      <c r="K90" s="334">
        <v>15791695</v>
      </c>
      <c r="L90" s="334">
        <f>+L84+L76</f>
        <v>26942993</v>
      </c>
      <c r="M90" s="342">
        <f>+M84+M76</f>
        <v>3175304707</v>
      </c>
      <c r="N90" s="334">
        <f>+N84+N76</f>
        <v>2800930529</v>
      </c>
      <c r="O90" s="334">
        <f>+O84+O76</f>
        <v>2936436770</v>
      </c>
      <c r="R90" s="326">
        <f>+R84+R76</f>
        <v>3175304707</v>
      </c>
      <c r="S90" s="322">
        <f>+M90-R90</f>
        <v>0</v>
      </c>
      <c r="T90" s="326">
        <v>2800930529</v>
      </c>
      <c r="U90" s="322">
        <f t="shared" si="21"/>
        <v>0</v>
      </c>
      <c r="V90" s="326">
        <v>2936436770</v>
      </c>
      <c r="W90" s="322">
        <f t="shared" si="22"/>
        <v>0</v>
      </c>
    </row>
    <row r="91" spans="21:23" ht="12">
      <c r="U91" s="322">
        <f t="shared" si="21"/>
        <v>0</v>
      </c>
      <c r="W91" s="322">
        <f t="shared" si="22"/>
        <v>0</v>
      </c>
    </row>
    <row r="92" spans="2:23" ht="12">
      <c r="B92" s="329" t="s">
        <v>383</v>
      </c>
      <c r="C92" s="323"/>
      <c r="D92" s="339">
        <v>19881495</v>
      </c>
      <c r="E92" s="340">
        <v>13476346</v>
      </c>
      <c r="F92" s="340">
        <v>6404803</v>
      </c>
      <c r="G92" s="339">
        <v>42000709</v>
      </c>
      <c r="H92" s="340">
        <v>35191036</v>
      </c>
      <c r="I92" s="340">
        <v>39079086</v>
      </c>
      <c r="J92" s="339">
        <v>83324</v>
      </c>
      <c r="K92" s="340">
        <v>0</v>
      </c>
      <c r="L92" s="340">
        <v>4437307</v>
      </c>
      <c r="M92" s="339">
        <f>+D92+G92+J92</f>
        <v>61965528</v>
      </c>
      <c r="N92" s="343">
        <f aca="true" t="shared" si="25" ref="N92:O94">+K92+H92+E92</f>
        <v>48667382</v>
      </c>
      <c r="O92" s="343">
        <f t="shared" si="25"/>
        <v>49921196</v>
      </c>
      <c r="R92" s="339">
        <v>61965528</v>
      </c>
      <c r="S92" s="322">
        <f>+M92-R92</f>
        <v>0</v>
      </c>
      <c r="T92" s="339">
        <v>48667382</v>
      </c>
      <c r="U92" s="322">
        <f t="shared" si="21"/>
        <v>0</v>
      </c>
      <c r="V92" s="339">
        <v>49921196</v>
      </c>
      <c r="W92" s="322">
        <f t="shared" si="22"/>
        <v>0</v>
      </c>
    </row>
    <row r="93" spans="2:23" ht="12">
      <c r="B93" s="329" t="s">
        <v>384</v>
      </c>
      <c r="C93" s="323"/>
      <c r="D93" s="339">
        <v>-141748617</v>
      </c>
      <c r="E93" s="340">
        <v>-113966867</v>
      </c>
      <c r="F93" s="340">
        <v>-80150269</v>
      </c>
      <c r="G93" s="339">
        <v>-286189660</v>
      </c>
      <c r="H93" s="340">
        <v>-263105705</v>
      </c>
      <c r="I93" s="340">
        <v>-250093667</v>
      </c>
      <c r="J93" s="339">
        <v>-37743821</v>
      </c>
      <c r="K93" s="340">
        <v>-32107264</v>
      </c>
      <c r="L93" s="340">
        <v>-41509841</v>
      </c>
      <c r="M93" s="339">
        <f>+D93+G93+J93</f>
        <v>-465682098</v>
      </c>
      <c r="N93" s="343">
        <f t="shared" si="25"/>
        <v>-409179836</v>
      </c>
      <c r="O93" s="343">
        <f t="shared" si="25"/>
        <v>-371753777</v>
      </c>
      <c r="R93" s="339">
        <v>-465682098</v>
      </c>
      <c r="S93" s="322">
        <f>+M93-R93</f>
        <v>0</v>
      </c>
      <c r="T93" s="339">
        <v>-409179836</v>
      </c>
      <c r="U93" s="322">
        <f t="shared" si="21"/>
        <v>0</v>
      </c>
      <c r="V93" s="339">
        <v>-371753777</v>
      </c>
      <c r="W93" s="322">
        <f t="shared" si="22"/>
        <v>0</v>
      </c>
    </row>
    <row r="94" spans="2:23" ht="12">
      <c r="B94" s="329" t="s">
        <v>385</v>
      </c>
      <c r="C94" s="323"/>
      <c r="D94" s="339">
        <v>-131303219</v>
      </c>
      <c r="E94" s="340">
        <v>-117716347</v>
      </c>
      <c r="F94" s="340">
        <v>-138178677</v>
      </c>
      <c r="G94" s="339">
        <v>-392931388</v>
      </c>
      <c r="H94" s="340">
        <v>-377970540</v>
      </c>
      <c r="I94" s="340">
        <v>-382173622</v>
      </c>
      <c r="J94" s="339">
        <v>4135918</v>
      </c>
      <c r="K94" s="340">
        <v>3128040</v>
      </c>
      <c r="L94" s="340">
        <v>-2340804</v>
      </c>
      <c r="M94" s="339">
        <f>+D94+G94+J94</f>
        <v>-520098689</v>
      </c>
      <c r="N94" s="343">
        <f t="shared" si="25"/>
        <v>-492558847</v>
      </c>
      <c r="O94" s="343">
        <f t="shared" si="25"/>
        <v>-522693103</v>
      </c>
      <c r="R94" s="339">
        <v>-520098689</v>
      </c>
      <c r="S94" s="322">
        <f>+M94-R94</f>
        <v>0</v>
      </c>
      <c r="T94" s="339">
        <v>-492558847</v>
      </c>
      <c r="U94" s="322">
        <f t="shared" si="21"/>
        <v>0</v>
      </c>
      <c r="V94" s="339">
        <v>-522693103</v>
      </c>
      <c r="W94" s="322">
        <f t="shared" si="22"/>
        <v>0</v>
      </c>
    </row>
    <row r="95" spans="21:23" ht="12">
      <c r="U95" s="322">
        <f t="shared" si="21"/>
        <v>0</v>
      </c>
      <c r="W95" s="322">
        <f t="shared" si="22"/>
        <v>0</v>
      </c>
    </row>
    <row r="96" spans="2:23" ht="12">
      <c r="B96" s="329" t="s">
        <v>386</v>
      </c>
      <c r="C96" s="341"/>
      <c r="D96" s="326">
        <f aca="true" t="shared" si="26" ref="D96:O96">+D90+D92+D93+D94</f>
        <v>1178247791</v>
      </c>
      <c r="E96" s="334">
        <v>1010970673</v>
      </c>
      <c r="F96" s="334">
        <v>1173018623</v>
      </c>
      <c r="G96" s="326">
        <f t="shared" si="26"/>
        <v>1093979674</v>
      </c>
      <c r="H96" s="334">
        <v>950076084</v>
      </c>
      <c r="I96" s="334">
        <v>931362808</v>
      </c>
      <c r="J96" s="326">
        <f t="shared" si="26"/>
        <v>-20738017</v>
      </c>
      <c r="K96" s="334">
        <v>-13187529</v>
      </c>
      <c r="L96" s="334">
        <f t="shared" si="26"/>
        <v>-12470345</v>
      </c>
      <c r="M96" s="342">
        <f t="shared" si="26"/>
        <v>2251489448</v>
      </c>
      <c r="N96" s="334">
        <f t="shared" si="26"/>
        <v>1947859228</v>
      </c>
      <c r="O96" s="334">
        <f t="shared" si="26"/>
        <v>2091911086</v>
      </c>
      <c r="R96" s="326">
        <f>+R90+R92+R93+R94</f>
        <v>2251489448</v>
      </c>
      <c r="S96" s="322">
        <f>+M96-R96</f>
        <v>0</v>
      </c>
      <c r="T96" s="326">
        <v>1947859228</v>
      </c>
      <c r="U96" s="322">
        <f t="shared" si="21"/>
        <v>0</v>
      </c>
      <c r="V96" s="326">
        <v>2091911086</v>
      </c>
      <c r="W96" s="322">
        <f t="shared" si="22"/>
        <v>0</v>
      </c>
    </row>
    <row r="97" spans="21:23" ht="12">
      <c r="U97" s="322">
        <f t="shared" si="21"/>
        <v>0</v>
      </c>
      <c r="W97" s="322">
        <f t="shared" si="22"/>
        <v>0</v>
      </c>
    </row>
    <row r="98" spans="2:23" ht="12">
      <c r="B98" s="336"/>
      <c r="C98" s="323" t="s">
        <v>428</v>
      </c>
      <c r="D98" s="339">
        <v>-220709881</v>
      </c>
      <c r="E98" s="340">
        <v>-209061131</v>
      </c>
      <c r="F98" s="340">
        <v>-194915189</v>
      </c>
      <c r="G98" s="339">
        <v>-212656348</v>
      </c>
      <c r="H98" s="340">
        <v>-223100209</v>
      </c>
      <c r="I98" s="340">
        <v>-220147908</v>
      </c>
      <c r="J98" s="339">
        <v>-2107030</v>
      </c>
      <c r="K98" s="340">
        <v>-2322394</v>
      </c>
      <c r="L98" s="340">
        <v>-1801834</v>
      </c>
      <c r="M98" s="339">
        <f>+D98+G98+J98</f>
        <v>-435473259</v>
      </c>
      <c r="N98" s="343">
        <f>+K98+H98+E98</f>
        <v>-434483734</v>
      </c>
      <c r="O98" s="343">
        <f>+L98+I98+F98</f>
        <v>-416864931</v>
      </c>
      <c r="R98" s="339">
        <v>-435473259</v>
      </c>
      <c r="S98" s="322">
        <f>+M98-R98</f>
        <v>0</v>
      </c>
      <c r="T98" s="339">
        <v>-434483734</v>
      </c>
      <c r="U98" s="322">
        <f t="shared" si="21"/>
        <v>0</v>
      </c>
      <c r="V98" s="339">
        <v>-416864931</v>
      </c>
      <c r="W98" s="322">
        <f t="shared" si="22"/>
        <v>0</v>
      </c>
    </row>
    <row r="99" spans="2:23" ht="12">
      <c r="B99" s="336"/>
      <c r="C99" s="323" t="s">
        <v>429</v>
      </c>
      <c r="D99" s="339">
        <v>-13042851</v>
      </c>
      <c r="E99" s="340">
        <v>-11117362</v>
      </c>
      <c r="F99" s="340">
        <v>-5049972</v>
      </c>
      <c r="G99" s="339">
        <v>-61835073</v>
      </c>
      <c r="H99" s="340">
        <v>-34141630</v>
      </c>
      <c r="I99" s="340">
        <v>-124795385</v>
      </c>
      <c r="J99" s="339">
        <v>0</v>
      </c>
      <c r="K99" s="340">
        <v>2646265</v>
      </c>
      <c r="L99" s="340">
        <v>-6273846</v>
      </c>
      <c r="M99" s="339">
        <f>+D99+G99+J99</f>
        <v>-74877924</v>
      </c>
      <c r="N99" s="343">
        <f>+K99+H99+E99</f>
        <v>-42612727</v>
      </c>
      <c r="O99" s="343">
        <f>+L99+I99+F99</f>
        <v>-136119203</v>
      </c>
      <c r="R99" s="339">
        <v>-74877924</v>
      </c>
      <c r="S99" s="322">
        <f>+M99-R99</f>
        <v>0</v>
      </c>
      <c r="T99" s="339">
        <v>-42612727</v>
      </c>
      <c r="U99" s="322">
        <f t="shared" si="21"/>
        <v>0</v>
      </c>
      <c r="V99" s="339">
        <v>-136119203</v>
      </c>
      <c r="W99" s="322">
        <f t="shared" si="22"/>
        <v>0</v>
      </c>
    </row>
    <row r="100" spans="21:23" ht="12">
      <c r="U100" s="322">
        <f t="shared" si="21"/>
        <v>0</v>
      </c>
      <c r="W100" s="322">
        <f t="shared" si="22"/>
        <v>0</v>
      </c>
    </row>
    <row r="101" spans="2:23" ht="12">
      <c r="B101" s="329" t="s">
        <v>387</v>
      </c>
      <c r="C101" s="341"/>
      <c r="D101" s="342">
        <f>+D96+D98+D99</f>
        <v>944495059</v>
      </c>
      <c r="E101" s="334">
        <v>790792180</v>
      </c>
      <c r="F101" s="334">
        <v>973053462</v>
      </c>
      <c r="G101" s="342">
        <f>+G96+G98+G99</f>
        <v>819488253</v>
      </c>
      <c r="H101" s="334">
        <v>692834245</v>
      </c>
      <c r="I101" s="334">
        <v>586419515</v>
      </c>
      <c r="J101" s="342">
        <f>+J96+J98+J99</f>
        <v>-22845047</v>
      </c>
      <c r="K101" s="334">
        <v>-12863658</v>
      </c>
      <c r="L101" s="334">
        <f>+L96+L98+L99</f>
        <v>-20546025</v>
      </c>
      <c r="M101" s="342">
        <f>+M96+M98+M99</f>
        <v>1741138265</v>
      </c>
      <c r="N101" s="334">
        <f>+N96+N98+N99</f>
        <v>1470762767</v>
      </c>
      <c r="O101" s="334">
        <f>+O96+O98+O99</f>
        <v>1538926952</v>
      </c>
      <c r="R101" s="342">
        <f>+R96+R98+R99</f>
        <v>1741138265</v>
      </c>
      <c r="S101" s="322">
        <f>+M101-R101</f>
        <v>0</v>
      </c>
      <c r="T101" s="326">
        <v>1470762767</v>
      </c>
      <c r="U101" s="322">
        <f t="shared" si="21"/>
        <v>0</v>
      </c>
      <c r="V101" s="326">
        <v>1538926952</v>
      </c>
      <c r="W101" s="322">
        <f t="shared" si="22"/>
        <v>0</v>
      </c>
    </row>
    <row r="102" spans="21:23" ht="6" customHeight="1">
      <c r="U102" s="322">
        <f t="shared" si="21"/>
        <v>0</v>
      </c>
      <c r="W102" s="322">
        <f t="shared" si="22"/>
        <v>0</v>
      </c>
    </row>
    <row r="103" spans="21:23" ht="5.25" customHeight="1">
      <c r="U103" s="322">
        <f t="shared" si="21"/>
        <v>0</v>
      </c>
      <c r="W103" s="322">
        <f t="shared" si="22"/>
        <v>0</v>
      </c>
    </row>
    <row r="104" spans="2:23" ht="12">
      <c r="B104" s="329" t="s">
        <v>388</v>
      </c>
      <c r="C104" s="341"/>
      <c r="D104" s="326">
        <f aca="true" t="shared" si="27" ref="D104:N104">SUM(D105:D108)</f>
        <v>-167809388</v>
      </c>
      <c r="E104" s="334">
        <v>-145785551</v>
      </c>
      <c r="F104" s="334">
        <v>-94328638</v>
      </c>
      <c r="G104" s="326">
        <f t="shared" si="27"/>
        <v>-53414151</v>
      </c>
      <c r="H104" s="334">
        <v>-46097468</v>
      </c>
      <c r="I104" s="334">
        <v>-113496741</v>
      </c>
      <c r="J104" s="326">
        <f t="shared" si="27"/>
        <v>53194581</v>
      </c>
      <c r="K104" s="334">
        <v>-24759209</v>
      </c>
      <c r="L104" s="334">
        <f t="shared" si="27"/>
        <v>-25840179</v>
      </c>
      <c r="M104" s="342">
        <f t="shared" si="27"/>
        <v>-168028958</v>
      </c>
      <c r="N104" s="334">
        <f t="shared" si="27"/>
        <v>-216642228</v>
      </c>
      <c r="O104" s="334">
        <f>SUM(O105:O108)</f>
        <v>-233665558</v>
      </c>
      <c r="R104" s="326">
        <f>SUM(R105:R108)</f>
        <v>-168028958</v>
      </c>
      <c r="S104" s="322">
        <f aca="true" t="shared" si="28" ref="S104:S110">+M104-R104</f>
        <v>0</v>
      </c>
      <c r="T104" s="326">
        <v>-216642228</v>
      </c>
      <c r="U104" s="322">
        <f t="shared" si="21"/>
        <v>0</v>
      </c>
      <c r="V104" s="326">
        <v>-233665558</v>
      </c>
      <c r="W104" s="322">
        <f t="shared" si="22"/>
        <v>0</v>
      </c>
    </row>
    <row r="105" spans="2:23" ht="12.75" customHeight="1">
      <c r="B105" s="336"/>
      <c r="C105" s="337" t="s">
        <v>389</v>
      </c>
      <c r="D105" s="339">
        <v>37896449</v>
      </c>
      <c r="E105" s="340">
        <v>38373092</v>
      </c>
      <c r="F105" s="340">
        <v>89195347</v>
      </c>
      <c r="G105" s="339">
        <v>161068601</v>
      </c>
      <c r="H105" s="340">
        <v>183505989</v>
      </c>
      <c r="I105" s="340">
        <v>88424559</v>
      </c>
      <c r="J105" s="339">
        <v>61161496</v>
      </c>
      <c r="K105" s="340">
        <v>10250899</v>
      </c>
      <c r="L105" s="340">
        <v>16925934</v>
      </c>
      <c r="M105" s="339">
        <f>+D105+G105+J105</f>
        <v>260126546</v>
      </c>
      <c r="N105" s="343">
        <f aca="true" t="shared" si="29" ref="N105:O107">+K105+H105+E105</f>
        <v>232129980</v>
      </c>
      <c r="O105" s="343">
        <f t="shared" si="29"/>
        <v>194545840</v>
      </c>
      <c r="R105" s="339">
        <v>260126546</v>
      </c>
      <c r="S105" s="322">
        <f t="shared" si="28"/>
        <v>0</v>
      </c>
      <c r="T105" s="339">
        <v>232129980</v>
      </c>
      <c r="U105" s="322">
        <f t="shared" si="21"/>
        <v>0</v>
      </c>
      <c r="V105" s="339">
        <v>194545840</v>
      </c>
      <c r="W105" s="322">
        <f t="shared" si="22"/>
        <v>0</v>
      </c>
    </row>
    <row r="106" spans="2:23" ht="12">
      <c r="B106" s="336"/>
      <c r="C106" s="337" t="s">
        <v>390</v>
      </c>
      <c r="D106" s="339">
        <v>-167371745</v>
      </c>
      <c r="E106" s="340">
        <v>-169460109</v>
      </c>
      <c r="F106" s="340">
        <v>-184981033</v>
      </c>
      <c r="G106" s="339">
        <v>-214051796</v>
      </c>
      <c r="H106" s="340">
        <v>-232804924</v>
      </c>
      <c r="I106" s="340">
        <v>-202549889</v>
      </c>
      <c r="J106" s="339">
        <v>-6944093</v>
      </c>
      <c r="K106" s="340">
        <v>-17623905</v>
      </c>
      <c r="L106" s="340">
        <v>-35597593</v>
      </c>
      <c r="M106" s="339">
        <f>+D106+G106+J106</f>
        <v>-388367634</v>
      </c>
      <c r="N106" s="343">
        <f t="shared" si="29"/>
        <v>-419888938</v>
      </c>
      <c r="O106" s="343">
        <f t="shared" si="29"/>
        <v>-423128515</v>
      </c>
      <c r="R106" s="339">
        <v>-388367634</v>
      </c>
      <c r="S106" s="322">
        <f t="shared" si="28"/>
        <v>0</v>
      </c>
      <c r="T106" s="339">
        <v>-419888938</v>
      </c>
      <c r="U106" s="322">
        <f t="shared" si="21"/>
        <v>0</v>
      </c>
      <c r="V106" s="339">
        <v>-423128515</v>
      </c>
      <c r="W106" s="322">
        <f t="shared" si="22"/>
        <v>0</v>
      </c>
    </row>
    <row r="107" spans="2:23" ht="12">
      <c r="B107" s="336"/>
      <c r="C107" s="337" t="s">
        <v>391</v>
      </c>
      <c r="D107" s="339">
        <v>1220365</v>
      </c>
      <c r="E107" s="340">
        <v>-785468</v>
      </c>
      <c r="F107" s="340">
        <v>-5484279</v>
      </c>
      <c r="G107" s="339">
        <v>558758</v>
      </c>
      <c r="H107" s="340">
        <v>1204984</v>
      </c>
      <c r="I107" s="340">
        <v>42067</v>
      </c>
      <c r="J107" s="339">
        <v>-11193878</v>
      </c>
      <c r="K107" s="340">
        <v>-13176385</v>
      </c>
      <c r="L107" s="340">
        <v>-19764715</v>
      </c>
      <c r="M107" s="339">
        <f>+D107+G107+J107</f>
        <v>-9414755</v>
      </c>
      <c r="N107" s="343">
        <f t="shared" si="29"/>
        <v>-12756869</v>
      </c>
      <c r="O107" s="343">
        <f t="shared" si="29"/>
        <v>-25206927</v>
      </c>
      <c r="R107" s="339">
        <v>-9414755</v>
      </c>
      <c r="S107" s="322">
        <f t="shared" si="28"/>
        <v>0</v>
      </c>
      <c r="T107" s="339">
        <v>-12756869</v>
      </c>
      <c r="U107" s="322">
        <f t="shared" si="21"/>
        <v>0</v>
      </c>
      <c r="V107" s="339">
        <v>-25206927</v>
      </c>
      <c r="W107" s="322">
        <f t="shared" si="22"/>
        <v>0</v>
      </c>
    </row>
    <row r="108" spans="2:23" ht="12">
      <c r="B108" s="336"/>
      <c r="C108" s="337" t="s">
        <v>392</v>
      </c>
      <c r="D108" s="326">
        <f aca="true" t="shared" si="30" ref="D108:O108">+D109+D110</f>
        <v>-39554457</v>
      </c>
      <c r="E108" s="334">
        <v>-13913066</v>
      </c>
      <c r="F108" s="334">
        <v>6941327</v>
      </c>
      <c r="G108" s="326">
        <f t="shared" si="30"/>
        <v>-989714</v>
      </c>
      <c r="H108" s="334">
        <v>1996483</v>
      </c>
      <c r="I108" s="334">
        <v>586522</v>
      </c>
      <c r="J108" s="326">
        <f t="shared" si="30"/>
        <v>10171056</v>
      </c>
      <c r="K108" s="334">
        <v>-4209818</v>
      </c>
      <c r="L108" s="334">
        <f t="shared" si="30"/>
        <v>12596195</v>
      </c>
      <c r="M108" s="342">
        <f t="shared" si="30"/>
        <v>-30373115</v>
      </c>
      <c r="N108" s="334">
        <f t="shared" si="30"/>
        <v>-16126401</v>
      </c>
      <c r="O108" s="334">
        <f t="shared" si="30"/>
        <v>20124044</v>
      </c>
      <c r="R108" s="326">
        <f>+R109+R110</f>
        <v>-30373115</v>
      </c>
      <c r="S108" s="322">
        <f t="shared" si="28"/>
        <v>0</v>
      </c>
      <c r="T108" s="326">
        <v>-16126401</v>
      </c>
      <c r="U108" s="322">
        <f t="shared" si="21"/>
        <v>0</v>
      </c>
      <c r="V108" s="326">
        <v>20124044</v>
      </c>
      <c r="W108" s="322">
        <f t="shared" si="22"/>
        <v>0</v>
      </c>
    </row>
    <row r="109" spans="2:23" ht="12">
      <c r="B109" s="336"/>
      <c r="C109" s="338" t="s">
        <v>393</v>
      </c>
      <c r="D109" s="339">
        <v>52992156</v>
      </c>
      <c r="E109" s="340">
        <v>20072837</v>
      </c>
      <c r="F109" s="340">
        <v>34244517</v>
      </c>
      <c r="G109" s="339">
        <v>3454032</v>
      </c>
      <c r="H109" s="340">
        <v>3762002</v>
      </c>
      <c r="I109" s="340">
        <v>4950574</v>
      </c>
      <c r="J109" s="339">
        <v>37379556</v>
      </c>
      <c r="K109" s="340">
        <v>24339662</v>
      </c>
      <c r="L109" s="340">
        <v>39385744</v>
      </c>
      <c r="M109" s="339">
        <f>+D109+G109+J109</f>
        <v>93825744</v>
      </c>
      <c r="N109" s="343">
        <f>+K109+H109+E109</f>
        <v>48174501</v>
      </c>
      <c r="O109" s="343">
        <f>+L109+I109+F109</f>
        <v>78580835</v>
      </c>
      <c r="R109" s="339">
        <v>93825744</v>
      </c>
      <c r="S109" s="322">
        <f t="shared" si="28"/>
        <v>0</v>
      </c>
      <c r="T109" s="339">
        <v>48174501</v>
      </c>
      <c r="U109" s="322">
        <f t="shared" si="21"/>
        <v>0</v>
      </c>
      <c r="V109" s="339">
        <v>78580835</v>
      </c>
      <c r="W109" s="322">
        <f t="shared" si="22"/>
        <v>0</v>
      </c>
    </row>
    <row r="110" spans="2:23" ht="12">
      <c r="B110" s="336"/>
      <c r="C110" s="338" t="s">
        <v>394</v>
      </c>
      <c r="D110" s="339">
        <v>-92546613</v>
      </c>
      <c r="E110" s="340">
        <v>-33985903</v>
      </c>
      <c r="F110" s="340">
        <v>-27303190</v>
      </c>
      <c r="G110" s="339">
        <v>-4443746</v>
      </c>
      <c r="H110" s="340">
        <v>-1765519</v>
      </c>
      <c r="I110" s="340">
        <v>-4364052</v>
      </c>
      <c r="J110" s="339">
        <v>-27208500</v>
      </c>
      <c r="K110" s="340">
        <v>-28549480</v>
      </c>
      <c r="L110" s="340">
        <v>-26789549</v>
      </c>
      <c r="M110" s="339">
        <f>+D110+G110+J110</f>
        <v>-124198859</v>
      </c>
      <c r="N110" s="343">
        <f>+K110+H110+E110</f>
        <v>-64300902</v>
      </c>
      <c r="O110" s="343">
        <f>+L110+I110+F110</f>
        <v>-58456791</v>
      </c>
      <c r="R110" s="339">
        <v>-124198859</v>
      </c>
      <c r="S110" s="322">
        <f t="shared" si="28"/>
        <v>0</v>
      </c>
      <c r="T110" s="339">
        <v>-64300902</v>
      </c>
      <c r="U110" s="322">
        <f t="shared" si="21"/>
        <v>0</v>
      </c>
      <c r="V110" s="339">
        <v>-58456791</v>
      </c>
      <c r="W110" s="322">
        <f t="shared" si="22"/>
        <v>0</v>
      </c>
    </row>
    <row r="111" spans="21:23" ht="6.75" customHeight="1">
      <c r="U111" s="322">
        <f t="shared" si="21"/>
        <v>0</v>
      </c>
      <c r="W111" s="322">
        <f t="shared" si="22"/>
        <v>0</v>
      </c>
    </row>
    <row r="112" spans="2:23" ht="16.5" customHeight="1">
      <c r="B112" s="329" t="s">
        <v>395</v>
      </c>
      <c r="C112" s="323"/>
      <c r="D112" s="339">
        <v>24355515</v>
      </c>
      <c r="E112" s="340">
        <v>27913996</v>
      </c>
      <c r="F112" s="340">
        <v>24038140</v>
      </c>
      <c r="G112" s="339">
        <v>933704</v>
      </c>
      <c r="H112" s="340">
        <v>2468250</v>
      </c>
      <c r="I112" s="340">
        <v>2603420</v>
      </c>
      <c r="J112" s="339">
        <v>0</v>
      </c>
      <c r="K112" s="340">
        <v>-310</v>
      </c>
      <c r="L112" s="340">
        <v>249673</v>
      </c>
      <c r="M112" s="339">
        <f>+D112+G112+J112</f>
        <v>25289219</v>
      </c>
      <c r="N112" s="343">
        <f>+K112+H112+E112</f>
        <v>30381936</v>
      </c>
      <c r="O112" s="343">
        <f>+L112+I112+F112</f>
        <v>26891233</v>
      </c>
      <c r="R112" s="339">
        <v>25289219</v>
      </c>
      <c r="S112" s="322">
        <f>+M112-R112</f>
        <v>0</v>
      </c>
      <c r="T112" s="339">
        <v>30381936</v>
      </c>
      <c r="U112" s="322">
        <f t="shared" si="21"/>
        <v>0</v>
      </c>
      <c r="V112" s="339">
        <v>26891233</v>
      </c>
      <c r="W112" s="322">
        <f t="shared" si="22"/>
        <v>0</v>
      </c>
    </row>
    <row r="113" spans="2:23" ht="12" customHeight="1" hidden="1">
      <c r="B113" s="329" t="s">
        <v>396</v>
      </c>
      <c r="C113" s="323"/>
      <c r="D113" s="339">
        <v>0</v>
      </c>
      <c r="E113" s="340">
        <v>0</v>
      </c>
      <c r="F113" s="340">
        <v>0</v>
      </c>
      <c r="G113" s="339">
        <v>0</v>
      </c>
      <c r="H113" s="340">
        <v>0</v>
      </c>
      <c r="I113" s="340">
        <v>0</v>
      </c>
      <c r="J113" s="339">
        <v>0</v>
      </c>
      <c r="K113" s="340">
        <v>0</v>
      </c>
      <c r="L113" s="340">
        <v>0</v>
      </c>
      <c r="M113" s="339">
        <f>+D113+G113+J113</f>
        <v>0</v>
      </c>
      <c r="N113" s="343">
        <v>0</v>
      </c>
      <c r="O113" s="343">
        <v>0</v>
      </c>
      <c r="R113" s="339">
        <v>0</v>
      </c>
      <c r="S113" s="322">
        <f>+M113-R113</f>
        <v>0</v>
      </c>
      <c r="T113" s="339">
        <v>0</v>
      </c>
      <c r="U113" s="322">
        <f t="shared" si="21"/>
        <v>0</v>
      </c>
      <c r="V113" s="339">
        <v>0</v>
      </c>
      <c r="W113" s="322">
        <f t="shared" si="22"/>
        <v>0</v>
      </c>
    </row>
    <row r="114" spans="2:23" ht="12">
      <c r="B114" s="329" t="s">
        <v>397</v>
      </c>
      <c r="C114" s="323"/>
      <c r="D114" s="339">
        <v>835817</v>
      </c>
      <c r="E114" s="340">
        <v>657026</v>
      </c>
      <c r="F114" s="340">
        <v>1038160</v>
      </c>
      <c r="G114" s="339">
        <v>0</v>
      </c>
      <c r="H114" s="340">
        <v>80274</v>
      </c>
      <c r="I114" s="340">
        <v>0</v>
      </c>
      <c r="J114" s="339">
        <v>0</v>
      </c>
      <c r="K114" s="340">
        <v>0</v>
      </c>
      <c r="L114" s="340">
        <v>0</v>
      </c>
      <c r="M114" s="339">
        <f>+D114+G114+J114</f>
        <v>835817</v>
      </c>
      <c r="N114" s="343">
        <f>+K114+H114+E114</f>
        <v>737300</v>
      </c>
      <c r="O114" s="343">
        <f>+L114+I114+F114</f>
        <v>1038160</v>
      </c>
      <c r="R114" s="339">
        <v>835817</v>
      </c>
      <c r="S114" s="322">
        <f>+M114-R114</f>
        <v>0</v>
      </c>
      <c r="T114" s="339">
        <v>737300</v>
      </c>
      <c r="U114" s="322">
        <f t="shared" si="21"/>
        <v>0</v>
      </c>
      <c r="V114" s="339">
        <v>1038160</v>
      </c>
      <c r="W114" s="322">
        <f t="shared" si="22"/>
        <v>0</v>
      </c>
    </row>
    <row r="115" spans="2:23" ht="12">
      <c r="B115" s="329" t="s">
        <v>398</v>
      </c>
      <c r="C115" s="323"/>
      <c r="D115" s="339">
        <v>2582580</v>
      </c>
      <c r="E115" s="340">
        <v>765245</v>
      </c>
      <c r="F115" s="340">
        <v>975577</v>
      </c>
      <c r="G115" s="339">
        <v>3561369</v>
      </c>
      <c r="H115" s="340">
        <v>1312273</v>
      </c>
      <c r="I115" s="340">
        <v>-230613</v>
      </c>
      <c r="J115" s="339">
        <v>12190239</v>
      </c>
      <c r="K115" s="340">
        <v>12371594</v>
      </c>
      <c r="L115" s="340">
        <v>-6514311</v>
      </c>
      <c r="M115" s="339">
        <f>+D115+G115+J115</f>
        <v>18334188</v>
      </c>
      <c r="N115" s="343">
        <f>+K115+H115+E115</f>
        <v>14449112</v>
      </c>
      <c r="O115" s="343">
        <f>+L115+I115+F115</f>
        <v>-5769347</v>
      </c>
      <c r="R115" s="339">
        <v>18334188</v>
      </c>
      <c r="S115" s="322">
        <f>+M115-R115</f>
        <v>0</v>
      </c>
      <c r="T115" s="339">
        <v>14449112</v>
      </c>
      <c r="U115" s="322">
        <f t="shared" si="21"/>
        <v>0</v>
      </c>
      <c r="V115" s="339">
        <v>-5769347</v>
      </c>
      <c r="W115" s="322">
        <f t="shared" si="22"/>
        <v>0</v>
      </c>
    </row>
    <row r="116" spans="2:23" ht="12" customHeight="1" hidden="1">
      <c r="B116" s="329" t="s">
        <v>399</v>
      </c>
      <c r="C116" s="323"/>
      <c r="D116" s="339">
        <v>0</v>
      </c>
      <c r="E116" s="340">
        <v>0</v>
      </c>
      <c r="F116" s="340">
        <v>0</v>
      </c>
      <c r="G116" s="339">
        <v>0</v>
      </c>
      <c r="H116" s="340">
        <v>0</v>
      </c>
      <c r="I116" s="340">
        <v>0</v>
      </c>
      <c r="J116" s="339">
        <v>0</v>
      </c>
      <c r="K116" s="340">
        <v>0</v>
      </c>
      <c r="L116" s="340">
        <v>0</v>
      </c>
      <c r="M116" s="339">
        <v>0</v>
      </c>
      <c r="N116" s="343">
        <v>0</v>
      </c>
      <c r="O116" s="343">
        <v>0</v>
      </c>
      <c r="R116" s="339">
        <v>0</v>
      </c>
      <c r="T116" s="339">
        <v>0</v>
      </c>
      <c r="U116" s="322">
        <f t="shared" si="21"/>
        <v>0</v>
      </c>
      <c r="V116" s="339">
        <v>0</v>
      </c>
      <c r="W116" s="322">
        <f t="shared" si="22"/>
        <v>0</v>
      </c>
    </row>
    <row r="117" spans="21:23" ht="6" customHeight="1">
      <c r="U117" s="322">
        <f t="shared" si="21"/>
        <v>0</v>
      </c>
      <c r="W117" s="322">
        <f t="shared" si="22"/>
        <v>0</v>
      </c>
    </row>
    <row r="118" spans="2:23" ht="12">
      <c r="B118" s="329" t="s">
        <v>400</v>
      </c>
      <c r="C118" s="341"/>
      <c r="D118" s="326">
        <f aca="true" t="shared" si="31" ref="D118:O118">+D101+D104+D112+D113+D114+D115+D116</f>
        <v>804459583</v>
      </c>
      <c r="E118" s="334">
        <v>674342896</v>
      </c>
      <c r="F118" s="334">
        <v>904776701</v>
      </c>
      <c r="G118" s="326">
        <f t="shared" si="31"/>
        <v>770569175</v>
      </c>
      <c r="H118" s="334">
        <v>650597574</v>
      </c>
      <c r="I118" s="334">
        <v>475295581</v>
      </c>
      <c r="J118" s="326">
        <f t="shared" si="31"/>
        <v>42539773</v>
      </c>
      <c r="K118" s="334">
        <v>-25251583</v>
      </c>
      <c r="L118" s="334">
        <f t="shared" si="31"/>
        <v>-52650842</v>
      </c>
      <c r="M118" s="342">
        <f t="shared" si="31"/>
        <v>1617568531</v>
      </c>
      <c r="N118" s="334">
        <f t="shared" si="31"/>
        <v>1299688887</v>
      </c>
      <c r="O118" s="334">
        <f t="shared" si="31"/>
        <v>1327421440</v>
      </c>
      <c r="R118" s="326">
        <f>+R101+R104+R112+R113+R114+R115+R116</f>
        <v>1617568531</v>
      </c>
      <c r="S118" s="322">
        <f>+M118-R118</f>
        <v>0</v>
      </c>
      <c r="T118" s="326">
        <v>1299688887</v>
      </c>
      <c r="U118" s="322">
        <f t="shared" si="21"/>
        <v>0</v>
      </c>
      <c r="V118" s="326">
        <v>1327421440</v>
      </c>
      <c r="W118" s="322">
        <f t="shared" si="22"/>
        <v>0</v>
      </c>
    </row>
    <row r="119" spans="10:23" ht="3.75" customHeight="1">
      <c r="J119" s="310">
        <v>0</v>
      </c>
      <c r="K119" s="310">
        <v>0</v>
      </c>
      <c r="L119" s="310">
        <v>0</v>
      </c>
      <c r="R119" s="310">
        <v>0</v>
      </c>
      <c r="T119" s="310">
        <v>0</v>
      </c>
      <c r="U119" s="322">
        <f t="shared" si="21"/>
        <v>0</v>
      </c>
      <c r="W119" s="322">
        <f t="shared" si="22"/>
        <v>0</v>
      </c>
    </row>
    <row r="120" spans="2:23" ht="12">
      <c r="B120" s="336"/>
      <c r="C120" s="323" t="s">
        <v>401</v>
      </c>
      <c r="D120" s="339">
        <v>-229566686</v>
      </c>
      <c r="E120" s="340">
        <v>-210602693</v>
      </c>
      <c r="F120" s="340">
        <v>-252107318</v>
      </c>
      <c r="G120" s="339">
        <v>-203441100</v>
      </c>
      <c r="H120" s="340">
        <v>-210877855</v>
      </c>
      <c r="I120" s="340">
        <v>-198395852</v>
      </c>
      <c r="J120" s="339">
        <v>-71159999</v>
      </c>
      <c r="K120" s="340">
        <v>14804628</v>
      </c>
      <c r="L120" s="340">
        <v>-4966147</v>
      </c>
      <c r="M120" s="339">
        <f>+D120+G120+J120</f>
        <v>-504167785</v>
      </c>
      <c r="N120" s="343">
        <f>+K120+H120+E120</f>
        <v>-406675920</v>
      </c>
      <c r="O120" s="343">
        <f>+L120+I120+F120</f>
        <v>-455469317</v>
      </c>
      <c r="R120" s="339">
        <v>-504167785</v>
      </c>
      <c r="S120" s="322">
        <f>+M120-R120</f>
        <v>0</v>
      </c>
      <c r="T120" s="339">
        <v>-406675920</v>
      </c>
      <c r="U120" s="322">
        <f t="shared" si="21"/>
        <v>0</v>
      </c>
      <c r="V120" s="339">
        <v>-455469317</v>
      </c>
      <c r="W120" s="322">
        <f t="shared" si="22"/>
        <v>0</v>
      </c>
    </row>
    <row r="121" spans="21:23" ht="4.5" customHeight="1">
      <c r="U121" s="322">
        <f t="shared" si="21"/>
        <v>0</v>
      </c>
      <c r="W121" s="322">
        <f t="shared" si="22"/>
        <v>0</v>
      </c>
    </row>
    <row r="122" spans="2:23" ht="12">
      <c r="B122" s="329" t="s">
        <v>402</v>
      </c>
      <c r="C122" s="341"/>
      <c r="D122" s="326">
        <f aca="true" t="shared" si="32" ref="D122:M122">+D118+D120</f>
        <v>574892897</v>
      </c>
      <c r="E122" s="334">
        <v>463740203</v>
      </c>
      <c r="F122" s="334">
        <v>652669383</v>
      </c>
      <c r="G122" s="326">
        <f t="shared" si="32"/>
        <v>567128075</v>
      </c>
      <c r="H122" s="334">
        <v>439719719</v>
      </c>
      <c r="I122" s="334">
        <v>276899729</v>
      </c>
      <c r="J122" s="326">
        <f t="shared" si="32"/>
        <v>-28620226</v>
      </c>
      <c r="K122" s="334">
        <v>-10446955</v>
      </c>
      <c r="L122" s="334">
        <f t="shared" si="32"/>
        <v>-57616989</v>
      </c>
      <c r="M122" s="342">
        <f t="shared" si="32"/>
        <v>1113400746</v>
      </c>
      <c r="N122" s="334">
        <f>+N118+N120</f>
        <v>893012967</v>
      </c>
      <c r="O122" s="334">
        <f>+O118+O120</f>
        <v>871952123</v>
      </c>
      <c r="R122" s="326">
        <f>+R118+R120</f>
        <v>1113400746</v>
      </c>
      <c r="S122" s="322">
        <f>+M122-R122</f>
        <v>0</v>
      </c>
      <c r="T122" s="326">
        <v>893012967</v>
      </c>
      <c r="U122" s="322">
        <f t="shared" si="21"/>
        <v>0</v>
      </c>
      <c r="V122" s="326">
        <v>871952123</v>
      </c>
      <c r="W122" s="322">
        <f t="shared" si="22"/>
        <v>0</v>
      </c>
    </row>
    <row r="123" spans="2:23" ht="24">
      <c r="B123" s="336"/>
      <c r="C123" s="323" t="s">
        <v>403</v>
      </c>
      <c r="D123" s="339">
        <v>0</v>
      </c>
      <c r="E123" s="340">
        <v>0</v>
      </c>
      <c r="F123" s="340">
        <v>0</v>
      </c>
      <c r="G123" s="339">
        <v>0</v>
      </c>
      <c r="H123" s="340">
        <v>0</v>
      </c>
      <c r="I123" s="340">
        <v>0</v>
      </c>
      <c r="J123" s="339">
        <v>0</v>
      </c>
      <c r="K123" s="340">
        <v>0</v>
      </c>
      <c r="L123" s="340">
        <v>0</v>
      </c>
      <c r="M123" s="339">
        <v>0</v>
      </c>
      <c r="N123" s="343">
        <v>0</v>
      </c>
      <c r="O123" s="343">
        <v>0</v>
      </c>
      <c r="R123" s="339">
        <v>0</v>
      </c>
      <c r="S123" s="322">
        <f>+M123-R123</f>
        <v>0</v>
      </c>
      <c r="T123" s="339">
        <v>0</v>
      </c>
      <c r="U123" s="322">
        <f t="shared" si="21"/>
        <v>0</v>
      </c>
      <c r="V123" s="339"/>
      <c r="W123" s="322">
        <f t="shared" si="22"/>
        <v>0</v>
      </c>
    </row>
    <row r="124" spans="2:23" ht="12">
      <c r="B124" s="329" t="s">
        <v>404</v>
      </c>
      <c r="C124" s="323"/>
      <c r="D124" s="326">
        <f aca="true" t="shared" si="33" ref="D124:M124">+D122+D123</f>
        <v>574892897</v>
      </c>
      <c r="E124" s="334">
        <v>463740203</v>
      </c>
      <c r="F124" s="334">
        <v>652669383</v>
      </c>
      <c r="G124" s="326">
        <f t="shared" si="33"/>
        <v>567128075</v>
      </c>
      <c r="H124" s="334">
        <v>439719719</v>
      </c>
      <c r="I124" s="334">
        <v>276899729</v>
      </c>
      <c r="J124" s="326">
        <f t="shared" si="33"/>
        <v>-28620226</v>
      </c>
      <c r="K124" s="334">
        <v>-10446955</v>
      </c>
      <c r="L124" s="334">
        <f t="shared" si="33"/>
        <v>-57616989</v>
      </c>
      <c r="M124" s="342">
        <f t="shared" si="33"/>
        <v>1113400746</v>
      </c>
      <c r="N124" s="334">
        <f>+N122</f>
        <v>893012967</v>
      </c>
      <c r="O124" s="334">
        <f>+O122</f>
        <v>871952123</v>
      </c>
      <c r="R124" s="326">
        <f>+R122+R123</f>
        <v>1113400746</v>
      </c>
      <c r="S124" s="322">
        <f>+M124-R124</f>
        <v>0</v>
      </c>
      <c r="T124" s="326">
        <v>893012967</v>
      </c>
      <c r="U124" s="322">
        <f t="shared" si="21"/>
        <v>0</v>
      </c>
      <c r="V124" s="326">
        <v>871952123</v>
      </c>
      <c r="W124" s="322">
        <f t="shared" si="22"/>
        <v>0</v>
      </c>
    </row>
    <row r="125" spans="4:23" ht="6" customHeight="1">
      <c r="D125" s="322"/>
      <c r="G125" s="322"/>
      <c r="J125" s="322"/>
      <c r="R125" s="322"/>
      <c r="T125" s="322"/>
      <c r="U125" s="322">
        <f t="shared" si="21"/>
        <v>0</v>
      </c>
      <c r="V125" s="322"/>
      <c r="W125" s="322">
        <f t="shared" si="22"/>
        <v>0</v>
      </c>
    </row>
    <row r="126" spans="2:23" ht="12">
      <c r="B126" s="336"/>
      <c r="C126" s="341" t="s">
        <v>405</v>
      </c>
      <c r="D126" s="326">
        <v>574892897</v>
      </c>
      <c r="E126" s="334">
        <v>463740203</v>
      </c>
      <c r="F126" s="334">
        <v>652669383</v>
      </c>
      <c r="G126" s="326">
        <v>567128075</v>
      </c>
      <c r="H126" s="334">
        <v>439719719</v>
      </c>
      <c r="I126" s="334">
        <v>276899729</v>
      </c>
      <c r="J126" s="326">
        <v>-28620226</v>
      </c>
      <c r="K126" s="334">
        <v>-10446955</v>
      </c>
      <c r="L126" s="334">
        <v>-57616989</v>
      </c>
      <c r="M126" s="342">
        <v>1113400746</v>
      </c>
      <c r="N126" s="334">
        <v>893012967</v>
      </c>
      <c r="O126" s="334">
        <v>871952123</v>
      </c>
      <c r="R126" s="326">
        <f>+R127+R128</f>
        <v>1113400746</v>
      </c>
      <c r="S126" s="322">
        <f>+M126-R126</f>
        <v>0</v>
      </c>
      <c r="T126" s="326">
        <v>893012967</v>
      </c>
      <c r="U126" s="322">
        <f t="shared" si="21"/>
        <v>0</v>
      </c>
      <c r="V126" s="326">
        <v>871952123</v>
      </c>
      <c r="W126" s="322">
        <f t="shared" si="22"/>
        <v>0</v>
      </c>
    </row>
    <row r="127" spans="2:23" ht="12" customHeight="1">
      <c r="B127" s="336"/>
      <c r="C127" s="341" t="s">
        <v>406</v>
      </c>
      <c r="D127" s="326"/>
      <c r="E127" s="340"/>
      <c r="F127" s="340"/>
      <c r="G127" s="326"/>
      <c r="H127" s="340"/>
      <c r="I127" s="340"/>
      <c r="J127" s="326"/>
      <c r="K127" s="340"/>
      <c r="L127" s="340"/>
      <c r="M127" s="326">
        <v>658514150</v>
      </c>
      <c r="N127" s="334">
        <v>377350521</v>
      </c>
      <c r="O127" s="334">
        <v>375471254</v>
      </c>
      <c r="R127" s="339">
        <v>658514150</v>
      </c>
      <c r="S127" s="322">
        <f>+M127-R127</f>
        <v>0</v>
      </c>
      <c r="T127" s="339">
        <v>377350521</v>
      </c>
      <c r="U127" s="322">
        <f t="shared" si="21"/>
        <v>0</v>
      </c>
      <c r="V127" s="339">
        <v>375471254</v>
      </c>
      <c r="W127" s="322">
        <f t="shared" si="22"/>
        <v>0</v>
      </c>
    </row>
    <row r="128" spans="2:23" ht="12">
      <c r="B128" s="336"/>
      <c r="C128" s="341" t="s">
        <v>407</v>
      </c>
      <c r="D128" s="326"/>
      <c r="E128" s="340"/>
      <c r="F128" s="340"/>
      <c r="G128" s="326"/>
      <c r="H128" s="340"/>
      <c r="I128" s="340"/>
      <c r="J128" s="326"/>
      <c r="K128" s="340"/>
      <c r="L128" s="340"/>
      <c r="M128" s="339">
        <v>454886596</v>
      </c>
      <c r="N128" s="334">
        <v>515662446</v>
      </c>
      <c r="O128" s="334">
        <v>496480869</v>
      </c>
      <c r="R128" s="339">
        <v>454886596</v>
      </c>
      <c r="S128" s="322">
        <f>+M128-R128</f>
        <v>0</v>
      </c>
      <c r="T128" s="339">
        <v>515662446</v>
      </c>
      <c r="U128" s="322">
        <f t="shared" si="21"/>
        <v>0</v>
      </c>
      <c r="V128" s="339">
        <v>496480869</v>
      </c>
      <c r="W128" s="322">
        <f t="shared" si="22"/>
        <v>0</v>
      </c>
    </row>
    <row r="129" ht="12">
      <c r="P129" s="322"/>
    </row>
    <row r="130" spans="4:15" s="335" customFormat="1" ht="12">
      <c r="D130" s="335">
        <f>+D124-D126</f>
        <v>0</v>
      </c>
      <c r="E130" s="335">
        <f aca="true" t="shared" si="34" ref="E130:O130">+E124-E126</f>
        <v>0</v>
      </c>
      <c r="F130" s="335">
        <f t="shared" si="34"/>
        <v>0</v>
      </c>
      <c r="G130" s="335">
        <f t="shared" si="34"/>
        <v>0</v>
      </c>
      <c r="H130" s="335">
        <f t="shared" si="34"/>
        <v>0</v>
      </c>
      <c r="I130" s="335">
        <f t="shared" si="34"/>
        <v>0</v>
      </c>
      <c r="J130" s="335">
        <f t="shared" si="34"/>
        <v>0</v>
      </c>
      <c r="K130" s="335">
        <f t="shared" si="34"/>
        <v>0</v>
      </c>
      <c r="L130" s="335">
        <f t="shared" si="34"/>
        <v>0</v>
      </c>
      <c r="M130" s="335">
        <f t="shared" si="34"/>
        <v>0</v>
      </c>
      <c r="N130" s="335">
        <f t="shared" si="34"/>
        <v>0</v>
      </c>
      <c r="O130" s="335">
        <f t="shared" si="34"/>
        <v>0</v>
      </c>
    </row>
    <row r="131" ht="12">
      <c r="T131" s="322"/>
    </row>
    <row r="132" spans="4:20" ht="12">
      <c r="D132" s="322"/>
      <c r="E132" s="322"/>
      <c r="F132" s="322"/>
      <c r="G132" s="322"/>
      <c r="H132" s="322"/>
      <c r="I132" s="322"/>
      <c r="J132" s="322"/>
      <c r="K132" s="322"/>
      <c r="L132" s="322"/>
      <c r="M132" s="322"/>
      <c r="N132" s="322"/>
      <c r="O132" s="322"/>
      <c r="P132" s="322"/>
      <c r="T132" s="322"/>
    </row>
    <row r="133" spans="4:20" ht="12">
      <c r="D133" s="322"/>
      <c r="G133" s="322"/>
      <c r="J133" s="322"/>
      <c r="M133" s="322"/>
      <c r="T133" s="322"/>
    </row>
    <row r="134" ht="12">
      <c r="T134" s="322"/>
    </row>
    <row r="135" ht="12">
      <c r="T135" s="322"/>
    </row>
  </sheetData>
  <sheetProtection/>
  <mergeCells count="17">
    <mergeCell ref="D73:F73"/>
    <mergeCell ref="G73:I73"/>
    <mergeCell ref="J73:L73"/>
    <mergeCell ref="M73:O73"/>
    <mergeCell ref="B74:C75"/>
    <mergeCell ref="D35:F35"/>
    <mergeCell ref="G35:I35"/>
    <mergeCell ref="J35:L35"/>
    <mergeCell ref="M35:O35"/>
    <mergeCell ref="B36:C37"/>
    <mergeCell ref="B60:C60"/>
    <mergeCell ref="B3:C3"/>
    <mergeCell ref="D3:F3"/>
    <mergeCell ref="G3:I3"/>
    <mergeCell ref="J3:L3"/>
    <mergeCell ref="M3:O3"/>
    <mergeCell ref="B4:C5"/>
  </mergeCells>
  <printOptions/>
  <pageMargins left="0.7" right="0.7" top="0.75" bottom="0.75" header="0.3" footer="0.3"/>
  <pageSetup horizontalDpi="600" verticalDpi="600" orientation="portrait" paperSize="9" r:id="rId1"/>
  <ignoredErrors>
    <ignoredError sqref="D6:O131" formulaRange="1"/>
  </ignoredErrors>
</worksheet>
</file>

<file path=xl/worksheets/sheet33.xml><?xml version="1.0" encoding="utf-8"?>
<worksheet xmlns="http://schemas.openxmlformats.org/spreadsheetml/2006/main" xmlns:r="http://schemas.openxmlformats.org/officeDocument/2006/relationships">
  <dimension ref="B2:AO13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310" customWidth="1"/>
    <col min="2" max="2" width="2.8515625" style="310" customWidth="1"/>
    <col min="3" max="3" width="55.28125" style="310" customWidth="1"/>
    <col min="4" max="4" width="16.57421875" style="310" customWidth="1"/>
    <col min="5" max="7" width="15.8515625" style="352" customWidth="1"/>
    <col min="8" max="9" width="15.7109375" style="310" customWidth="1"/>
    <col min="10" max="12" width="14.140625" style="310" customWidth="1"/>
    <col min="13" max="13" width="16.57421875" style="310" customWidth="1"/>
    <col min="14" max="16" width="16.8515625" style="310" customWidth="1"/>
    <col min="17" max="18" width="15.57421875" style="310" customWidth="1"/>
    <col min="19" max="21" width="15.7109375" style="310" customWidth="1"/>
    <col min="22" max="22" width="15.8515625" style="310" bestFit="1" customWidth="1"/>
    <col min="23" max="24" width="15.57421875" style="310" bestFit="1" customWidth="1"/>
    <col min="25" max="25" width="15.57421875" style="310" customWidth="1"/>
    <col min="26" max="27" width="16.7109375" style="310" bestFit="1" customWidth="1"/>
    <col min="28" max="28" width="16.7109375" style="310" customWidth="1"/>
    <col min="29" max="29" width="17.00390625" style="310" bestFit="1" customWidth="1"/>
    <col min="30" max="30" width="16.57421875" style="310" bestFit="1" customWidth="1"/>
    <col min="31" max="31" width="16.57421875" style="310" customWidth="1"/>
    <col min="32" max="32" width="8.28125" style="310" customWidth="1"/>
    <col min="33" max="33" width="15.8515625" style="310" bestFit="1" customWidth="1"/>
    <col min="34" max="34" width="15.8515625" style="352" bestFit="1" customWidth="1"/>
    <col min="35" max="35" width="13.421875" style="352" bestFit="1" customWidth="1"/>
    <col min="36" max="36" width="13.140625" style="310" customWidth="1"/>
    <col min="37" max="37" width="13.8515625" style="310" customWidth="1"/>
    <col min="38" max="38" width="14.00390625" style="310" customWidth="1"/>
    <col min="39" max="39" width="14.421875" style="310" customWidth="1"/>
    <col min="40" max="41" width="12.8515625" style="310" bestFit="1" customWidth="1"/>
    <col min="42" max="43" width="11.421875" style="310" customWidth="1"/>
    <col min="44" max="45" width="13.421875" style="310" bestFit="1" customWidth="1"/>
    <col min="46" max="16384" width="11.421875" style="310" customWidth="1"/>
  </cols>
  <sheetData>
    <row r="2" ht="12">
      <c r="AA2" s="393"/>
    </row>
    <row r="3" spans="2:35" ht="12.75" customHeight="1">
      <c r="B3" s="446" t="s">
        <v>408</v>
      </c>
      <c r="C3" s="447"/>
      <c r="D3" s="443" t="s">
        <v>1</v>
      </c>
      <c r="E3" s="444"/>
      <c r="F3" s="445"/>
      <c r="G3" s="443" t="s">
        <v>2</v>
      </c>
      <c r="H3" s="444"/>
      <c r="I3" s="445"/>
      <c r="J3" s="443" t="s">
        <v>409</v>
      </c>
      <c r="K3" s="444"/>
      <c r="L3" s="445"/>
      <c r="M3" s="443" t="s">
        <v>3</v>
      </c>
      <c r="N3" s="444"/>
      <c r="O3" s="445"/>
      <c r="P3" s="443" t="s">
        <v>410</v>
      </c>
      <c r="Q3" s="444"/>
      <c r="R3" s="445"/>
      <c r="S3" s="443" t="s">
        <v>411</v>
      </c>
      <c r="T3" s="444"/>
      <c r="U3" s="445"/>
      <c r="V3" s="443" t="s">
        <v>316</v>
      </c>
      <c r="W3" s="444"/>
      <c r="X3" s="445"/>
      <c r="Y3" s="393"/>
      <c r="AB3" s="352"/>
      <c r="AC3" s="352"/>
      <c r="AH3" s="310"/>
      <c r="AI3" s="310"/>
    </row>
    <row r="4" spans="2:35" ht="12" customHeight="1">
      <c r="B4" s="435" t="s">
        <v>317</v>
      </c>
      <c r="C4" s="448"/>
      <c r="D4" s="311">
        <f>+'[1]Segmentos LN resumen'!D4</f>
        <v>41639</v>
      </c>
      <c r="E4" s="312">
        <f>+'[1]Segmentos LN resumen'!E4</f>
        <v>41274</v>
      </c>
      <c r="F4" s="312">
        <f>+'[1]Segmentos LN resumen'!F4</f>
        <v>40908</v>
      </c>
      <c r="G4" s="311">
        <f aca="true" t="shared" si="0" ref="G4:L4">+D4</f>
        <v>41639</v>
      </c>
      <c r="H4" s="312">
        <f t="shared" si="0"/>
        <v>41274</v>
      </c>
      <c r="I4" s="312">
        <f t="shared" si="0"/>
        <v>40908</v>
      </c>
      <c r="J4" s="311">
        <f t="shared" si="0"/>
        <v>41639</v>
      </c>
      <c r="K4" s="312">
        <f t="shared" si="0"/>
        <v>41274</v>
      </c>
      <c r="L4" s="312">
        <f t="shared" si="0"/>
        <v>40908</v>
      </c>
      <c r="M4" s="311">
        <f>+G4</f>
        <v>41639</v>
      </c>
      <c r="N4" s="312">
        <f aca="true" t="shared" si="1" ref="N4:X4">+K4</f>
        <v>41274</v>
      </c>
      <c r="O4" s="312">
        <f t="shared" si="1"/>
        <v>40908</v>
      </c>
      <c r="P4" s="311">
        <f t="shared" si="1"/>
        <v>41639</v>
      </c>
      <c r="Q4" s="312">
        <f t="shared" si="1"/>
        <v>41274</v>
      </c>
      <c r="R4" s="312">
        <f t="shared" si="1"/>
        <v>40908</v>
      </c>
      <c r="S4" s="311">
        <f t="shared" si="1"/>
        <v>41639</v>
      </c>
      <c r="T4" s="312">
        <f t="shared" si="1"/>
        <v>41274</v>
      </c>
      <c r="U4" s="312">
        <f t="shared" si="1"/>
        <v>40908</v>
      </c>
      <c r="V4" s="311">
        <f t="shared" si="1"/>
        <v>41639</v>
      </c>
      <c r="W4" s="312">
        <f t="shared" si="1"/>
        <v>41274</v>
      </c>
      <c r="X4" s="312">
        <f t="shared" si="1"/>
        <v>40908</v>
      </c>
      <c r="Y4" s="393"/>
      <c r="AB4" s="352"/>
      <c r="AC4" s="352"/>
      <c r="AH4" s="310"/>
      <c r="AI4" s="310"/>
    </row>
    <row r="5" spans="2:35" ht="12">
      <c r="B5" s="449"/>
      <c r="C5" s="450"/>
      <c r="D5" s="313" t="s">
        <v>318</v>
      </c>
      <c r="E5" s="394" t="s">
        <v>318</v>
      </c>
      <c r="F5" s="394" t="s">
        <v>318</v>
      </c>
      <c r="G5" s="313" t="s">
        <v>318</v>
      </c>
      <c r="H5" s="314" t="s">
        <v>318</v>
      </c>
      <c r="I5" s="314" t="s">
        <v>318</v>
      </c>
      <c r="J5" s="313" t="s">
        <v>318</v>
      </c>
      <c r="K5" s="314" t="s">
        <v>318</v>
      </c>
      <c r="L5" s="314" t="s">
        <v>318</v>
      </c>
      <c r="M5" s="313" t="s">
        <v>318</v>
      </c>
      <c r="N5" s="314" t="s">
        <v>318</v>
      </c>
      <c r="O5" s="314" t="s">
        <v>318</v>
      </c>
      <c r="P5" s="313" t="s">
        <v>318</v>
      </c>
      <c r="Q5" s="314" t="s">
        <v>318</v>
      </c>
      <c r="R5" s="314" t="s">
        <v>318</v>
      </c>
      <c r="S5" s="313" t="s">
        <v>318</v>
      </c>
      <c r="T5" s="314" t="s">
        <v>318</v>
      </c>
      <c r="U5" s="314" t="s">
        <v>318</v>
      </c>
      <c r="V5" s="313" t="s">
        <v>318</v>
      </c>
      <c r="W5" s="314" t="s">
        <v>318</v>
      </c>
      <c r="X5" s="314" t="s">
        <v>318</v>
      </c>
      <c r="Y5" s="393"/>
      <c r="AB5" s="352"/>
      <c r="AC5" s="352"/>
      <c r="AH5" s="310"/>
      <c r="AI5" s="310"/>
    </row>
    <row r="6" spans="2:35" ht="12">
      <c r="B6" s="315" t="s">
        <v>319</v>
      </c>
      <c r="D6" s="316">
        <f>+D7</f>
        <v>2084089603</v>
      </c>
      <c r="E6" s="376">
        <f>+E7</f>
        <v>778287483</v>
      </c>
      <c r="F6" s="376">
        <f>+F7</f>
        <v>1075927343</v>
      </c>
      <c r="G6" s="316">
        <f aca="true" t="shared" si="2" ref="G6:U6">+G7</f>
        <v>324887994</v>
      </c>
      <c r="H6" s="376">
        <f t="shared" si="2"/>
        <v>140651609</v>
      </c>
      <c r="I6" s="376">
        <f t="shared" si="2"/>
        <v>198804567</v>
      </c>
      <c r="J6" s="316">
        <f t="shared" si="2"/>
        <v>814810111</v>
      </c>
      <c r="K6" s="376">
        <f t="shared" si="2"/>
        <v>742319957</v>
      </c>
      <c r="L6" s="376">
        <f t="shared" si="2"/>
        <v>680639175</v>
      </c>
      <c r="M6" s="316">
        <f t="shared" si="2"/>
        <v>592888884</v>
      </c>
      <c r="N6" s="376">
        <f t="shared" si="2"/>
        <v>517570258</v>
      </c>
      <c r="O6" s="376">
        <f t="shared" si="2"/>
        <v>433026278</v>
      </c>
      <c r="P6" s="316">
        <f t="shared" si="2"/>
        <v>230431271</v>
      </c>
      <c r="Q6" s="376">
        <f t="shared" si="2"/>
        <v>154280243</v>
      </c>
      <c r="R6" s="376">
        <f t="shared" si="2"/>
        <v>138640932</v>
      </c>
      <c r="S6" s="316">
        <f t="shared" si="2"/>
        <v>-150892582</v>
      </c>
      <c r="T6" s="376">
        <f t="shared" si="2"/>
        <v>-42920620</v>
      </c>
      <c r="U6" s="376">
        <f t="shared" si="2"/>
        <v>-48314535</v>
      </c>
      <c r="V6" s="326">
        <f aca="true" t="shared" si="3" ref="V6:X14">+S6+P6+M6+J6+G6+D6</f>
        <v>3896215281</v>
      </c>
      <c r="W6" s="330">
        <f t="shared" si="3"/>
        <v>2290188930</v>
      </c>
      <c r="X6" s="330">
        <f t="shared" si="3"/>
        <v>2478723760</v>
      </c>
      <c r="Y6" s="393"/>
      <c r="AB6" s="316">
        <f>+AB7</f>
        <v>3896215281</v>
      </c>
      <c r="AC6" s="352">
        <f>+V6-AB6</f>
        <v>0</v>
      </c>
      <c r="AH6" s="310"/>
      <c r="AI6" s="310"/>
    </row>
    <row r="7" spans="2:35" ht="12" customHeight="1">
      <c r="B7" s="318" t="s">
        <v>320</v>
      </c>
      <c r="D7" s="316">
        <f>SUM(D8:D14)</f>
        <v>2084089603</v>
      </c>
      <c r="E7" s="376">
        <f>SUM(E8:E14)</f>
        <v>778287483</v>
      </c>
      <c r="F7" s="376">
        <f>SUM(F8:F14)</f>
        <v>1075927343</v>
      </c>
      <c r="G7" s="316">
        <f aca="true" t="shared" si="4" ref="G7:U7">SUM(G8:G14)</f>
        <v>324887994</v>
      </c>
      <c r="H7" s="376">
        <f t="shared" si="4"/>
        <v>140651609</v>
      </c>
      <c r="I7" s="376">
        <f t="shared" si="4"/>
        <v>198804567</v>
      </c>
      <c r="J7" s="316">
        <f t="shared" si="4"/>
        <v>814810111</v>
      </c>
      <c r="K7" s="376">
        <f t="shared" si="4"/>
        <v>742319957</v>
      </c>
      <c r="L7" s="376">
        <f t="shared" si="4"/>
        <v>680639175</v>
      </c>
      <c r="M7" s="316">
        <f t="shared" si="4"/>
        <v>592888884</v>
      </c>
      <c r="N7" s="376">
        <f t="shared" si="4"/>
        <v>517570258</v>
      </c>
      <c r="O7" s="376">
        <f t="shared" si="4"/>
        <v>433026278</v>
      </c>
      <c r="P7" s="316">
        <f t="shared" si="4"/>
        <v>230431271</v>
      </c>
      <c r="Q7" s="376">
        <f t="shared" si="4"/>
        <v>154280243</v>
      </c>
      <c r="R7" s="376">
        <f t="shared" si="4"/>
        <v>138640932</v>
      </c>
      <c r="S7" s="316">
        <f t="shared" si="4"/>
        <v>-150892582</v>
      </c>
      <c r="T7" s="376">
        <f t="shared" si="4"/>
        <v>-42920620</v>
      </c>
      <c r="U7" s="376">
        <f t="shared" si="4"/>
        <v>-48314535</v>
      </c>
      <c r="V7" s="326">
        <f t="shared" si="3"/>
        <v>3896215281</v>
      </c>
      <c r="W7" s="330">
        <f t="shared" si="3"/>
        <v>2290188930</v>
      </c>
      <c r="X7" s="330">
        <f t="shared" si="3"/>
        <v>2478723760</v>
      </c>
      <c r="Y7" s="393"/>
      <c r="AB7" s="316">
        <f>SUM(AB8:AB14)</f>
        <v>3896215281</v>
      </c>
      <c r="AC7" s="352">
        <f>+V7-AB7</f>
        <v>0</v>
      </c>
      <c r="AH7" s="310"/>
      <c r="AI7" s="310"/>
    </row>
    <row r="8" spans="2:41" ht="12">
      <c r="B8" s="319"/>
      <c r="C8" s="320" t="s">
        <v>321</v>
      </c>
      <c r="D8" s="316">
        <v>906467031</v>
      </c>
      <c r="E8" s="377">
        <v>216478829</v>
      </c>
      <c r="F8" s="377">
        <v>556613689</v>
      </c>
      <c r="G8" s="316">
        <v>24982401</v>
      </c>
      <c r="H8" s="377">
        <v>20619433</v>
      </c>
      <c r="I8" s="377">
        <v>43522761</v>
      </c>
      <c r="J8" s="316">
        <v>249642879</v>
      </c>
      <c r="K8" s="377">
        <v>195713589</v>
      </c>
      <c r="L8" s="377">
        <v>277962207</v>
      </c>
      <c r="M8" s="316">
        <v>344261959</v>
      </c>
      <c r="N8" s="377">
        <v>319911445</v>
      </c>
      <c r="O8" s="377">
        <v>267530810</v>
      </c>
      <c r="P8" s="316">
        <v>81033299</v>
      </c>
      <c r="Q8" s="377">
        <v>63108765</v>
      </c>
      <c r="R8" s="377">
        <v>42054742</v>
      </c>
      <c r="S8" s="316">
        <v>0</v>
      </c>
      <c r="T8" s="377">
        <v>0</v>
      </c>
      <c r="U8" s="377">
        <v>0</v>
      </c>
      <c r="V8" s="326">
        <f t="shared" si="3"/>
        <v>1606387569</v>
      </c>
      <c r="W8" s="330">
        <f t="shared" si="3"/>
        <v>815832061</v>
      </c>
      <c r="X8" s="330">
        <f t="shared" si="3"/>
        <v>1187684209</v>
      </c>
      <c r="Y8" s="393"/>
      <c r="AB8" s="316">
        <f>+'[1]Segmentos LN resumen'!R8</f>
        <v>1606387569</v>
      </c>
      <c r="AC8" s="352">
        <f>+V8-AB8</f>
        <v>0</v>
      </c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</row>
    <row r="9" spans="2:41" ht="12">
      <c r="B9" s="319"/>
      <c r="C9" s="320" t="s">
        <v>322</v>
      </c>
      <c r="D9" s="316">
        <v>540622559</v>
      </c>
      <c r="E9" s="377">
        <v>3865</v>
      </c>
      <c r="F9" s="377">
        <v>47504</v>
      </c>
      <c r="G9" s="316">
        <v>0</v>
      </c>
      <c r="H9" s="377">
        <v>248729</v>
      </c>
      <c r="I9" s="377">
        <v>143638</v>
      </c>
      <c r="J9" s="316">
        <v>163360721</v>
      </c>
      <c r="K9" s="377">
        <v>143275069</v>
      </c>
      <c r="L9" s="377">
        <v>0</v>
      </c>
      <c r="M9" s="316">
        <v>72983696</v>
      </c>
      <c r="N9" s="377">
        <v>50921259</v>
      </c>
      <c r="O9" s="377">
        <v>699517</v>
      </c>
      <c r="P9" s="316">
        <v>4062461</v>
      </c>
      <c r="Q9" s="377">
        <v>51876</v>
      </c>
      <c r="R9" s="377">
        <v>48561</v>
      </c>
      <c r="S9" s="316">
        <v>0</v>
      </c>
      <c r="T9" s="377">
        <v>0</v>
      </c>
      <c r="U9" s="377">
        <v>0</v>
      </c>
      <c r="V9" s="326">
        <f t="shared" si="3"/>
        <v>781029437</v>
      </c>
      <c r="W9" s="330">
        <f t="shared" si="3"/>
        <v>194500798</v>
      </c>
      <c r="X9" s="330">
        <f t="shared" si="3"/>
        <v>939220</v>
      </c>
      <c r="Y9" s="393"/>
      <c r="AB9" s="316">
        <f>+'[1]Segmentos LN resumen'!R9</f>
        <v>781029437</v>
      </c>
      <c r="AC9" s="352">
        <f aca="true" t="shared" si="5" ref="AC9:AC14">+V9-AB9</f>
        <v>0</v>
      </c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</row>
    <row r="10" spans="2:41" ht="12">
      <c r="B10" s="319"/>
      <c r="C10" s="320" t="s">
        <v>323</v>
      </c>
      <c r="D10" s="316">
        <v>4826805</v>
      </c>
      <c r="E10" s="377">
        <v>8550848</v>
      </c>
      <c r="F10" s="377">
        <v>5546879</v>
      </c>
      <c r="G10" s="316">
        <v>5359794</v>
      </c>
      <c r="H10" s="377">
        <v>1207678</v>
      </c>
      <c r="I10" s="377">
        <v>2444742</v>
      </c>
      <c r="J10" s="316">
        <v>86826237</v>
      </c>
      <c r="K10" s="377">
        <v>72727847</v>
      </c>
      <c r="L10" s="377">
        <v>43310736</v>
      </c>
      <c r="M10" s="316">
        <v>11417533</v>
      </c>
      <c r="N10" s="377">
        <v>13981224</v>
      </c>
      <c r="O10" s="377">
        <v>13082463</v>
      </c>
      <c r="P10" s="316">
        <v>33166923</v>
      </c>
      <c r="Q10" s="377">
        <v>6909114</v>
      </c>
      <c r="R10" s="377">
        <v>5094853</v>
      </c>
      <c r="S10" s="316">
        <v>0</v>
      </c>
      <c r="T10" s="377">
        <v>0</v>
      </c>
      <c r="U10" s="377">
        <v>0</v>
      </c>
      <c r="V10" s="326">
        <f t="shared" si="3"/>
        <v>141597292</v>
      </c>
      <c r="W10" s="330">
        <f t="shared" si="3"/>
        <v>103376711</v>
      </c>
      <c r="X10" s="330">
        <f t="shared" si="3"/>
        <v>69479673</v>
      </c>
      <c r="Y10" s="393"/>
      <c r="AB10" s="316">
        <f>+'[1]Segmentos LN resumen'!R10</f>
        <v>141597292</v>
      </c>
      <c r="AC10" s="352">
        <f t="shared" si="5"/>
        <v>0</v>
      </c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</row>
    <row r="11" spans="2:41" ht="12">
      <c r="B11" s="319"/>
      <c r="C11" s="320" t="s">
        <v>324</v>
      </c>
      <c r="D11" s="316">
        <v>303306537</v>
      </c>
      <c r="E11" s="377">
        <v>302579178</v>
      </c>
      <c r="F11" s="377">
        <v>320883476</v>
      </c>
      <c r="G11" s="316">
        <v>243919961</v>
      </c>
      <c r="H11" s="377">
        <v>70793684</v>
      </c>
      <c r="I11" s="377">
        <v>108345327</v>
      </c>
      <c r="J11" s="316">
        <v>278406979</v>
      </c>
      <c r="K11" s="377">
        <v>291578428</v>
      </c>
      <c r="L11" s="377">
        <v>318551280</v>
      </c>
      <c r="M11" s="316">
        <v>141440771</v>
      </c>
      <c r="N11" s="377">
        <v>114086956</v>
      </c>
      <c r="O11" s="377">
        <v>127547722</v>
      </c>
      <c r="P11" s="316">
        <v>77145961</v>
      </c>
      <c r="Q11" s="377">
        <v>66634074</v>
      </c>
      <c r="R11" s="377">
        <v>73975674</v>
      </c>
      <c r="S11" s="316">
        <v>1043672</v>
      </c>
      <c r="T11" s="377">
        <v>1118791</v>
      </c>
      <c r="U11" s="377">
        <v>704234</v>
      </c>
      <c r="V11" s="326">
        <f t="shared" si="3"/>
        <v>1045263881</v>
      </c>
      <c r="W11" s="330">
        <f t="shared" si="3"/>
        <v>846791111</v>
      </c>
      <c r="X11" s="330">
        <f t="shared" si="3"/>
        <v>950007713</v>
      </c>
      <c r="Y11" s="393"/>
      <c r="AB11" s="316">
        <f>+'[1]Segmentos LN resumen'!R11</f>
        <v>1045263881</v>
      </c>
      <c r="AC11" s="352">
        <f t="shared" si="5"/>
        <v>0</v>
      </c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</row>
    <row r="12" spans="2:41" ht="12">
      <c r="B12" s="319"/>
      <c r="C12" s="320" t="s">
        <v>325</v>
      </c>
      <c r="D12" s="316">
        <v>135381849</v>
      </c>
      <c r="E12" s="377">
        <v>45714756</v>
      </c>
      <c r="F12" s="377">
        <v>70724601</v>
      </c>
      <c r="G12" s="316">
        <v>28866234</v>
      </c>
      <c r="H12" s="377">
        <v>33308107</v>
      </c>
      <c r="I12" s="377">
        <v>34084870</v>
      </c>
      <c r="J12" s="316">
        <v>15395164</v>
      </c>
      <c r="K12" s="377">
        <v>11804423</v>
      </c>
      <c r="L12" s="377">
        <v>0</v>
      </c>
      <c r="M12" s="316">
        <v>1393681</v>
      </c>
      <c r="N12" s="377">
        <v>747741</v>
      </c>
      <c r="O12" s="377">
        <v>5913088</v>
      </c>
      <c r="P12" s="316">
        <v>4918900</v>
      </c>
      <c r="Q12" s="377">
        <v>34666</v>
      </c>
      <c r="R12" s="377">
        <v>208696</v>
      </c>
      <c r="S12" s="316">
        <v>-151936254</v>
      </c>
      <c r="T12" s="377">
        <v>-44039411</v>
      </c>
      <c r="U12" s="377">
        <v>-49018769</v>
      </c>
      <c r="V12" s="326">
        <f t="shared" si="3"/>
        <v>34019574</v>
      </c>
      <c r="W12" s="330">
        <f t="shared" si="3"/>
        <v>47570282</v>
      </c>
      <c r="X12" s="330">
        <f t="shared" si="3"/>
        <v>61912486</v>
      </c>
      <c r="Y12" s="393"/>
      <c r="AB12" s="316">
        <f>+'[1]Segmentos LN resumen'!R12</f>
        <v>34019574</v>
      </c>
      <c r="AC12" s="352">
        <f t="shared" si="5"/>
        <v>0</v>
      </c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</row>
    <row r="13" spans="2:41" ht="12">
      <c r="B13" s="319"/>
      <c r="C13" s="320" t="s">
        <v>326</v>
      </c>
      <c r="D13" s="316">
        <v>22015023</v>
      </c>
      <c r="E13" s="377">
        <v>35822896</v>
      </c>
      <c r="F13" s="377">
        <v>30429643</v>
      </c>
      <c r="G13" s="316">
        <v>8201936</v>
      </c>
      <c r="H13" s="377">
        <v>6392567</v>
      </c>
      <c r="I13" s="377">
        <v>4921951</v>
      </c>
      <c r="J13" s="316">
        <v>2519460</v>
      </c>
      <c r="K13" s="377">
        <v>659321</v>
      </c>
      <c r="L13" s="377">
        <v>1266810</v>
      </c>
      <c r="M13" s="316">
        <v>19869367</v>
      </c>
      <c r="N13" s="377">
        <v>16405994</v>
      </c>
      <c r="O13" s="377">
        <v>16713554</v>
      </c>
      <c r="P13" s="316">
        <v>25176969</v>
      </c>
      <c r="Q13" s="377">
        <v>17282307</v>
      </c>
      <c r="R13" s="377">
        <v>17002883</v>
      </c>
      <c r="S13" s="316">
        <v>0</v>
      </c>
      <c r="T13" s="377">
        <v>0</v>
      </c>
      <c r="U13" s="377">
        <v>0</v>
      </c>
      <c r="V13" s="326">
        <f t="shared" si="3"/>
        <v>77782755</v>
      </c>
      <c r="W13" s="330">
        <f t="shared" si="3"/>
        <v>76563085</v>
      </c>
      <c r="X13" s="330">
        <f t="shared" si="3"/>
        <v>70334841</v>
      </c>
      <c r="Y13" s="393"/>
      <c r="AB13" s="316">
        <f>+'[1]Segmentos LN resumen'!R13</f>
        <v>77782755</v>
      </c>
      <c r="AC13" s="352">
        <f t="shared" si="5"/>
        <v>0</v>
      </c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</row>
    <row r="14" spans="2:41" ht="12">
      <c r="B14" s="319"/>
      <c r="C14" s="320" t="s">
        <v>327</v>
      </c>
      <c r="D14" s="316">
        <v>171469799</v>
      </c>
      <c r="E14" s="377">
        <v>169137111</v>
      </c>
      <c r="F14" s="377">
        <v>91681551</v>
      </c>
      <c r="G14" s="316">
        <v>13557668</v>
      </c>
      <c r="H14" s="377">
        <v>8081411</v>
      </c>
      <c r="I14" s="377">
        <v>5341278</v>
      </c>
      <c r="J14" s="316">
        <v>18658671</v>
      </c>
      <c r="K14" s="377">
        <v>26561280</v>
      </c>
      <c r="L14" s="377">
        <v>39548142</v>
      </c>
      <c r="M14" s="316">
        <v>1521877</v>
      </c>
      <c r="N14" s="377">
        <v>1515639</v>
      </c>
      <c r="O14" s="377">
        <v>1539124</v>
      </c>
      <c r="P14" s="316">
        <v>4926758</v>
      </c>
      <c r="Q14" s="377">
        <v>259441</v>
      </c>
      <c r="R14" s="377">
        <v>255523</v>
      </c>
      <c r="S14" s="316">
        <v>0</v>
      </c>
      <c r="T14" s="377">
        <v>0</v>
      </c>
      <c r="U14" s="377">
        <v>0</v>
      </c>
      <c r="V14" s="326">
        <f t="shared" si="3"/>
        <v>210134773</v>
      </c>
      <c r="W14" s="330">
        <f t="shared" si="3"/>
        <v>205554882</v>
      </c>
      <c r="X14" s="330">
        <f t="shared" si="3"/>
        <v>138365618</v>
      </c>
      <c r="Y14" s="393"/>
      <c r="AB14" s="316">
        <f>+'[1]Segmentos LN resumen'!R14</f>
        <v>210134773</v>
      </c>
      <c r="AC14" s="352">
        <f t="shared" si="5"/>
        <v>0</v>
      </c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</row>
    <row r="15" spans="5:35" ht="4.5" customHeight="1">
      <c r="E15" s="335"/>
      <c r="F15" s="335"/>
      <c r="G15" s="310"/>
      <c r="H15" s="335"/>
      <c r="I15" s="335"/>
      <c r="K15" s="335"/>
      <c r="L15" s="335"/>
      <c r="N15" s="335"/>
      <c r="O15" s="335"/>
      <c r="Q15" s="335"/>
      <c r="R15" s="335"/>
      <c r="T15" s="335"/>
      <c r="U15" s="335"/>
      <c r="W15" s="328"/>
      <c r="X15" s="328"/>
      <c r="Y15" s="393"/>
      <c r="AC15" s="352"/>
      <c r="AH15" s="310"/>
      <c r="AI15" s="310"/>
    </row>
    <row r="16" spans="2:39" ht="36">
      <c r="B16" s="319"/>
      <c r="C16" s="323" t="s">
        <v>412</v>
      </c>
      <c r="D16" s="316">
        <v>0</v>
      </c>
      <c r="E16" s="377">
        <v>0</v>
      </c>
      <c r="F16" s="377">
        <v>0</v>
      </c>
      <c r="G16" s="316">
        <v>0</v>
      </c>
      <c r="H16" s="377">
        <v>0</v>
      </c>
      <c r="I16" s="377">
        <v>0</v>
      </c>
      <c r="J16" s="316">
        <v>0</v>
      </c>
      <c r="K16" s="377">
        <v>0</v>
      </c>
      <c r="L16" s="377">
        <v>0</v>
      </c>
      <c r="M16" s="316">
        <v>0</v>
      </c>
      <c r="N16" s="377">
        <v>0</v>
      </c>
      <c r="O16" s="377">
        <v>0</v>
      </c>
      <c r="P16" s="316">
        <v>0</v>
      </c>
      <c r="Q16" s="377">
        <v>0</v>
      </c>
      <c r="R16" s="377">
        <v>0</v>
      </c>
      <c r="S16" s="316">
        <v>0</v>
      </c>
      <c r="T16" s="377">
        <v>0</v>
      </c>
      <c r="U16" s="377">
        <v>0</v>
      </c>
      <c r="V16" s="326">
        <f>+S16+P16+M16+J16+G16+D16</f>
        <v>0</v>
      </c>
      <c r="W16" s="330">
        <v>0</v>
      </c>
      <c r="X16" s="330">
        <v>0</v>
      </c>
      <c r="Y16" s="393"/>
      <c r="AB16" s="316"/>
      <c r="AC16" s="35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</row>
    <row r="17" spans="5:35" ht="12">
      <c r="E17" s="335"/>
      <c r="F17" s="335"/>
      <c r="G17" s="310"/>
      <c r="H17" s="335"/>
      <c r="I17" s="335"/>
      <c r="K17" s="335"/>
      <c r="L17" s="335"/>
      <c r="N17" s="335"/>
      <c r="O17" s="335"/>
      <c r="Q17" s="335"/>
      <c r="R17" s="335"/>
      <c r="T17" s="335"/>
      <c r="U17" s="335"/>
      <c r="W17" s="328"/>
      <c r="X17" s="328"/>
      <c r="Y17" s="393"/>
      <c r="AC17" s="352"/>
      <c r="AH17" s="310"/>
      <c r="AI17" s="310"/>
    </row>
    <row r="18" spans="2:35" ht="12">
      <c r="B18" s="318" t="s">
        <v>329</v>
      </c>
      <c r="D18" s="316">
        <f>SUM(D19:D28)</f>
        <v>8908947599</v>
      </c>
      <c r="E18" s="376">
        <f>SUM(E19:E28)</f>
        <v>7514815614</v>
      </c>
      <c r="F18" s="376">
        <f>SUM(F19:F28)</f>
        <v>7671508763</v>
      </c>
      <c r="G18" s="316">
        <f aca="true" t="shared" si="6" ref="G18:U18">SUM(G19:G28)</f>
        <v>659059378</v>
      </c>
      <c r="H18" s="376">
        <f t="shared" si="6"/>
        <v>586838081</v>
      </c>
      <c r="I18" s="376">
        <f t="shared" si="6"/>
        <v>593346110</v>
      </c>
      <c r="J18" s="316">
        <f t="shared" si="6"/>
        <v>2217714263</v>
      </c>
      <c r="K18" s="376">
        <f t="shared" si="6"/>
        <v>3338211800</v>
      </c>
      <c r="L18" s="376">
        <f t="shared" si="6"/>
        <v>3805276863</v>
      </c>
      <c r="M18" s="316">
        <f t="shared" si="6"/>
        <v>2677766989</v>
      </c>
      <c r="N18" s="376">
        <f t="shared" si="6"/>
        <v>2513041547</v>
      </c>
      <c r="O18" s="376">
        <f t="shared" si="6"/>
        <v>2330553634</v>
      </c>
      <c r="P18" s="316">
        <f t="shared" si="6"/>
        <v>1389516232</v>
      </c>
      <c r="Q18" s="376">
        <f t="shared" si="6"/>
        <v>1243142278</v>
      </c>
      <c r="R18" s="376">
        <f t="shared" si="6"/>
        <v>1246563957</v>
      </c>
      <c r="S18" s="316">
        <f t="shared" si="6"/>
        <v>-4571555435</v>
      </c>
      <c r="T18" s="376">
        <f t="shared" si="6"/>
        <v>-4239745948</v>
      </c>
      <c r="U18" s="376">
        <f t="shared" si="6"/>
        <v>-4476886005</v>
      </c>
      <c r="V18" s="326">
        <f aca="true" t="shared" si="7" ref="V18:X28">+S18+P18+M18+J18+G18+D18</f>
        <v>11281449026</v>
      </c>
      <c r="W18" s="330">
        <f t="shared" si="7"/>
        <v>10956303372</v>
      </c>
      <c r="X18" s="330">
        <f t="shared" si="7"/>
        <v>11170363322</v>
      </c>
      <c r="Y18" s="393"/>
      <c r="AB18" s="316">
        <f>SUM(AB19:AB28)</f>
        <v>11281449026</v>
      </c>
      <c r="AC18" s="352">
        <f aca="true" t="shared" si="8" ref="AC18:AC30">+V18-AB18</f>
        <v>0</v>
      </c>
      <c r="AH18" s="310"/>
      <c r="AI18" s="310"/>
    </row>
    <row r="19" spans="2:39" ht="12">
      <c r="B19" s="319"/>
      <c r="C19" s="320" t="s">
        <v>330</v>
      </c>
      <c r="D19" s="316">
        <v>37649971</v>
      </c>
      <c r="E19" s="377">
        <v>58621279</v>
      </c>
      <c r="F19" s="377">
        <v>32835965</v>
      </c>
      <c r="G19" s="316">
        <v>95878</v>
      </c>
      <c r="H19" s="377">
        <v>194354</v>
      </c>
      <c r="I19" s="377">
        <v>161140</v>
      </c>
      <c r="J19" s="316">
        <v>452516565</v>
      </c>
      <c r="K19" s="377">
        <v>375250800</v>
      </c>
      <c r="L19" s="377">
        <v>27818</v>
      </c>
      <c r="M19" s="316">
        <v>1267312</v>
      </c>
      <c r="N19" s="377">
        <v>1243628</v>
      </c>
      <c r="O19" s="377">
        <v>1212609</v>
      </c>
      <c r="P19" s="316">
        <v>6692</v>
      </c>
      <c r="Q19" s="377">
        <v>3708045</v>
      </c>
      <c r="R19" s="377">
        <v>3009238</v>
      </c>
      <c r="S19" s="316">
        <v>0</v>
      </c>
      <c r="T19" s="377">
        <v>0</v>
      </c>
      <c r="U19" s="377">
        <v>0</v>
      </c>
      <c r="V19" s="326">
        <f t="shared" si="7"/>
        <v>491536418</v>
      </c>
      <c r="W19" s="330">
        <f t="shared" si="7"/>
        <v>439018106</v>
      </c>
      <c r="X19" s="330">
        <f t="shared" si="7"/>
        <v>37246770</v>
      </c>
      <c r="Y19" s="393"/>
      <c r="AB19" s="316">
        <f>+'[1]Segmentos LN resumen'!R19</f>
        <v>491536418</v>
      </c>
      <c r="AC19" s="352">
        <f t="shared" si="8"/>
        <v>0</v>
      </c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</row>
    <row r="20" spans="2:39" ht="12">
      <c r="B20" s="319"/>
      <c r="C20" s="320" t="s">
        <v>331</v>
      </c>
      <c r="D20" s="316">
        <v>366777</v>
      </c>
      <c r="E20" s="377">
        <v>380918</v>
      </c>
      <c r="F20" s="377">
        <v>311432</v>
      </c>
      <c r="G20" s="316">
        <v>976223</v>
      </c>
      <c r="H20" s="377">
        <v>1833586</v>
      </c>
      <c r="I20" s="377">
        <v>1984737</v>
      </c>
      <c r="J20" s="316">
        <v>83157858</v>
      </c>
      <c r="K20" s="377">
        <v>83997877</v>
      </c>
      <c r="L20" s="377">
        <v>106916843</v>
      </c>
      <c r="M20" s="316">
        <v>0</v>
      </c>
      <c r="N20" s="377">
        <v>1710515</v>
      </c>
      <c r="O20" s="377">
        <v>0</v>
      </c>
      <c r="P20" s="316">
        <v>0</v>
      </c>
      <c r="Q20" s="377">
        <v>0</v>
      </c>
      <c r="R20" s="377">
        <v>0</v>
      </c>
      <c r="S20" s="316">
        <v>-409033</v>
      </c>
      <c r="T20" s="377">
        <v>-134537</v>
      </c>
      <c r="U20" s="377">
        <v>0</v>
      </c>
      <c r="V20" s="326">
        <f t="shared" si="7"/>
        <v>84091825</v>
      </c>
      <c r="W20" s="330">
        <f t="shared" si="7"/>
        <v>87788359</v>
      </c>
      <c r="X20" s="330">
        <f t="shared" si="7"/>
        <v>109213012</v>
      </c>
      <c r="Y20" s="393"/>
      <c r="AB20" s="316">
        <f>+'[1]Segmentos LN resumen'!R20</f>
        <v>84091825</v>
      </c>
      <c r="AC20" s="352">
        <f t="shared" si="8"/>
        <v>0</v>
      </c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</row>
    <row r="21" spans="2:39" ht="12">
      <c r="B21" s="319"/>
      <c r="C21" s="320" t="s">
        <v>332</v>
      </c>
      <c r="D21" s="316">
        <v>6875034</v>
      </c>
      <c r="E21" s="377">
        <v>7548389</v>
      </c>
      <c r="F21" s="377">
        <v>4531190</v>
      </c>
      <c r="G21" s="316">
        <v>157987010</v>
      </c>
      <c r="H21" s="377">
        <v>146227334</v>
      </c>
      <c r="I21" s="377">
        <v>151690773</v>
      </c>
      <c r="J21" s="316">
        <v>42678160</v>
      </c>
      <c r="K21" s="377">
        <v>35809875</v>
      </c>
      <c r="L21" s="377">
        <v>273379275</v>
      </c>
      <c r="M21" s="316">
        <v>15505469</v>
      </c>
      <c r="N21" s="377">
        <v>13314744</v>
      </c>
      <c r="O21" s="377">
        <v>13527254</v>
      </c>
      <c r="P21" s="316">
        <v>0</v>
      </c>
      <c r="Q21" s="377">
        <v>0</v>
      </c>
      <c r="R21" s="377">
        <v>0</v>
      </c>
      <c r="S21" s="316">
        <v>0</v>
      </c>
      <c r="T21" s="377">
        <v>0</v>
      </c>
      <c r="U21" s="377">
        <v>0</v>
      </c>
      <c r="V21" s="326">
        <f t="shared" si="7"/>
        <v>223045673</v>
      </c>
      <c r="W21" s="330">
        <f t="shared" si="7"/>
        <v>202900342</v>
      </c>
      <c r="X21" s="330">
        <f t="shared" si="7"/>
        <v>443128492</v>
      </c>
      <c r="Y21" s="393"/>
      <c r="AB21" s="316">
        <f>+'[1]Segmentos LN resumen'!R21</f>
        <v>223045673</v>
      </c>
      <c r="AC21" s="352">
        <f t="shared" si="8"/>
        <v>0</v>
      </c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</row>
    <row r="22" spans="2:39" ht="12">
      <c r="B22" s="319"/>
      <c r="C22" s="320" t="s">
        <v>333</v>
      </c>
      <c r="D22" s="316">
        <v>0</v>
      </c>
      <c r="E22" s="377">
        <v>5712830</v>
      </c>
      <c r="F22" s="377">
        <v>6179892</v>
      </c>
      <c r="G22" s="316">
        <v>0</v>
      </c>
      <c r="H22" s="377">
        <v>0</v>
      </c>
      <c r="I22" s="377">
        <v>0</v>
      </c>
      <c r="J22" s="316">
        <v>36001623</v>
      </c>
      <c r="K22" s="377">
        <v>32432608</v>
      </c>
      <c r="L22" s="377">
        <v>44861006</v>
      </c>
      <c r="M22" s="316">
        <v>0</v>
      </c>
      <c r="N22" s="377">
        <v>0</v>
      </c>
      <c r="O22" s="377">
        <v>0</v>
      </c>
      <c r="P22" s="316">
        <v>0</v>
      </c>
      <c r="Q22" s="377">
        <v>0</v>
      </c>
      <c r="R22" s="377">
        <v>0</v>
      </c>
      <c r="S22" s="316">
        <v>-36001623</v>
      </c>
      <c r="T22" s="377">
        <v>-38145438</v>
      </c>
      <c r="U22" s="377">
        <v>-51040898</v>
      </c>
      <c r="V22" s="326">
        <f t="shared" si="7"/>
        <v>0</v>
      </c>
      <c r="W22" s="330">
        <f t="shared" si="7"/>
        <v>0</v>
      </c>
      <c r="X22" s="330">
        <f t="shared" si="7"/>
        <v>0</v>
      </c>
      <c r="Y22" s="393"/>
      <c r="AB22" s="316">
        <f>+'[1]Segmentos LN resumen'!R22</f>
        <v>0</v>
      </c>
      <c r="AC22" s="352">
        <f t="shared" si="8"/>
        <v>0</v>
      </c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</row>
    <row r="23" spans="2:39" ht="12">
      <c r="B23" s="319"/>
      <c r="C23" s="320" t="s">
        <v>334</v>
      </c>
      <c r="D23" s="316">
        <v>5823859485</v>
      </c>
      <c r="E23" s="377">
        <v>4441947077</v>
      </c>
      <c r="F23" s="377">
        <v>4624595985</v>
      </c>
      <c r="G23" s="316">
        <v>48287286</v>
      </c>
      <c r="H23" s="377">
        <v>58167386</v>
      </c>
      <c r="I23" s="377">
        <v>4727255</v>
      </c>
      <c r="J23" s="316">
        <v>0</v>
      </c>
      <c r="K23" s="377">
        <v>1042410728</v>
      </c>
      <c r="L23" s="377">
        <v>1217587204</v>
      </c>
      <c r="M23" s="316">
        <v>33085546</v>
      </c>
      <c r="N23" s="377">
        <v>33528901</v>
      </c>
      <c r="O23" s="377">
        <v>31365165</v>
      </c>
      <c r="P23" s="316">
        <v>85119667</v>
      </c>
      <c r="Q23" s="377">
        <v>51856847</v>
      </c>
      <c r="R23" s="377">
        <v>49887780</v>
      </c>
      <c r="S23" s="316">
        <v>-5742271104</v>
      </c>
      <c r="T23" s="377">
        <v>-5413393594</v>
      </c>
      <c r="U23" s="377">
        <v>-5733377672</v>
      </c>
      <c r="V23" s="326">
        <f t="shared" si="7"/>
        <v>248080880</v>
      </c>
      <c r="W23" s="330">
        <f t="shared" si="7"/>
        <v>214517345</v>
      </c>
      <c r="X23" s="330">
        <f t="shared" si="7"/>
        <v>194785717</v>
      </c>
      <c r="Y23" s="393"/>
      <c r="AB23" s="316">
        <f>+'[1]Segmentos LN resumen'!R23</f>
        <v>248080880</v>
      </c>
      <c r="AC23" s="352">
        <f t="shared" si="8"/>
        <v>0</v>
      </c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</row>
    <row r="24" spans="2:39" ht="12">
      <c r="B24" s="319"/>
      <c r="C24" s="320" t="s">
        <v>335</v>
      </c>
      <c r="D24" s="316">
        <v>37570805</v>
      </c>
      <c r="E24" s="377">
        <v>37962229</v>
      </c>
      <c r="F24" s="377">
        <v>40287096</v>
      </c>
      <c r="G24" s="316">
        <v>2736208</v>
      </c>
      <c r="H24" s="377">
        <v>3460809</v>
      </c>
      <c r="I24" s="377">
        <v>3649971</v>
      </c>
      <c r="J24" s="316">
        <v>1060733391</v>
      </c>
      <c r="K24" s="377">
        <v>1104062844</v>
      </c>
      <c r="L24" s="377">
        <v>1375676408</v>
      </c>
      <c r="M24" s="316">
        <v>43583416</v>
      </c>
      <c r="N24" s="377">
        <v>43868608</v>
      </c>
      <c r="O24" s="377">
        <v>43764781</v>
      </c>
      <c r="P24" s="316">
        <v>28936541</v>
      </c>
      <c r="Q24" s="377">
        <v>12648021</v>
      </c>
      <c r="R24" s="377">
        <v>3302723</v>
      </c>
      <c r="S24" s="316">
        <v>0</v>
      </c>
      <c r="T24" s="377">
        <v>0</v>
      </c>
      <c r="U24" s="377">
        <v>0</v>
      </c>
      <c r="V24" s="326">
        <f t="shared" si="7"/>
        <v>1173560361</v>
      </c>
      <c r="W24" s="330">
        <f t="shared" si="7"/>
        <v>1202002511</v>
      </c>
      <c r="X24" s="330">
        <f t="shared" si="7"/>
        <v>1466680979</v>
      </c>
      <c r="Y24" s="393"/>
      <c r="AB24" s="316">
        <f>+'[1]Segmentos LN resumen'!R24</f>
        <v>1173560361</v>
      </c>
      <c r="AC24" s="352">
        <f t="shared" si="8"/>
        <v>0</v>
      </c>
      <c r="AD24" s="322"/>
      <c r="AE24" s="322"/>
      <c r="AF24" s="322"/>
      <c r="AG24" s="322"/>
      <c r="AH24" s="322"/>
      <c r="AI24" s="322"/>
      <c r="AJ24" s="322"/>
      <c r="AK24" s="322"/>
      <c r="AL24" s="322"/>
      <c r="AM24" s="322"/>
    </row>
    <row r="25" spans="2:39" ht="12">
      <c r="B25" s="319"/>
      <c r="C25" s="320" t="s">
        <v>336</v>
      </c>
      <c r="D25" s="316">
        <v>2298609</v>
      </c>
      <c r="E25" s="377">
        <v>2298608</v>
      </c>
      <c r="F25" s="377">
        <v>2298608</v>
      </c>
      <c r="G25" s="316">
        <v>1574810</v>
      </c>
      <c r="H25" s="377">
        <v>1902217</v>
      </c>
      <c r="I25" s="377">
        <v>2357592</v>
      </c>
      <c r="J25" s="316">
        <v>95223794</v>
      </c>
      <c r="K25" s="377">
        <v>100004647</v>
      </c>
      <c r="L25" s="377">
        <v>119058905</v>
      </c>
      <c r="M25" s="316">
        <v>5213756</v>
      </c>
      <c r="N25" s="377">
        <v>5194342</v>
      </c>
      <c r="O25" s="377">
        <v>5126657</v>
      </c>
      <c r="P25" s="316">
        <v>8287322</v>
      </c>
      <c r="Q25" s="377">
        <v>8703399</v>
      </c>
      <c r="R25" s="377">
        <v>10361690</v>
      </c>
      <c r="S25" s="316">
        <v>1259722037</v>
      </c>
      <c r="T25" s="377">
        <v>1273570739</v>
      </c>
      <c r="U25" s="377">
        <v>1329103656</v>
      </c>
      <c r="V25" s="326">
        <f t="shared" si="7"/>
        <v>1372320328</v>
      </c>
      <c r="W25" s="330">
        <f t="shared" si="7"/>
        <v>1391673952</v>
      </c>
      <c r="X25" s="330">
        <f t="shared" si="7"/>
        <v>1468307108</v>
      </c>
      <c r="Y25" s="393"/>
      <c r="AB25" s="316">
        <f>+'[1]Segmentos LN resumen'!R25</f>
        <v>1372320328</v>
      </c>
      <c r="AC25" s="352">
        <f t="shared" si="8"/>
        <v>0</v>
      </c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</row>
    <row r="26" spans="2:39" ht="12">
      <c r="B26" s="319"/>
      <c r="C26" s="320" t="s">
        <v>337</v>
      </c>
      <c r="D26" s="316">
        <v>2899506899</v>
      </c>
      <c r="E26" s="377">
        <v>2831413884</v>
      </c>
      <c r="F26" s="377">
        <v>2845420964</v>
      </c>
      <c r="G26" s="316">
        <v>431863368</v>
      </c>
      <c r="H26" s="377">
        <v>369087363</v>
      </c>
      <c r="I26" s="377">
        <v>424077441</v>
      </c>
      <c r="J26" s="316">
        <v>374933897</v>
      </c>
      <c r="K26" s="377">
        <v>388190909</v>
      </c>
      <c r="L26" s="377">
        <v>479342553</v>
      </c>
      <c r="M26" s="316">
        <v>2483155951</v>
      </c>
      <c r="N26" s="377">
        <v>2317512355</v>
      </c>
      <c r="O26" s="377">
        <v>2141054741</v>
      </c>
      <c r="P26" s="316">
        <v>1267166010</v>
      </c>
      <c r="Q26" s="377">
        <v>1164386651</v>
      </c>
      <c r="R26" s="377">
        <v>1178479794</v>
      </c>
      <c r="S26" s="316">
        <v>-22827400</v>
      </c>
      <c r="T26" s="377">
        <v>-20667591</v>
      </c>
      <c r="U26" s="377">
        <v>-22466646</v>
      </c>
      <c r="V26" s="326">
        <f t="shared" si="7"/>
        <v>7433798725</v>
      </c>
      <c r="W26" s="330">
        <f t="shared" si="7"/>
        <v>7049923571</v>
      </c>
      <c r="X26" s="330">
        <f t="shared" si="7"/>
        <v>7045908847</v>
      </c>
      <c r="Y26" s="393"/>
      <c r="AB26" s="316">
        <f>+'[1]Segmentos LN resumen'!R26</f>
        <v>7433798725</v>
      </c>
      <c r="AC26" s="352">
        <f t="shared" si="8"/>
        <v>0</v>
      </c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</row>
    <row r="27" spans="2:39" ht="12">
      <c r="B27" s="319"/>
      <c r="C27" s="320" t="s">
        <v>338</v>
      </c>
      <c r="D27" s="316">
        <v>44877049</v>
      </c>
      <c r="E27" s="377">
        <v>46922970</v>
      </c>
      <c r="F27" s="377">
        <v>38055889</v>
      </c>
      <c r="G27" s="316">
        <v>0</v>
      </c>
      <c r="H27" s="377">
        <v>0</v>
      </c>
      <c r="I27" s="377">
        <v>0</v>
      </c>
      <c r="J27" s="316">
        <v>0</v>
      </c>
      <c r="K27" s="377">
        <v>0</v>
      </c>
      <c r="L27" s="377">
        <v>0</v>
      </c>
      <c r="M27" s="316">
        <v>0</v>
      </c>
      <c r="N27" s="377">
        <v>0</v>
      </c>
      <c r="O27" s="377">
        <v>0</v>
      </c>
      <c r="P27" s="316">
        <v>0</v>
      </c>
      <c r="Q27" s="377">
        <v>0</v>
      </c>
      <c r="R27" s="377">
        <v>0</v>
      </c>
      <c r="S27" s="316">
        <v>0</v>
      </c>
      <c r="T27" s="377">
        <v>0</v>
      </c>
      <c r="U27" s="377">
        <v>0</v>
      </c>
      <c r="V27" s="326">
        <f t="shared" si="7"/>
        <v>44877049</v>
      </c>
      <c r="W27" s="330">
        <f t="shared" si="7"/>
        <v>46922970</v>
      </c>
      <c r="X27" s="330">
        <f t="shared" si="7"/>
        <v>38055889</v>
      </c>
      <c r="Y27" s="393"/>
      <c r="AB27" s="316">
        <f>+'[1]Segmentos LN resumen'!R27</f>
        <v>44877049</v>
      </c>
      <c r="AC27" s="352">
        <f t="shared" si="8"/>
        <v>0</v>
      </c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</row>
    <row r="28" spans="2:39" ht="12">
      <c r="B28" s="319"/>
      <c r="C28" s="320" t="s">
        <v>339</v>
      </c>
      <c r="D28" s="316">
        <v>55942970</v>
      </c>
      <c r="E28" s="377">
        <v>82007430</v>
      </c>
      <c r="F28" s="377">
        <v>76991742</v>
      </c>
      <c r="G28" s="316">
        <v>15538595</v>
      </c>
      <c r="H28" s="377">
        <v>5965032</v>
      </c>
      <c r="I28" s="377">
        <v>4697201</v>
      </c>
      <c r="J28" s="316">
        <v>72468975</v>
      </c>
      <c r="K28" s="377">
        <v>176051512</v>
      </c>
      <c r="L28" s="377">
        <v>188426851</v>
      </c>
      <c r="M28" s="316">
        <v>95955539</v>
      </c>
      <c r="N28" s="377">
        <v>96668454</v>
      </c>
      <c r="O28" s="377">
        <v>94502427</v>
      </c>
      <c r="P28" s="316">
        <v>0</v>
      </c>
      <c r="Q28" s="377">
        <v>1839315</v>
      </c>
      <c r="R28" s="377">
        <v>1522732</v>
      </c>
      <c r="S28" s="316">
        <v>-29768312</v>
      </c>
      <c r="T28" s="377">
        <v>-40975527</v>
      </c>
      <c r="U28" s="377">
        <v>895555</v>
      </c>
      <c r="V28" s="326">
        <f t="shared" si="7"/>
        <v>210137767</v>
      </c>
      <c r="W28" s="330">
        <f t="shared" si="7"/>
        <v>321556216</v>
      </c>
      <c r="X28" s="330">
        <f t="shared" si="7"/>
        <v>367036508</v>
      </c>
      <c r="Y28" s="393"/>
      <c r="AB28" s="316">
        <f>+'[1]Segmentos LN resumen'!R28</f>
        <v>210137767</v>
      </c>
      <c r="AC28" s="352">
        <f t="shared" si="8"/>
        <v>0</v>
      </c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</row>
    <row r="29" spans="5:35" ht="6.75" customHeight="1">
      <c r="E29" s="335"/>
      <c r="F29" s="335"/>
      <c r="G29" s="310"/>
      <c r="H29" s="335"/>
      <c r="I29" s="335"/>
      <c r="K29" s="335"/>
      <c r="L29" s="335"/>
      <c r="N29" s="335"/>
      <c r="O29" s="335"/>
      <c r="Q29" s="335"/>
      <c r="R29" s="335"/>
      <c r="T29" s="335"/>
      <c r="U29" s="335"/>
      <c r="W29" s="328"/>
      <c r="X29" s="328"/>
      <c r="Y29" s="393"/>
      <c r="AC29" s="352"/>
      <c r="AH29" s="310"/>
      <c r="AI29" s="310"/>
    </row>
    <row r="30" spans="2:35" ht="12">
      <c r="B30" s="324" t="s">
        <v>340</v>
      </c>
      <c r="C30" s="325"/>
      <c r="D30" s="326">
        <f aca="true" t="shared" si="9" ref="D30:U30">+D6+D18</f>
        <v>10993037202</v>
      </c>
      <c r="E30" s="378">
        <f t="shared" si="9"/>
        <v>8293103097</v>
      </c>
      <c r="F30" s="378">
        <f t="shared" si="9"/>
        <v>8747436106</v>
      </c>
      <c r="G30" s="326">
        <f t="shared" si="9"/>
        <v>983947372</v>
      </c>
      <c r="H30" s="378">
        <f t="shared" si="9"/>
        <v>727489690</v>
      </c>
      <c r="I30" s="378">
        <f t="shared" si="9"/>
        <v>792150677</v>
      </c>
      <c r="J30" s="326">
        <f t="shared" si="9"/>
        <v>3032524374</v>
      </c>
      <c r="K30" s="378">
        <f t="shared" si="9"/>
        <v>4080531757</v>
      </c>
      <c r="L30" s="378">
        <f t="shared" si="9"/>
        <v>4485916038</v>
      </c>
      <c r="M30" s="326">
        <f t="shared" si="9"/>
        <v>3270655873</v>
      </c>
      <c r="N30" s="378">
        <f t="shared" si="9"/>
        <v>3030611805</v>
      </c>
      <c r="O30" s="378">
        <f t="shared" si="9"/>
        <v>2763579912</v>
      </c>
      <c r="P30" s="326">
        <f t="shared" si="9"/>
        <v>1619947503</v>
      </c>
      <c r="Q30" s="378">
        <f t="shared" si="9"/>
        <v>1397422521</v>
      </c>
      <c r="R30" s="378">
        <f t="shared" si="9"/>
        <v>1385204889</v>
      </c>
      <c r="S30" s="326">
        <f t="shared" si="9"/>
        <v>-4722448017</v>
      </c>
      <c r="T30" s="378">
        <f t="shared" si="9"/>
        <v>-4282666568</v>
      </c>
      <c r="U30" s="378">
        <f t="shared" si="9"/>
        <v>-4525200540</v>
      </c>
      <c r="V30" s="326">
        <f>+V6+V18</f>
        <v>15177664307</v>
      </c>
      <c r="W30" s="330">
        <f>+W6+W18</f>
        <v>13246492302</v>
      </c>
      <c r="X30" s="330">
        <f>+X6+X18</f>
        <v>13649087082</v>
      </c>
      <c r="Y30" s="393"/>
      <c r="AB30" s="326">
        <f>+AB6+AB18</f>
        <v>15177664307</v>
      </c>
      <c r="AC30" s="352">
        <f t="shared" si="8"/>
        <v>0</v>
      </c>
      <c r="AH30" s="310"/>
      <c r="AI30" s="310"/>
    </row>
    <row r="31" spans="7:35" ht="12">
      <c r="G31" s="310"/>
      <c r="Y31" s="393"/>
      <c r="AB31" s="352"/>
      <c r="AC31" s="352"/>
      <c r="AH31" s="310"/>
      <c r="AI31" s="310"/>
    </row>
    <row r="32" spans="7:35" ht="12">
      <c r="G32" s="310"/>
      <c r="Y32" s="393"/>
      <c r="AB32" s="352"/>
      <c r="AC32" s="352"/>
      <c r="AH32" s="310"/>
      <c r="AI32" s="310"/>
    </row>
    <row r="33" spans="2:35" ht="12.75" customHeight="1">
      <c r="B33" s="446" t="s">
        <v>408</v>
      </c>
      <c r="C33" s="447"/>
      <c r="D33" s="443" t="s">
        <v>1</v>
      </c>
      <c r="E33" s="444"/>
      <c r="F33" s="445"/>
      <c r="G33" s="443" t="s">
        <v>2</v>
      </c>
      <c r="H33" s="444"/>
      <c r="I33" s="445"/>
      <c r="J33" s="443" t="s">
        <v>409</v>
      </c>
      <c r="K33" s="444"/>
      <c r="L33" s="445"/>
      <c r="M33" s="443" t="s">
        <v>3</v>
      </c>
      <c r="N33" s="444"/>
      <c r="O33" s="445"/>
      <c r="P33" s="443" t="s">
        <v>410</v>
      </c>
      <c r="Q33" s="444"/>
      <c r="R33" s="445"/>
      <c r="S33" s="443" t="s">
        <v>411</v>
      </c>
      <c r="T33" s="444"/>
      <c r="U33" s="445"/>
      <c r="V33" s="443" t="s">
        <v>316</v>
      </c>
      <c r="W33" s="444"/>
      <c r="X33" s="445"/>
      <c r="Y33" s="393"/>
      <c r="AB33" s="352"/>
      <c r="AC33" s="352"/>
      <c r="AH33" s="310"/>
      <c r="AI33" s="310"/>
    </row>
    <row r="34" spans="2:35" ht="12">
      <c r="B34" s="439" t="s">
        <v>341</v>
      </c>
      <c r="C34" s="451"/>
      <c r="D34" s="311">
        <f aca="true" t="shared" si="10" ref="D34:X34">+D4</f>
        <v>41639</v>
      </c>
      <c r="E34" s="312">
        <f t="shared" si="10"/>
        <v>41274</v>
      </c>
      <c r="F34" s="312">
        <f t="shared" si="10"/>
        <v>40908</v>
      </c>
      <c r="G34" s="311">
        <f t="shared" si="10"/>
        <v>41639</v>
      </c>
      <c r="H34" s="312">
        <f t="shared" si="10"/>
        <v>41274</v>
      </c>
      <c r="I34" s="312">
        <f t="shared" si="10"/>
        <v>40908</v>
      </c>
      <c r="J34" s="311">
        <f t="shared" si="10"/>
        <v>41639</v>
      </c>
      <c r="K34" s="312">
        <f t="shared" si="10"/>
        <v>41274</v>
      </c>
      <c r="L34" s="312">
        <f t="shared" si="10"/>
        <v>40908</v>
      </c>
      <c r="M34" s="311">
        <f t="shared" si="10"/>
        <v>41639</v>
      </c>
      <c r="N34" s="312">
        <f t="shared" si="10"/>
        <v>41274</v>
      </c>
      <c r="O34" s="312">
        <f t="shared" si="10"/>
        <v>40908</v>
      </c>
      <c r="P34" s="311">
        <f t="shared" si="10"/>
        <v>41639</v>
      </c>
      <c r="Q34" s="312">
        <f t="shared" si="10"/>
        <v>41274</v>
      </c>
      <c r="R34" s="312">
        <f t="shared" si="10"/>
        <v>40908</v>
      </c>
      <c r="S34" s="311">
        <f t="shared" si="10"/>
        <v>41639</v>
      </c>
      <c r="T34" s="312">
        <f t="shared" si="10"/>
        <v>41274</v>
      </c>
      <c r="U34" s="312">
        <f t="shared" si="10"/>
        <v>40908</v>
      </c>
      <c r="V34" s="311">
        <f t="shared" si="10"/>
        <v>41639</v>
      </c>
      <c r="W34" s="312">
        <f t="shared" si="10"/>
        <v>41274</v>
      </c>
      <c r="X34" s="312">
        <f t="shared" si="10"/>
        <v>40908</v>
      </c>
      <c r="Y34" s="393"/>
      <c r="AB34" s="352"/>
      <c r="AC34" s="352"/>
      <c r="AH34" s="310"/>
      <c r="AI34" s="310"/>
    </row>
    <row r="35" spans="2:35" ht="12">
      <c r="B35" s="452"/>
      <c r="C35" s="453"/>
      <c r="D35" s="313" t="s">
        <v>318</v>
      </c>
      <c r="E35" s="394" t="s">
        <v>318</v>
      </c>
      <c r="F35" s="394" t="s">
        <v>318</v>
      </c>
      <c r="G35" s="313" t="s">
        <v>318</v>
      </c>
      <c r="H35" s="314" t="s">
        <v>318</v>
      </c>
      <c r="I35" s="314" t="s">
        <v>318</v>
      </c>
      <c r="J35" s="313" t="s">
        <v>318</v>
      </c>
      <c r="K35" s="314" t="s">
        <v>318</v>
      </c>
      <c r="L35" s="314" t="s">
        <v>318</v>
      </c>
      <c r="M35" s="313" t="s">
        <v>318</v>
      </c>
      <c r="N35" s="314" t="s">
        <v>318</v>
      </c>
      <c r="O35" s="314" t="s">
        <v>318</v>
      </c>
      <c r="P35" s="313" t="s">
        <v>318</v>
      </c>
      <c r="Q35" s="314" t="s">
        <v>318</v>
      </c>
      <c r="R35" s="314" t="s">
        <v>318</v>
      </c>
      <c r="S35" s="313" t="s">
        <v>318</v>
      </c>
      <c r="T35" s="314" t="s">
        <v>318</v>
      </c>
      <c r="U35" s="314" t="s">
        <v>318</v>
      </c>
      <c r="V35" s="313" t="s">
        <v>318</v>
      </c>
      <c r="W35" s="314" t="s">
        <v>318</v>
      </c>
      <c r="X35" s="314" t="s">
        <v>318</v>
      </c>
      <c r="Y35" s="393"/>
      <c r="AB35" s="352"/>
      <c r="AC35" s="352"/>
      <c r="AH35" s="310"/>
      <c r="AI35" s="310"/>
    </row>
    <row r="36" spans="2:35" ht="12">
      <c r="B36" s="328" t="s">
        <v>342</v>
      </c>
      <c r="D36" s="316">
        <f>+D37</f>
        <v>976567203</v>
      </c>
      <c r="E36" s="376">
        <f>+E37</f>
        <v>710362585</v>
      </c>
      <c r="F36" s="376">
        <f>+F37</f>
        <v>630608050</v>
      </c>
      <c r="G36" s="316">
        <f aca="true" t="shared" si="11" ref="G36:U36">+G37</f>
        <v>765661046</v>
      </c>
      <c r="H36" s="376">
        <f t="shared" si="11"/>
        <v>592608749</v>
      </c>
      <c r="I36" s="376">
        <f t="shared" si="11"/>
        <v>494783567</v>
      </c>
      <c r="J36" s="316">
        <f t="shared" si="11"/>
        <v>507823387</v>
      </c>
      <c r="K36" s="376">
        <f t="shared" si="11"/>
        <v>444716883</v>
      </c>
      <c r="L36" s="376">
        <f t="shared" si="11"/>
        <v>650237150</v>
      </c>
      <c r="M36" s="316">
        <f t="shared" si="11"/>
        <v>504585033</v>
      </c>
      <c r="N36" s="376">
        <f t="shared" si="11"/>
        <v>442299732</v>
      </c>
      <c r="O36" s="376">
        <f t="shared" si="11"/>
        <v>476157074</v>
      </c>
      <c r="P36" s="316">
        <f t="shared" si="11"/>
        <v>236388951</v>
      </c>
      <c r="Q36" s="376">
        <f t="shared" si="11"/>
        <v>192966044</v>
      </c>
      <c r="R36" s="376">
        <f t="shared" si="11"/>
        <v>170828751</v>
      </c>
      <c r="S36" s="316">
        <f t="shared" si="11"/>
        <v>-9765921</v>
      </c>
      <c r="T36" s="376">
        <f t="shared" si="11"/>
        <v>-36223268</v>
      </c>
      <c r="U36" s="376">
        <f t="shared" si="11"/>
        <v>-580568</v>
      </c>
      <c r="V36" s="326">
        <f aca="true" t="shared" si="12" ref="V36:X44">+S36+P36+M36+J36+G36+D36</f>
        <v>2981259699</v>
      </c>
      <c r="W36" s="330">
        <f t="shared" si="12"/>
        <v>2346730725</v>
      </c>
      <c r="X36" s="330">
        <f t="shared" si="12"/>
        <v>2422034024</v>
      </c>
      <c r="Y36" s="393"/>
      <c r="AB36" s="316">
        <f>+AB37</f>
        <v>2981259699</v>
      </c>
      <c r="AC36" s="352"/>
      <c r="AH36" s="310"/>
      <c r="AI36" s="310"/>
    </row>
    <row r="37" spans="2:39" ht="12" customHeight="1">
      <c r="B37" s="328" t="s">
        <v>343</v>
      </c>
      <c r="D37" s="316">
        <f aca="true" t="shared" si="13" ref="D37:U37">SUM(D38:D44)</f>
        <v>976567203</v>
      </c>
      <c r="E37" s="376">
        <f t="shared" si="13"/>
        <v>710362585</v>
      </c>
      <c r="F37" s="376">
        <f t="shared" si="13"/>
        <v>630608050</v>
      </c>
      <c r="G37" s="316">
        <f t="shared" si="13"/>
        <v>765661046</v>
      </c>
      <c r="H37" s="376">
        <f t="shared" si="13"/>
        <v>592608749</v>
      </c>
      <c r="I37" s="376">
        <f t="shared" si="13"/>
        <v>494783567</v>
      </c>
      <c r="J37" s="316">
        <f t="shared" si="13"/>
        <v>507823387</v>
      </c>
      <c r="K37" s="376">
        <f t="shared" si="13"/>
        <v>444716883</v>
      </c>
      <c r="L37" s="376">
        <f t="shared" si="13"/>
        <v>650237150</v>
      </c>
      <c r="M37" s="316">
        <f t="shared" si="13"/>
        <v>504585033</v>
      </c>
      <c r="N37" s="376">
        <f t="shared" si="13"/>
        <v>442299732</v>
      </c>
      <c r="O37" s="376">
        <f t="shared" si="13"/>
        <v>476157074</v>
      </c>
      <c r="P37" s="316">
        <f t="shared" si="13"/>
        <v>236388951</v>
      </c>
      <c r="Q37" s="376">
        <f t="shared" si="13"/>
        <v>192966044</v>
      </c>
      <c r="R37" s="376">
        <f t="shared" si="13"/>
        <v>170828751</v>
      </c>
      <c r="S37" s="316">
        <f t="shared" si="13"/>
        <v>-9765921</v>
      </c>
      <c r="T37" s="376">
        <f t="shared" si="13"/>
        <v>-36223268</v>
      </c>
      <c r="U37" s="376">
        <f t="shared" si="13"/>
        <v>-580568</v>
      </c>
      <c r="V37" s="326">
        <f t="shared" si="12"/>
        <v>2981259699</v>
      </c>
      <c r="W37" s="330">
        <f t="shared" si="12"/>
        <v>2346730725</v>
      </c>
      <c r="X37" s="330">
        <f t="shared" si="12"/>
        <v>2422034024</v>
      </c>
      <c r="Y37" s="393"/>
      <c r="AB37" s="316">
        <f>SUM(AB38:AB44)</f>
        <v>2981259699</v>
      </c>
      <c r="AC37" s="35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</row>
    <row r="38" spans="2:39" ht="12">
      <c r="B38" s="319"/>
      <c r="C38" s="320" t="s">
        <v>344</v>
      </c>
      <c r="D38" s="316">
        <v>447215392</v>
      </c>
      <c r="E38" s="376">
        <v>233128692</v>
      </c>
      <c r="F38" s="376">
        <v>76829743</v>
      </c>
      <c r="G38" s="316">
        <v>185774593</v>
      </c>
      <c r="H38" s="376">
        <v>156782528</v>
      </c>
      <c r="I38" s="376">
        <v>105336295</v>
      </c>
      <c r="J38" s="316">
        <v>67179349</v>
      </c>
      <c r="K38" s="376">
        <v>111001976</v>
      </c>
      <c r="L38" s="376">
        <v>288730920</v>
      </c>
      <c r="M38" s="316">
        <v>135583922</v>
      </c>
      <c r="N38" s="376">
        <v>96374184</v>
      </c>
      <c r="O38" s="376">
        <v>124642295</v>
      </c>
      <c r="P38" s="316">
        <v>70921949</v>
      </c>
      <c r="Q38" s="376">
        <v>61135922</v>
      </c>
      <c r="R38" s="376">
        <v>65023305</v>
      </c>
      <c r="S38" s="316">
        <v>0</v>
      </c>
      <c r="T38" s="376">
        <v>0</v>
      </c>
      <c r="U38" s="376">
        <v>0</v>
      </c>
      <c r="V38" s="326">
        <f t="shared" si="12"/>
        <v>906675205</v>
      </c>
      <c r="W38" s="330">
        <f t="shared" si="12"/>
        <v>658423302</v>
      </c>
      <c r="X38" s="330">
        <f t="shared" si="12"/>
        <v>660562558</v>
      </c>
      <c r="Y38" s="393"/>
      <c r="AB38" s="316">
        <f>+'[1]Segmentos LN resumen'!R40</f>
        <v>906675205</v>
      </c>
      <c r="AC38" s="352">
        <f aca="true" t="shared" si="14" ref="AC38:AC44">+V38-AB38</f>
        <v>0</v>
      </c>
      <c r="AD38" s="322"/>
      <c r="AE38" s="322"/>
      <c r="AF38" s="322"/>
      <c r="AG38" s="322"/>
      <c r="AH38" s="322"/>
      <c r="AI38" s="322"/>
      <c r="AJ38" s="322"/>
      <c r="AK38" s="322"/>
      <c r="AL38" s="322"/>
      <c r="AM38" s="322"/>
    </row>
    <row r="39" spans="2:39" ht="12">
      <c r="B39" s="319"/>
      <c r="C39" s="320" t="s">
        <v>345</v>
      </c>
      <c r="D39" s="316">
        <v>350880679</v>
      </c>
      <c r="E39" s="376">
        <v>309129869</v>
      </c>
      <c r="F39" s="376">
        <v>389635719</v>
      </c>
      <c r="G39" s="316">
        <v>408453765</v>
      </c>
      <c r="H39" s="376">
        <v>335942011</v>
      </c>
      <c r="I39" s="376">
        <v>283219858</v>
      </c>
      <c r="J39" s="316">
        <v>231382009</v>
      </c>
      <c r="K39" s="376">
        <v>246490233</v>
      </c>
      <c r="L39" s="376">
        <v>234837848</v>
      </c>
      <c r="M39" s="316">
        <v>220050591</v>
      </c>
      <c r="N39" s="376">
        <v>206401334</v>
      </c>
      <c r="O39" s="376">
        <v>217911901</v>
      </c>
      <c r="P39" s="316">
        <v>128819970</v>
      </c>
      <c r="Q39" s="376">
        <v>85340558</v>
      </c>
      <c r="R39" s="376">
        <v>68645529</v>
      </c>
      <c r="S39" s="316">
        <v>80005318</v>
      </c>
      <c r="T39" s="376">
        <v>11547745</v>
      </c>
      <c r="U39" s="376">
        <v>19137458</v>
      </c>
      <c r="V39" s="326">
        <f t="shared" si="12"/>
        <v>1419592332</v>
      </c>
      <c r="W39" s="330">
        <f t="shared" si="12"/>
        <v>1194851750</v>
      </c>
      <c r="X39" s="330">
        <f t="shared" si="12"/>
        <v>1213388313</v>
      </c>
      <c r="Y39" s="393"/>
      <c r="AB39" s="316">
        <f>+'[1]Segmentos LN resumen'!R41</f>
        <v>1419592332</v>
      </c>
      <c r="AC39" s="352">
        <f t="shared" si="14"/>
        <v>0</v>
      </c>
      <c r="AD39" s="322"/>
      <c r="AE39" s="322"/>
      <c r="AF39" s="322"/>
      <c r="AG39" s="322"/>
      <c r="AH39" s="322"/>
      <c r="AI39" s="322"/>
      <c r="AJ39" s="322"/>
      <c r="AK39" s="322"/>
      <c r="AL39" s="322"/>
      <c r="AM39" s="322"/>
    </row>
    <row r="40" spans="2:39" ht="12">
      <c r="B40" s="319"/>
      <c r="C40" s="320" t="s">
        <v>346</v>
      </c>
      <c r="D40" s="316">
        <v>25743837</v>
      </c>
      <c r="E40" s="376">
        <v>94690434</v>
      </c>
      <c r="F40" s="376">
        <v>50881631</v>
      </c>
      <c r="G40" s="316">
        <v>74601162</v>
      </c>
      <c r="H40" s="376">
        <v>32357914</v>
      </c>
      <c r="I40" s="376">
        <v>45686586</v>
      </c>
      <c r="J40" s="316">
        <v>148963775</v>
      </c>
      <c r="K40" s="376">
        <v>31861534</v>
      </c>
      <c r="L40" s="376">
        <v>34092017</v>
      </c>
      <c r="M40" s="316">
        <v>43984648</v>
      </c>
      <c r="N40" s="376">
        <v>38029441</v>
      </c>
      <c r="O40" s="376">
        <v>52825714</v>
      </c>
      <c r="P40" s="316">
        <v>890087</v>
      </c>
      <c r="Q40" s="376">
        <v>1091197</v>
      </c>
      <c r="R40" s="376">
        <v>1068536</v>
      </c>
      <c r="S40" s="316">
        <v>-89771239</v>
      </c>
      <c r="T40" s="376">
        <v>-47771013</v>
      </c>
      <c r="U40" s="376">
        <v>-24195800</v>
      </c>
      <c r="V40" s="326">
        <f t="shared" si="12"/>
        <v>204412270</v>
      </c>
      <c r="W40" s="330">
        <f t="shared" si="12"/>
        <v>150259507</v>
      </c>
      <c r="X40" s="330">
        <f t="shared" si="12"/>
        <v>160358684</v>
      </c>
      <c r="Y40" s="393"/>
      <c r="AB40" s="316">
        <f>+'[1]Segmentos LN resumen'!R42</f>
        <v>204412270</v>
      </c>
      <c r="AC40" s="352">
        <f t="shared" si="14"/>
        <v>0</v>
      </c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</row>
    <row r="41" spans="2:39" ht="12">
      <c r="B41" s="319"/>
      <c r="C41" s="320" t="s">
        <v>347</v>
      </c>
      <c r="D41" s="316">
        <v>46172778</v>
      </c>
      <c r="E41" s="376">
        <v>39752810</v>
      </c>
      <c r="F41" s="376">
        <v>53819934</v>
      </c>
      <c r="G41" s="316">
        <v>49361942</v>
      </c>
      <c r="H41" s="376">
        <v>30095780</v>
      </c>
      <c r="I41" s="376">
        <v>25324807</v>
      </c>
      <c r="J41" s="316">
        <v>1162162</v>
      </c>
      <c r="K41" s="376">
        <v>1559596</v>
      </c>
      <c r="L41" s="376">
        <v>6801936</v>
      </c>
      <c r="M41" s="316">
        <v>12139002</v>
      </c>
      <c r="N41" s="376">
        <v>9808093</v>
      </c>
      <c r="O41" s="376">
        <v>10860</v>
      </c>
      <c r="P41" s="316">
        <v>9746774</v>
      </c>
      <c r="Q41" s="376">
        <v>8514423</v>
      </c>
      <c r="R41" s="376">
        <v>8754075</v>
      </c>
      <c r="S41" s="316">
        <v>0</v>
      </c>
      <c r="T41" s="376">
        <v>0</v>
      </c>
      <c r="U41" s="376">
        <v>4477774</v>
      </c>
      <c r="V41" s="326">
        <f t="shared" si="12"/>
        <v>118582658</v>
      </c>
      <c r="W41" s="330">
        <f t="shared" si="12"/>
        <v>89730702</v>
      </c>
      <c r="X41" s="330">
        <f t="shared" si="12"/>
        <v>99189386</v>
      </c>
      <c r="Y41" s="393"/>
      <c r="AB41" s="316">
        <f>+'[1]Segmentos LN resumen'!R43</f>
        <v>118582658</v>
      </c>
      <c r="AC41" s="352">
        <f t="shared" si="14"/>
        <v>0</v>
      </c>
      <c r="AD41" s="322"/>
      <c r="AE41" s="322"/>
      <c r="AF41" s="322"/>
      <c r="AG41" s="322"/>
      <c r="AH41" s="322"/>
      <c r="AI41" s="322"/>
      <c r="AJ41" s="322"/>
      <c r="AK41" s="322"/>
      <c r="AL41" s="322"/>
      <c r="AM41" s="322"/>
    </row>
    <row r="42" spans="2:39" ht="12">
      <c r="B42" s="319"/>
      <c r="C42" s="320" t="s">
        <v>348</v>
      </c>
      <c r="D42" s="316">
        <v>105209644</v>
      </c>
      <c r="E42" s="376">
        <v>31025160</v>
      </c>
      <c r="F42" s="376">
        <v>56915482</v>
      </c>
      <c r="G42" s="316">
        <v>18177602</v>
      </c>
      <c r="H42" s="376">
        <v>10649219</v>
      </c>
      <c r="I42" s="376">
        <v>12379051</v>
      </c>
      <c r="J42" s="316">
        <v>37120694</v>
      </c>
      <c r="K42" s="376">
        <v>35085220</v>
      </c>
      <c r="L42" s="376">
        <v>67476356</v>
      </c>
      <c r="M42" s="316">
        <v>82533687</v>
      </c>
      <c r="N42" s="376">
        <v>83398892</v>
      </c>
      <c r="O42" s="376">
        <v>74996825</v>
      </c>
      <c r="P42" s="316">
        <v>12106758</v>
      </c>
      <c r="Q42" s="376">
        <v>9387047</v>
      </c>
      <c r="R42" s="376">
        <v>20478459</v>
      </c>
      <c r="S42" s="316">
        <v>0</v>
      </c>
      <c r="T42" s="376">
        <v>0</v>
      </c>
      <c r="U42" s="376">
        <v>0</v>
      </c>
      <c r="V42" s="326">
        <f t="shared" si="12"/>
        <v>255148385</v>
      </c>
      <c r="W42" s="330">
        <f t="shared" si="12"/>
        <v>169545538</v>
      </c>
      <c r="X42" s="330">
        <f t="shared" si="12"/>
        <v>232246173</v>
      </c>
      <c r="Y42" s="393"/>
      <c r="AB42" s="316">
        <f>+'[1]Segmentos LN resumen'!R44</f>
        <v>255148385</v>
      </c>
      <c r="AC42" s="352">
        <f t="shared" si="14"/>
        <v>0</v>
      </c>
      <c r="AD42" s="322"/>
      <c r="AE42" s="322"/>
      <c r="AF42" s="322"/>
      <c r="AG42" s="322"/>
      <c r="AH42" s="322"/>
      <c r="AI42" s="322"/>
      <c r="AJ42" s="322"/>
      <c r="AK42" s="322"/>
      <c r="AL42" s="322"/>
      <c r="AM42" s="322"/>
    </row>
    <row r="43" spans="2:39" ht="12">
      <c r="B43" s="319"/>
      <c r="C43" s="320" t="s">
        <v>349</v>
      </c>
      <c r="D43" s="316">
        <v>0</v>
      </c>
      <c r="E43" s="376">
        <v>0</v>
      </c>
      <c r="F43" s="376">
        <v>0</v>
      </c>
      <c r="G43" s="316">
        <v>0</v>
      </c>
      <c r="H43" s="376">
        <v>0</v>
      </c>
      <c r="I43" s="376">
        <v>0</v>
      </c>
      <c r="J43" s="316">
        <v>0</v>
      </c>
      <c r="K43" s="376">
        <v>0</v>
      </c>
      <c r="L43" s="376">
        <v>0</v>
      </c>
      <c r="M43" s="316">
        <v>0</v>
      </c>
      <c r="N43" s="376">
        <v>0</v>
      </c>
      <c r="O43" s="376">
        <v>0</v>
      </c>
      <c r="P43" s="316">
        <v>0</v>
      </c>
      <c r="Q43" s="376">
        <v>0</v>
      </c>
      <c r="R43" s="376">
        <v>0</v>
      </c>
      <c r="S43" s="316">
        <v>0</v>
      </c>
      <c r="T43" s="376">
        <v>0</v>
      </c>
      <c r="U43" s="376">
        <v>0</v>
      </c>
      <c r="V43" s="326">
        <f t="shared" si="12"/>
        <v>0</v>
      </c>
      <c r="W43" s="330">
        <f t="shared" si="12"/>
        <v>0</v>
      </c>
      <c r="X43" s="330">
        <f t="shared" si="12"/>
        <v>0</v>
      </c>
      <c r="Y43" s="393"/>
      <c r="AB43" s="316">
        <f>+'[1]Segmentos LN resumen'!R45</f>
        <v>0</v>
      </c>
      <c r="AC43" s="352">
        <f t="shared" si="14"/>
        <v>0</v>
      </c>
      <c r="AD43" s="322"/>
      <c r="AE43" s="322"/>
      <c r="AF43" s="322"/>
      <c r="AG43" s="322"/>
      <c r="AH43" s="322"/>
      <c r="AI43" s="322"/>
      <c r="AJ43" s="322"/>
      <c r="AK43" s="322"/>
      <c r="AL43" s="322"/>
      <c r="AM43" s="322"/>
    </row>
    <row r="44" spans="2:39" ht="12">
      <c r="B44" s="319"/>
      <c r="C44" s="320" t="s">
        <v>350</v>
      </c>
      <c r="D44" s="316">
        <v>1344873</v>
      </c>
      <c r="E44" s="376">
        <v>2635620</v>
      </c>
      <c r="F44" s="376">
        <v>2525541</v>
      </c>
      <c r="G44" s="316">
        <v>29291982</v>
      </c>
      <c r="H44" s="376">
        <v>26781297</v>
      </c>
      <c r="I44" s="376">
        <v>22836970</v>
      </c>
      <c r="J44" s="316">
        <v>22015398</v>
      </c>
      <c r="K44" s="376">
        <v>18718324</v>
      </c>
      <c r="L44" s="376">
        <v>18298073</v>
      </c>
      <c r="M44" s="316">
        <v>10293183</v>
      </c>
      <c r="N44" s="376">
        <v>8287788</v>
      </c>
      <c r="O44" s="376">
        <v>5769479</v>
      </c>
      <c r="P44" s="316">
        <v>13903413</v>
      </c>
      <c r="Q44" s="376">
        <v>27496897</v>
      </c>
      <c r="R44" s="376">
        <v>6858847</v>
      </c>
      <c r="S44" s="316">
        <v>0</v>
      </c>
      <c r="T44" s="376">
        <v>0</v>
      </c>
      <c r="U44" s="376">
        <v>0</v>
      </c>
      <c r="V44" s="326">
        <f t="shared" si="12"/>
        <v>76848849</v>
      </c>
      <c r="W44" s="330">
        <f t="shared" si="12"/>
        <v>83919926</v>
      </c>
      <c r="X44" s="330">
        <f t="shared" si="12"/>
        <v>56288910</v>
      </c>
      <c r="Y44" s="393"/>
      <c r="AB44" s="316">
        <f>+'[1]Segmentos LN resumen'!R46</f>
        <v>76848849</v>
      </c>
      <c r="AC44" s="352">
        <f t="shared" si="14"/>
        <v>0</v>
      </c>
      <c r="AD44" s="322"/>
      <c r="AE44" s="322"/>
      <c r="AF44" s="322"/>
      <c r="AG44" s="322"/>
      <c r="AH44" s="322"/>
      <c r="AI44" s="322"/>
      <c r="AJ44" s="322"/>
      <c r="AK44" s="322"/>
      <c r="AL44" s="322"/>
      <c r="AM44" s="322"/>
    </row>
    <row r="45" spans="5:35" ht="6" customHeight="1">
      <c r="E45" s="335"/>
      <c r="F45" s="335"/>
      <c r="G45" s="310"/>
      <c r="H45" s="335"/>
      <c r="I45" s="335"/>
      <c r="K45" s="335"/>
      <c r="L45" s="335"/>
      <c r="N45" s="335"/>
      <c r="O45" s="335"/>
      <c r="Q45" s="335"/>
      <c r="R45" s="335"/>
      <c r="T45" s="335"/>
      <c r="U45" s="335"/>
      <c r="W45" s="328"/>
      <c r="X45" s="328"/>
      <c r="Y45" s="328"/>
      <c r="AC45" s="352"/>
      <c r="AH45" s="310"/>
      <c r="AI45" s="310"/>
    </row>
    <row r="46" spans="2:39" ht="36">
      <c r="B46" s="319"/>
      <c r="C46" s="323" t="s">
        <v>351</v>
      </c>
      <c r="D46" s="316">
        <v>0</v>
      </c>
      <c r="E46" s="376">
        <v>0</v>
      </c>
      <c r="F46" s="376">
        <v>0</v>
      </c>
      <c r="G46" s="316">
        <v>0</v>
      </c>
      <c r="H46" s="376">
        <v>0</v>
      </c>
      <c r="I46" s="376">
        <v>0</v>
      </c>
      <c r="J46" s="316">
        <v>0</v>
      </c>
      <c r="K46" s="376">
        <v>0</v>
      </c>
      <c r="L46" s="376">
        <v>0</v>
      </c>
      <c r="M46" s="316">
        <v>0</v>
      </c>
      <c r="N46" s="376">
        <v>0</v>
      </c>
      <c r="O46" s="376">
        <v>0</v>
      </c>
      <c r="P46" s="316">
        <v>0</v>
      </c>
      <c r="Q46" s="376">
        <v>0</v>
      </c>
      <c r="R46" s="376">
        <v>0</v>
      </c>
      <c r="S46" s="316">
        <v>0</v>
      </c>
      <c r="T46" s="376">
        <v>0</v>
      </c>
      <c r="U46" s="376">
        <v>0</v>
      </c>
      <c r="V46" s="326">
        <v>0</v>
      </c>
      <c r="W46" s="330">
        <v>0</v>
      </c>
      <c r="X46" s="330">
        <v>0</v>
      </c>
      <c r="Y46" s="393"/>
      <c r="AB46" s="316"/>
      <c r="AC46" s="35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</row>
    <row r="47" spans="5:35" ht="6" customHeight="1">
      <c r="E47" s="335"/>
      <c r="F47" s="335"/>
      <c r="G47" s="310"/>
      <c r="H47" s="335"/>
      <c r="I47" s="335"/>
      <c r="K47" s="335"/>
      <c r="L47" s="335"/>
      <c r="N47" s="335"/>
      <c r="O47" s="335"/>
      <c r="Q47" s="335"/>
      <c r="R47" s="335"/>
      <c r="T47" s="335"/>
      <c r="U47" s="335"/>
      <c r="W47" s="328"/>
      <c r="X47" s="328"/>
      <c r="Y47" s="328"/>
      <c r="AC47" s="352"/>
      <c r="AH47" s="310"/>
      <c r="AI47" s="310"/>
    </row>
    <row r="48" spans="2:35" ht="12">
      <c r="B48" s="318" t="s">
        <v>352</v>
      </c>
      <c r="D48" s="316">
        <f>SUM(D49:D55)</f>
        <v>1082782610</v>
      </c>
      <c r="E48" s="376">
        <f>SUM(E49:E55)</f>
        <v>1511764865</v>
      </c>
      <c r="F48" s="376">
        <f>SUM(F49:F55)</f>
        <v>1795375211</v>
      </c>
      <c r="G48" s="316">
        <f aca="true" t="shared" si="15" ref="G48:U48">SUM(G49:G55)</f>
        <v>131441625</v>
      </c>
      <c r="H48" s="376">
        <f t="shared" si="15"/>
        <v>113903928</v>
      </c>
      <c r="I48" s="376">
        <f t="shared" si="15"/>
        <v>206938488</v>
      </c>
      <c r="J48" s="316">
        <f t="shared" si="15"/>
        <v>805923465</v>
      </c>
      <c r="K48" s="376">
        <f t="shared" si="15"/>
        <v>860959079</v>
      </c>
      <c r="L48" s="376">
        <f t="shared" si="15"/>
        <v>929216917</v>
      </c>
      <c r="M48" s="316">
        <f t="shared" si="15"/>
        <v>1209708575</v>
      </c>
      <c r="N48" s="376">
        <f t="shared" si="15"/>
        <v>1069131734</v>
      </c>
      <c r="O48" s="376">
        <f t="shared" si="15"/>
        <v>910782376</v>
      </c>
      <c r="P48" s="316">
        <f t="shared" si="15"/>
        <v>525169451</v>
      </c>
      <c r="Q48" s="376">
        <f t="shared" si="15"/>
        <v>484376415</v>
      </c>
      <c r="R48" s="376">
        <f t="shared" si="15"/>
        <v>527947698</v>
      </c>
      <c r="S48" s="316">
        <f t="shared" si="15"/>
        <v>-66085979</v>
      </c>
      <c r="T48" s="376">
        <f t="shared" si="15"/>
        <v>-98581490</v>
      </c>
      <c r="U48" s="376">
        <f t="shared" si="15"/>
        <v>-34248823</v>
      </c>
      <c r="V48" s="326">
        <f aca="true" t="shared" si="16" ref="V48:X55">+S48+P48+M48+J48+G48+D48</f>
        <v>3688939747</v>
      </c>
      <c r="W48" s="330">
        <f t="shared" si="16"/>
        <v>3941554531</v>
      </c>
      <c r="X48" s="330">
        <f t="shared" si="16"/>
        <v>4336011867</v>
      </c>
      <c r="Y48" s="393"/>
      <c r="AB48" s="316">
        <f>SUM(AB49:AB55)</f>
        <v>3688939747</v>
      </c>
      <c r="AC48" s="352"/>
      <c r="AH48" s="310"/>
      <c r="AI48" s="310"/>
    </row>
    <row r="49" spans="2:39" ht="12">
      <c r="B49" s="319"/>
      <c r="C49" s="320" t="s">
        <v>353</v>
      </c>
      <c r="D49" s="316">
        <v>834174804</v>
      </c>
      <c r="E49" s="376">
        <v>1208350892</v>
      </c>
      <c r="F49" s="376">
        <v>1538473627</v>
      </c>
      <c r="G49" s="316">
        <v>19263284</v>
      </c>
      <c r="H49" s="376">
        <v>23630252</v>
      </c>
      <c r="I49" s="376">
        <v>113544053</v>
      </c>
      <c r="J49" s="316">
        <v>511762232</v>
      </c>
      <c r="K49" s="376">
        <v>465777075</v>
      </c>
      <c r="L49" s="376">
        <v>515352311</v>
      </c>
      <c r="M49" s="316">
        <v>1097771137</v>
      </c>
      <c r="N49" s="376">
        <v>945721006</v>
      </c>
      <c r="O49" s="376">
        <v>782142214</v>
      </c>
      <c r="P49" s="316">
        <v>327277654</v>
      </c>
      <c r="Q49" s="376">
        <v>284640644</v>
      </c>
      <c r="R49" s="376">
        <v>321843088</v>
      </c>
      <c r="S49" s="316">
        <v>0</v>
      </c>
      <c r="T49" s="376">
        <v>0</v>
      </c>
      <c r="U49" s="376">
        <v>0</v>
      </c>
      <c r="V49" s="326">
        <f t="shared" si="16"/>
        <v>2790249111</v>
      </c>
      <c r="W49" s="330">
        <f t="shared" si="16"/>
        <v>2928119869</v>
      </c>
      <c r="X49" s="330">
        <f t="shared" si="16"/>
        <v>3271355293</v>
      </c>
      <c r="Y49" s="393"/>
      <c r="AB49" s="316">
        <f>+'[1]Segmentos LN resumen'!R51</f>
        <v>2790249111</v>
      </c>
      <c r="AC49" s="352">
        <f aca="true" t="shared" si="17" ref="AC49:AC55">+V49-AB49</f>
        <v>0</v>
      </c>
      <c r="AD49" s="322"/>
      <c r="AE49" s="322"/>
      <c r="AF49" s="322"/>
      <c r="AG49" s="322"/>
      <c r="AH49" s="322"/>
      <c r="AI49" s="322"/>
      <c r="AJ49" s="322"/>
      <c r="AK49" s="322"/>
      <c r="AL49" s="322"/>
      <c r="AM49" s="322"/>
    </row>
    <row r="50" spans="2:39" ht="12">
      <c r="B50" s="319"/>
      <c r="C50" s="320" t="s">
        <v>354</v>
      </c>
      <c r="D50" s="316">
        <v>0</v>
      </c>
      <c r="E50" s="376">
        <v>0</v>
      </c>
      <c r="F50" s="376">
        <v>0</v>
      </c>
      <c r="G50" s="316">
        <v>126137</v>
      </c>
      <c r="H50" s="376">
        <v>175794</v>
      </c>
      <c r="I50" s="376">
        <v>1146930</v>
      </c>
      <c r="J50" s="316">
        <v>22937741</v>
      </c>
      <c r="K50" s="376">
        <v>14081644</v>
      </c>
      <c r="L50" s="376">
        <v>13157677</v>
      </c>
      <c r="M50" s="316">
        <v>0</v>
      </c>
      <c r="N50" s="376">
        <v>0</v>
      </c>
      <c r="O50" s="376">
        <v>0</v>
      </c>
      <c r="P50" s="316">
        <v>0</v>
      </c>
      <c r="Q50" s="376">
        <v>0</v>
      </c>
      <c r="R50" s="376">
        <v>0</v>
      </c>
      <c r="S50" s="316">
        <v>0</v>
      </c>
      <c r="T50" s="376">
        <v>0</v>
      </c>
      <c r="U50" s="376">
        <v>0</v>
      </c>
      <c r="V50" s="326">
        <f t="shared" si="16"/>
        <v>23063878</v>
      </c>
      <c r="W50" s="330">
        <f t="shared" si="16"/>
        <v>14257438</v>
      </c>
      <c r="X50" s="330">
        <f t="shared" si="16"/>
        <v>14304607</v>
      </c>
      <c r="Y50" s="393"/>
      <c r="AB50" s="316">
        <f>+'[1]Segmentos LN resumen'!R52</f>
        <v>23063878</v>
      </c>
      <c r="AC50" s="352">
        <f t="shared" si="17"/>
        <v>0</v>
      </c>
      <c r="AD50" s="322"/>
      <c r="AE50" s="322"/>
      <c r="AF50" s="322"/>
      <c r="AG50" s="322"/>
      <c r="AH50" s="322"/>
      <c r="AI50" s="322"/>
      <c r="AJ50" s="322"/>
      <c r="AK50" s="322"/>
      <c r="AL50" s="322"/>
      <c r="AM50" s="322"/>
    </row>
    <row r="51" spans="2:39" ht="12">
      <c r="B51" s="319"/>
      <c r="C51" s="320" t="s">
        <v>355</v>
      </c>
      <c r="D51" s="316">
        <v>0</v>
      </c>
      <c r="E51" s="376">
        <v>0</v>
      </c>
      <c r="F51" s="376">
        <v>0</v>
      </c>
      <c r="G51" s="316">
        <v>36317667</v>
      </c>
      <c r="H51" s="376">
        <v>37013568</v>
      </c>
      <c r="I51" s="376">
        <v>34248823</v>
      </c>
      <c r="J51" s="316">
        <v>0</v>
      </c>
      <c r="K51" s="376">
        <v>0</v>
      </c>
      <c r="L51" s="376">
        <v>0</v>
      </c>
      <c r="M51" s="316">
        <v>0</v>
      </c>
      <c r="N51" s="376">
        <v>0</v>
      </c>
      <c r="O51" s="376">
        <v>0</v>
      </c>
      <c r="P51" s="316">
        <v>0</v>
      </c>
      <c r="Q51" s="376">
        <v>0</v>
      </c>
      <c r="R51" s="376">
        <v>0</v>
      </c>
      <c r="S51" s="316">
        <v>-36317667</v>
      </c>
      <c r="T51" s="376">
        <v>-37013568</v>
      </c>
      <c r="U51" s="376">
        <v>-34248823</v>
      </c>
      <c r="V51" s="326">
        <f t="shared" si="16"/>
        <v>0</v>
      </c>
      <c r="W51" s="330">
        <f t="shared" si="16"/>
        <v>0</v>
      </c>
      <c r="X51" s="330">
        <f t="shared" si="16"/>
        <v>0</v>
      </c>
      <c r="Y51" s="393"/>
      <c r="AB51" s="316">
        <f>+'[1]Segmentos LN resumen'!R53</f>
        <v>0</v>
      </c>
      <c r="AC51" s="352">
        <f t="shared" si="17"/>
        <v>0</v>
      </c>
      <c r="AD51" s="322"/>
      <c r="AE51" s="322"/>
      <c r="AF51" s="322"/>
      <c r="AG51" s="322"/>
      <c r="AH51" s="322"/>
      <c r="AI51" s="322"/>
      <c r="AJ51" s="322"/>
      <c r="AK51" s="322"/>
      <c r="AL51" s="322"/>
      <c r="AM51" s="322"/>
    </row>
    <row r="52" spans="2:39" ht="12">
      <c r="B52" s="319"/>
      <c r="C52" s="320" t="s">
        <v>356</v>
      </c>
      <c r="D52" s="316">
        <v>23983651</v>
      </c>
      <c r="E52" s="376">
        <v>25283772</v>
      </c>
      <c r="F52" s="376">
        <v>17935877</v>
      </c>
      <c r="G52" s="316">
        <v>13647279</v>
      </c>
      <c r="H52" s="376">
        <v>7830745</v>
      </c>
      <c r="I52" s="376">
        <v>9239778</v>
      </c>
      <c r="J52" s="316">
        <v>142210556</v>
      </c>
      <c r="K52" s="376">
        <v>137536697</v>
      </c>
      <c r="L52" s="376">
        <v>168801883</v>
      </c>
      <c r="M52" s="316">
        <v>10688183</v>
      </c>
      <c r="N52" s="376">
        <v>2989679</v>
      </c>
      <c r="O52" s="376">
        <v>4204740</v>
      </c>
      <c r="P52" s="316">
        <v>3437684</v>
      </c>
      <c r="Q52" s="376">
        <v>2934142</v>
      </c>
      <c r="R52" s="376">
        <v>1833561</v>
      </c>
      <c r="S52" s="316">
        <v>0</v>
      </c>
      <c r="T52" s="376">
        <v>0</v>
      </c>
      <c r="U52" s="376">
        <v>0</v>
      </c>
      <c r="V52" s="326">
        <f t="shared" si="16"/>
        <v>193967353</v>
      </c>
      <c r="W52" s="330">
        <f t="shared" si="16"/>
        <v>176575035</v>
      </c>
      <c r="X52" s="330">
        <f t="shared" si="16"/>
        <v>202015839</v>
      </c>
      <c r="Y52" s="393"/>
      <c r="AB52" s="316">
        <f>+'[1]Segmentos LN resumen'!R54</f>
        <v>193967353</v>
      </c>
      <c r="AC52" s="352">
        <f t="shared" si="17"/>
        <v>0</v>
      </c>
      <c r="AD52" s="322"/>
      <c r="AE52" s="322"/>
      <c r="AF52" s="322"/>
      <c r="AG52" s="322"/>
      <c r="AH52" s="322"/>
      <c r="AI52" s="322"/>
      <c r="AJ52" s="322"/>
      <c r="AK52" s="322"/>
      <c r="AL52" s="322"/>
      <c r="AM52" s="322"/>
    </row>
    <row r="53" spans="2:39" ht="12">
      <c r="B53" s="319"/>
      <c r="C53" s="320" t="s">
        <v>357</v>
      </c>
      <c r="D53" s="316">
        <v>176873577</v>
      </c>
      <c r="E53" s="376">
        <v>203371102</v>
      </c>
      <c r="F53" s="376">
        <v>186884544</v>
      </c>
      <c r="G53" s="316">
        <v>18926410</v>
      </c>
      <c r="H53" s="376">
        <v>10812791</v>
      </c>
      <c r="I53" s="376">
        <v>13419881</v>
      </c>
      <c r="J53" s="316">
        <v>21675958</v>
      </c>
      <c r="K53" s="376">
        <v>113029606</v>
      </c>
      <c r="L53" s="376">
        <v>67691941</v>
      </c>
      <c r="M53" s="316">
        <v>23901959</v>
      </c>
      <c r="N53" s="376">
        <v>21874223</v>
      </c>
      <c r="O53" s="376">
        <v>10917433</v>
      </c>
      <c r="P53" s="316">
        <v>183877298</v>
      </c>
      <c r="Q53" s="376">
        <v>193015503</v>
      </c>
      <c r="R53" s="376">
        <v>203346463</v>
      </c>
      <c r="S53" s="316">
        <v>-29768312</v>
      </c>
      <c r="T53" s="376">
        <v>-40975528</v>
      </c>
      <c r="U53" s="376">
        <v>0</v>
      </c>
      <c r="V53" s="326">
        <f t="shared" si="16"/>
        <v>395486890</v>
      </c>
      <c r="W53" s="330">
        <f t="shared" si="16"/>
        <v>501127697</v>
      </c>
      <c r="X53" s="330">
        <f t="shared" si="16"/>
        <v>482260262</v>
      </c>
      <c r="Y53" s="393"/>
      <c r="AB53" s="316">
        <f>+'[1]Segmentos LN resumen'!R55</f>
        <v>395486890</v>
      </c>
      <c r="AC53" s="352">
        <f t="shared" si="17"/>
        <v>0</v>
      </c>
      <c r="AD53" s="322"/>
      <c r="AE53" s="322"/>
      <c r="AF53" s="322"/>
      <c r="AG53" s="322"/>
      <c r="AH53" s="322"/>
      <c r="AI53" s="322"/>
      <c r="AJ53" s="322"/>
      <c r="AK53" s="322"/>
      <c r="AL53" s="322"/>
      <c r="AM53" s="322"/>
    </row>
    <row r="54" spans="2:39" ht="12">
      <c r="B54" s="319"/>
      <c r="C54" s="320" t="s">
        <v>358</v>
      </c>
      <c r="D54" s="316">
        <v>43056906</v>
      </c>
      <c r="E54" s="376">
        <v>40094917</v>
      </c>
      <c r="F54" s="376">
        <v>35289267</v>
      </c>
      <c r="G54" s="316">
        <v>9640282</v>
      </c>
      <c r="H54" s="376">
        <v>7014199</v>
      </c>
      <c r="I54" s="376">
        <v>7627051</v>
      </c>
      <c r="J54" s="316">
        <v>106313626</v>
      </c>
      <c r="K54" s="376">
        <v>127516473</v>
      </c>
      <c r="L54" s="376">
        <v>149353832</v>
      </c>
      <c r="M54" s="316">
        <v>77347296</v>
      </c>
      <c r="N54" s="376">
        <v>79299002</v>
      </c>
      <c r="O54" s="376">
        <v>77082925</v>
      </c>
      <c r="P54" s="316">
        <v>2156881</v>
      </c>
      <c r="Q54" s="376">
        <v>2236777</v>
      </c>
      <c r="R54" s="376">
        <v>0</v>
      </c>
      <c r="S54" s="316">
        <v>0</v>
      </c>
      <c r="T54" s="376">
        <v>0</v>
      </c>
      <c r="U54" s="376">
        <v>0</v>
      </c>
      <c r="V54" s="326">
        <f t="shared" si="16"/>
        <v>238514991</v>
      </c>
      <c r="W54" s="330">
        <f t="shared" si="16"/>
        <v>256161368</v>
      </c>
      <c r="X54" s="330">
        <f t="shared" si="16"/>
        <v>269353075</v>
      </c>
      <c r="Y54" s="393"/>
      <c r="AB54" s="316">
        <f>+'[1]Segmentos LN resumen'!R56</f>
        <v>238514991</v>
      </c>
      <c r="AC54" s="352">
        <f t="shared" si="17"/>
        <v>0</v>
      </c>
      <c r="AD54" s="322"/>
      <c r="AE54" s="322"/>
      <c r="AF54" s="322"/>
      <c r="AG54" s="322"/>
      <c r="AH54" s="322"/>
      <c r="AI54" s="322"/>
      <c r="AJ54" s="322"/>
      <c r="AK54" s="322"/>
      <c r="AL54" s="322"/>
      <c r="AM54" s="322"/>
    </row>
    <row r="55" spans="2:39" ht="12">
      <c r="B55" s="319"/>
      <c r="C55" s="320" t="s">
        <v>359</v>
      </c>
      <c r="D55" s="316">
        <v>4693672</v>
      </c>
      <c r="E55" s="376">
        <v>34664182</v>
      </c>
      <c r="F55" s="376">
        <v>16791896</v>
      </c>
      <c r="G55" s="316">
        <v>33520566</v>
      </c>
      <c r="H55" s="376">
        <v>27426579</v>
      </c>
      <c r="I55" s="376">
        <v>27711972</v>
      </c>
      <c r="J55" s="316">
        <v>1023352</v>
      </c>
      <c r="K55" s="376">
        <v>3017584</v>
      </c>
      <c r="L55" s="376">
        <v>14859273</v>
      </c>
      <c r="M55" s="316">
        <v>0</v>
      </c>
      <c r="N55" s="376">
        <v>19247824</v>
      </c>
      <c r="O55" s="376">
        <v>36435064</v>
      </c>
      <c r="P55" s="316">
        <v>8419934</v>
      </c>
      <c r="Q55" s="376">
        <v>1549349</v>
      </c>
      <c r="R55" s="376">
        <v>924586</v>
      </c>
      <c r="S55" s="316">
        <v>0</v>
      </c>
      <c r="T55" s="376">
        <v>-20592394</v>
      </c>
      <c r="U55" s="376">
        <v>0</v>
      </c>
      <c r="V55" s="326">
        <f t="shared" si="16"/>
        <v>47657524</v>
      </c>
      <c r="W55" s="330">
        <f t="shared" si="16"/>
        <v>65313124</v>
      </c>
      <c r="X55" s="330">
        <f t="shared" si="16"/>
        <v>96722791</v>
      </c>
      <c r="Y55" s="393"/>
      <c r="AB55" s="316">
        <f>+'[1]Segmentos LN resumen'!R57</f>
        <v>47657524</v>
      </c>
      <c r="AC55" s="352">
        <f t="shared" si="17"/>
        <v>0</v>
      </c>
      <c r="AD55" s="322"/>
      <c r="AE55" s="322"/>
      <c r="AF55" s="322"/>
      <c r="AG55" s="322"/>
      <c r="AH55" s="322"/>
      <c r="AI55" s="322"/>
      <c r="AJ55" s="322"/>
      <c r="AK55" s="322"/>
      <c r="AL55" s="322"/>
      <c r="AM55" s="322"/>
    </row>
    <row r="56" spans="5:35" ht="9" customHeight="1">
      <c r="E56" s="335"/>
      <c r="F56" s="335"/>
      <c r="G56" s="310"/>
      <c r="H56" s="335"/>
      <c r="I56" s="335"/>
      <c r="K56" s="335"/>
      <c r="L56" s="335"/>
      <c r="N56" s="335"/>
      <c r="O56" s="335"/>
      <c r="Q56" s="335"/>
      <c r="R56" s="335"/>
      <c r="T56" s="335"/>
      <c r="U56" s="335"/>
      <c r="W56" s="328"/>
      <c r="X56" s="328"/>
      <c r="Y56" s="328"/>
      <c r="AC56" s="352"/>
      <c r="AH56" s="310"/>
      <c r="AI56" s="310"/>
    </row>
    <row r="57" spans="2:35" ht="12">
      <c r="B57" s="318" t="s">
        <v>360</v>
      </c>
      <c r="D57" s="316">
        <f>+D58</f>
        <v>8933687389</v>
      </c>
      <c r="E57" s="376">
        <f>+E58</f>
        <v>6070975647</v>
      </c>
      <c r="F57" s="376">
        <f>+F58</f>
        <v>6321452845</v>
      </c>
      <c r="G57" s="316">
        <f aca="true" t="shared" si="18" ref="G57:U57">+G58</f>
        <v>86844701</v>
      </c>
      <c r="H57" s="376">
        <f t="shared" si="18"/>
        <v>20977013</v>
      </c>
      <c r="I57" s="376">
        <f t="shared" si="18"/>
        <v>90428622</v>
      </c>
      <c r="J57" s="316">
        <f t="shared" si="18"/>
        <v>1718777522</v>
      </c>
      <c r="K57" s="376">
        <f t="shared" si="18"/>
        <v>2774855795</v>
      </c>
      <c r="L57" s="376">
        <f t="shared" si="18"/>
        <v>2906461971</v>
      </c>
      <c r="M57" s="316">
        <f t="shared" si="18"/>
        <v>1556362265</v>
      </c>
      <c r="N57" s="376">
        <f t="shared" si="18"/>
        <v>1519180339</v>
      </c>
      <c r="O57" s="376">
        <f t="shared" si="18"/>
        <v>1376640462</v>
      </c>
      <c r="P57" s="316">
        <f t="shared" si="18"/>
        <v>858389101</v>
      </c>
      <c r="Q57" s="376">
        <f t="shared" si="18"/>
        <v>720080062</v>
      </c>
      <c r="R57" s="376">
        <f t="shared" si="18"/>
        <v>686428440</v>
      </c>
      <c r="S57" s="316">
        <f t="shared" si="18"/>
        <v>-4646596117</v>
      </c>
      <c r="T57" s="376">
        <f t="shared" si="18"/>
        <v>-4147861810</v>
      </c>
      <c r="U57" s="376">
        <f t="shared" si="18"/>
        <v>-4490371149</v>
      </c>
      <c r="V57" s="326">
        <f>+V58+V66</f>
        <v>8507464861</v>
      </c>
      <c r="W57" s="330">
        <f>+W58+W66</f>
        <v>6958207046</v>
      </c>
      <c r="X57" s="330">
        <f>+X58+X66</f>
        <v>6891041191</v>
      </c>
      <c r="Y57" s="393"/>
      <c r="AB57" s="316">
        <f>+AB58+AB66</f>
        <v>8507464861</v>
      </c>
      <c r="AC57" s="352">
        <f aca="true" t="shared" si="19" ref="AC57:AC68">+V57-AB57</f>
        <v>0</v>
      </c>
      <c r="AH57" s="310"/>
      <c r="AI57" s="310"/>
    </row>
    <row r="58" spans="2:39" ht="12" customHeight="1">
      <c r="B58" s="428" t="s">
        <v>361</v>
      </c>
      <c r="C58" s="454"/>
      <c r="D58" s="316">
        <f aca="true" t="shared" si="20" ref="D58:U58">SUM(D59:D64)</f>
        <v>8933687389</v>
      </c>
      <c r="E58" s="376">
        <f t="shared" si="20"/>
        <v>6070975647</v>
      </c>
      <c r="F58" s="376">
        <f t="shared" si="20"/>
        <v>6321452845</v>
      </c>
      <c r="G58" s="316">
        <f t="shared" si="20"/>
        <v>86844701</v>
      </c>
      <c r="H58" s="376">
        <f t="shared" si="20"/>
        <v>20977013</v>
      </c>
      <c r="I58" s="376">
        <f t="shared" si="20"/>
        <v>90428622</v>
      </c>
      <c r="J58" s="316">
        <f t="shared" si="20"/>
        <v>1718777522</v>
      </c>
      <c r="K58" s="376">
        <f t="shared" si="20"/>
        <v>2774855795</v>
      </c>
      <c r="L58" s="376">
        <f t="shared" si="20"/>
        <v>2906461971</v>
      </c>
      <c r="M58" s="316">
        <f t="shared" si="20"/>
        <v>1556362265</v>
      </c>
      <c r="N58" s="376">
        <f t="shared" si="20"/>
        <v>1519180339</v>
      </c>
      <c r="O58" s="376">
        <f t="shared" si="20"/>
        <v>1376640462</v>
      </c>
      <c r="P58" s="316">
        <f t="shared" si="20"/>
        <v>858389101</v>
      </c>
      <c r="Q58" s="376">
        <f t="shared" si="20"/>
        <v>720080062</v>
      </c>
      <c r="R58" s="376">
        <f t="shared" si="20"/>
        <v>686428440</v>
      </c>
      <c r="S58" s="316">
        <f t="shared" si="20"/>
        <v>-4646596117</v>
      </c>
      <c r="T58" s="376">
        <f t="shared" si="20"/>
        <v>-4147861810</v>
      </c>
      <c r="U58" s="376">
        <f t="shared" si="20"/>
        <v>-4490371149</v>
      </c>
      <c r="V58" s="326">
        <f>+V59+V60+V61+V62+V63+V64</f>
        <v>6168554253</v>
      </c>
      <c r="W58" s="330">
        <f>SUM(W59:W64)</f>
        <v>3893798572</v>
      </c>
      <c r="X58" s="330">
        <f>SUM(X59:X64)</f>
        <v>3895728606</v>
      </c>
      <c r="Y58" s="393"/>
      <c r="AB58" s="316">
        <f>+'[1]Segmentos LN resumen'!R60</f>
        <v>6168554253</v>
      </c>
      <c r="AC58" s="352">
        <f t="shared" si="19"/>
        <v>0</v>
      </c>
      <c r="AD58" s="322"/>
      <c r="AE58" s="322"/>
      <c r="AF58" s="322"/>
      <c r="AG58" s="322"/>
      <c r="AH58" s="322"/>
      <c r="AI58" s="322"/>
      <c r="AJ58" s="322"/>
      <c r="AK58" s="322"/>
      <c r="AL58" s="322"/>
      <c r="AM58" s="322"/>
    </row>
    <row r="59" spans="2:39" ht="12">
      <c r="B59" s="319"/>
      <c r="C59" s="320" t="s">
        <v>362</v>
      </c>
      <c r="D59" s="316">
        <v>7946458335</v>
      </c>
      <c r="E59" s="376">
        <v>5020056429</v>
      </c>
      <c r="F59" s="376">
        <v>5355191227</v>
      </c>
      <c r="G59" s="316">
        <v>185677463</v>
      </c>
      <c r="H59" s="376">
        <v>192387594</v>
      </c>
      <c r="I59" s="376">
        <v>230798614</v>
      </c>
      <c r="J59" s="316">
        <v>209103124</v>
      </c>
      <c r="K59" s="376">
        <v>946283652</v>
      </c>
      <c r="L59" s="376">
        <v>1768841536</v>
      </c>
      <c r="M59" s="316">
        <v>168808967</v>
      </c>
      <c r="N59" s="376">
        <v>168180369</v>
      </c>
      <c r="O59" s="376">
        <v>150811424</v>
      </c>
      <c r="P59" s="316">
        <v>275585129</v>
      </c>
      <c r="Q59" s="376">
        <v>223717228</v>
      </c>
      <c r="R59" s="376">
        <v>197139383</v>
      </c>
      <c r="S59" s="316">
        <v>-3116352293</v>
      </c>
      <c r="T59" s="376">
        <v>-3725742437</v>
      </c>
      <c r="U59" s="376">
        <v>-4877899349</v>
      </c>
      <c r="V59" s="326">
        <f>+S59+P59+M59+J59+G59+D59</f>
        <v>5669280725</v>
      </c>
      <c r="W59" s="330">
        <f aca="true" t="shared" si="21" ref="W59:X63">+T59+Q59+N59+K59+H59+E59</f>
        <v>2824882835</v>
      </c>
      <c r="X59" s="330">
        <f t="shared" si="21"/>
        <v>2824882835</v>
      </c>
      <c r="Y59" s="393"/>
      <c r="AB59" s="316">
        <f>+'[1]Segmentos LN resumen'!R61</f>
        <v>5669280725</v>
      </c>
      <c r="AC59" s="352">
        <f t="shared" si="19"/>
        <v>0</v>
      </c>
      <c r="AD59" s="322"/>
      <c r="AE59" s="322"/>
      <c r="AF59" s="322"/>
      <c r="AG59" s="322"/>
      <c r="AH59" s="322"/>
      <c r="AI59" s="322"/>
      <c r="AJ59" s="322"/>
      <c r="AK59" s="322"/>
      <c r="AL59" s="322"/>
      <c r="AM59" s="322"/>
    </row>
    <row r="60" spans="2:39" ht="12">
      <c r="B60" s="319"/>
      <c r="C60" s="320" t="s">
        <v>363</v>
      </c>
      <c r="D60" s="316">
        <v>3330989884</v>
      </c>
      <c r="E60" s="376">
        <v>2695003084</v>
      </c>
      <c r="F60" s="376">
        <v>2719465398</v>
      </c>
      <c r="G60" s="316">
        <v>-113985428</v>
      </c>
      <c r="H60" s="376">
        <v>-177577796</v>
      </c>
      <c r="I60" s="376">
        <v>-99901666</v>
      </c>
      <c r="J60" s="316">
        <v>315847482</v>
      </c>
      <c r="K60" s="376">
        <v>640153933</v>
      </c>
      <c r="L60" s="376">
        <v>459494106</v>
      </c>
      <c r="M60" s="316">
        <v>657299536</v>
      </c>
      <c r="N60" s="376">
        <v>632034321</v>
      </c>
      <c r="O60" s="376">
        <v>125770175</v>
      </c>
      <c r="P60" s="316">
        <v>218840148</v>
      </c>
      <c r="Q60" s="376">
        <v>135999423</v>
      </c>
      <c r="R60" s="376">
        <v>72384456</v>
      </c>
      <c r="S60" s="316">
        <v>-1595357325</v>
      </c>
      <c r="T60" s="376">
        <v>-1504334124</v>
      </c>
      <c r="U60" s="376">
        <v>-1044243589</v>
      </c>
      <c r="V60" s="326">
        <f>+S60+P60+M60+J60+G60+D60</f>
        <v>2813634297</v>
      </c>
      <c r="W60" s="330">
        <f t="shared" si="21"/>
        <v>2421278841</v>
      </c>
      <c r="X60" s="330">
        <f t="shared" si="21"/>
        <v>2232968880</v>
      </c>
      <c r="Y60" s="393"/>
      <c r="AB60" s="316">
        <f>+'[1]Segmentos LN resumen'!R62</f>
        <v>2813634297</v>
      </c>
      <c r="AC60" s="352">
        <f t="shared" si="19"/>
        <v>0</v>
      </c>
      <c r="AD60" s="322"/>
      <c r="AE60" s="322"/>
      <c r="AF60" s="322"/>
      <c r="AG60" s="322"/>
      <c r="AH60" s="322"/>
      <c r="AI60" s="322"/>
      <c r="AJ60" s="322"/>
      <c r="AK60" s="322"/>
      <c r="AL60" s="322"/>
      <c r="AM60" s="322"/>
    </row>
    <row r="61" spans="2:39" ht="12">
      <c r="B61" s="319"/>
      <c r="C61" s="320" t="s">
        <v>364</v>
      </c>
      <c r="D61" s="316">
        <v>365334508</v>
      </c>
      <c r="E61" s="376">
        <v>365334507</v>
      </c>
      <c r="F61" s="376">
        <v>158759648</v>
      </c>
      <c r="G61" s="316">
        <v>0</v>
      </c>
      <c r="H61" s="376">
        <v>0</v>
      </c>
      <c r="I61" s="376">
        <v>0</v>
      </c>
      <c r="J61" s="316">
        <v>664870411</v>
      </c>
      <c r="K61" s="376">
        <v>630233239</v>
      </c>
      <c r="L61" s="376">
        <v>0</v>
      </c>
      <c r="M61" s="316">
        <v>3627695</v>
      </c>
      <c r="N61" s="376">
        <v>3614187</v>
      </c>
      <c r="O61" s="376">
        <v>0</v>
      </c>
      <c r="P61" s="316">
        <v>501725</v>
      </c>
      <c r="Q61" s="376">
        <v>0</v>
      </c>
      <c r="R61" s="376">
        <v>0</v>
      </c>
      <c r="S61" s="316">
        <v>-875574691</v>
      </c>
      <c r="T61" s="376">
        <v>-840422285</v>
      </c>
      <c r="U61" s="376">
        <v>0</v>
      </c>
      <c r="V61" s="326">
        <f>+S61+P61+M61+J61+G61+D61</f>
        <v>158759648</v>
      </c>
      <c r="W61" s="330">
        <f t="shared" si="21"/>
        <v>158759648</v>
      </c>
      <c r="X61" s="330">
        <f t="shared" si="21"/>
        <v>158759648</v>
      </c>
      <c r="Y61" s="393"/>
      <c r="AB61" s="316">
        <f>+'[1]Segmentos LN resumen'!R63</f>
        <v>158759648</v>
      </c>
      <c r="AC61" s="352">
        <f t="shared" si="19"/>
        <v>0</v>
      </c>
      <c r="AD61" s="322"/>
      <c r="AE61" s="322"/>
      <c r="AF61" s="322"/>
      <c r="AG61" s="322"/>
      <c r="AH61" s="322"/>
      <c r="AI61" s="322"/>
      <c r="AJ61" s="322"/>
      <c r="AK61" s="322"/>
      <c r="AL61" s="322"/>
      <c r="AM61" s="322"/>
    </row>
    <row r="62" spans="2:39" ht="12">
      <c r="B62" s="319"/>
      <c r="C62" s="320" t="s">
        <v>365</v>
      </c>
      <c r="D62" s="316">
        <v>0</v>
      </c>
      <c r="E62" s="376">
        <v>0</v>
      </c>
      <c r="F62" s="376">
        <v>0</v>
      </c>
      <c r="G62" s="316">
        <v>0</v>
      </c>
      <c r="H62" s="376">
        <v>0</v>
      </c>
      <c r="I62" s="376">
        <v>0</v>
      </c>
      <c r="J62" s="316">
        <v>0</v>
      </c>
      <c r="K62" s="376">
        <v>0</v>
      </c>
      <c r="L62" s="376">
        <v>0</v>
      </c>
      <c r="M62" s="316">
        <v>0</v>
      </c>
      <c r="N62" s="376">
        <v>0</v>
      </c>
      <c r="O62" s="376">
        <v>0</v>
      </c>
      <c r="P62" s="316">
        <v>0</v>
      </c>
      <c r="Q62" s="376">
        <v>0</v>
      </c>
      <c r="R62" s="376">
        <v>0</v>
      </c>
      <c r="S62" s="316">
        <v>0</v>
      </c>
      <c r="T62" s="376">
        <v>0</v>
      </c>
      <c r="U62" s="376">
        <v>0</v>
      </c>
      <c r="V62" s="326">
        <f>+S62+P62+M62+J62+G62+D62</f>
        <v>0</v>
      </c>
      <c r="W62" s="330">
        <f t="shared" si="21"/>
        <v>0</v>
      </c>
      <c r="X62" s="330">
        <f t="shared" si="21"/>
        <v>0</v>
      </c>
      <c r="Y62" s="393"/>
      <c r="AB62" s="316">
        <f>+'[1]Segmentos LN resumen'!R64</f>
        <v>0</v>
      </c>
      <c r="AC62" s="352">
        <f t="shared" si="19"/>
        <v>0</v>
      </c>
      <c r="AD62" s="322"/>
      <c r="AE62" s="322"/>
      <c r="AF62" s="322"/>
      <c r="AG62" s="322"/>
      <c r="AH62" s="322"/>
      <c r="AI62" s="322"/>
      <c r="AJ62" s="322"/>
      <c r="AK62" s="322"/>
      <c r="AL62" s="322"/>
      <c r="AM62" s="322"/>
    </row>
    <row r="63" spans="2:39" ht="12">
      <c r="B63" s="319"/>
      <c r="C63" s="320" t="s">
        <v>366</v>
      </c>
      <c r="D63" s="316">
        <v>0</v>
      </c>
      <c r="E63" s="376">
        <v>0</v>
      </c>
      <c r="F63" s="376">
        <v>0</v>
      </c>
      <c r="G63" s="316">
        <v>0</v>
      </c>
      <c r="H63" s="376">
        <v>0</v>
      </c>
      <c r="I63" s="376">
        <v>0</v>
      </c>
      <c r="J63" s="316">
        <v>0</v>
      </c>
      <c r="K63" s="376">
        <v>0</v>
      </c>
      <c r="L63" s="376">
        <v>0</v>
      </c>
      <c r="M63" s="316">
        <v>0</v>
      </c>
      <c r="N63" s="376">
        <v>0</v>
      </c>
      <c r="O63" s="376">
        <v>0</v>
      </c>
      <c r="P63" s="316">
        <v>0</v>
      </c>
      <c r="Q63" s="376">
        <v>0</v>
      </c>
      <c r="R63" s="376">
        <v>0</v>
      </c>
      <c r="S63" s="316">
        <v>0</v>
      </c>
      <c r="T63" s="376">
        <v>0</v>
      </c>
      <c r="U63" s="376">
        <v>0</v>
      </c>
      <c r="V63" s="326">
        <f>+S63+P63+M63+J63+G63+D63</f>
        <v>0</v>
      </c>
      <c r="W63" s="330">
        <f t="shared" si="21"/>
        <v>0</v>
      </c>
      <c r="X63" s="330">
        <f t="shared" si="21"/>
        <v>0</v>
      </c>
      <c r="Y63" s="393"/>
      <c r="AB63" s="316"/>
      <c r="AC63" s="352">
        <f t="shared" si="19"/>
        <v>0</v>
      </c>
      <c r="AD63" s="322"/>
      <c r="AE63" s="322"/>
      <c r="AF63" s="322"/>
      <c r="AG63" s="322"/>
      <c r="AH63" s="322"/>
      <c r="AI63" s="322"/>
      <c r="AJ63" s="322"/>
      <c r="AK63" s="322"/>
      <c r="AL63" s="322"/>
      <c r="AM63" s="322"/>
    </row>
    <row r="64" spans="2:39" ht="12">
      <c r="B64" s="319"/>
      <c r="C64" s="320" t="s">
        <v>367</v>
      </c>
      <c r="D64" s="316">
        <v>-2709095338</v>
      </c>
      <c r="E64" s="376">
        <v>-2009418373</v>
      </c>
      <c r="F64" s="376">
        <v>-1911963428</v>
      </c>
      <c r="G64" s="316">
        <v>15152666</v>
      </c>
      <c r="H64" s="376">
        <v>6167215</v>
      </c>
      <c r="I64" s="376">
        <v>-40468326</v>
      </c>
      <c r="J64" s="316">
        <v>528956505</v>
      </c>
      <c r="K64" s="376">
        <v>558184971</v>
      </c>
      <c r="L64" s="376">
        <v>678126329</v>
      </c>
      <c r="M64" s="316">
        <v>726626067</v>
      </c>
      <c r="N64" s="376">
        <v>715351462</v>
      </c>
      <c r="O64" s="376">
        <v>1100058863</v>
      </c>
      <c r="P64" s="316">
        <v>363462099</v>
      </c>
      <c r="Q64" s="376">
        <v>360363411</v>
      </c>
      <c r="R64" s="376">
        <v>416904601</v>
      </c>
      <c r="S64" s="316">
        <v>940688192</v>
      </c>
      <c r="T64" s="376">
        <v>1922637036</v>
      </c>
      <c r="U64" s="376">
        <v>1431771789</v>
      </c>
      <c r="V64" s="326">
        <f>+S64+P64+M64+J64+G64+D64-V66</f>
        <v>-2473120417</v>
      </c>
      <c r="W64" s="330">
        <f>+T64+Q64+N64+K64+H64+E64-W66</f>
        <v>-1511122752</v>
      </c>
      <c r="X64" s="330">
        <f>+U64+R64+O64+L64+I64+F64-X66</f>
        <v>-1320882757</v>
      </c>
      <c r="Y64" s="393"/>
      <c r="AB64" s="316">
        <f>+'[1]Segmentos LN resumen'!R66</f>
        <v>-2473120417</v>
      </c>
      <c r="AC64" s="352">
        <f t="shared" si="19"/>
        <v>0</v>
      </c>
      <c r="AD64" s="322"/>
      <c r="AE64" s="322"/>
      <c r="AF64" s="322"/>
      <c r="AG64" s="322"/>
      <c r="AH64" s="322"/>
      <c r="AI64" s="322"/>
      <c r="AJ64" s="322"/>
      <c r="AK64" s="322"/>
      <c r="AL64" s="322"/>
      <c r="AM64" s="322"/>
    </row>
    <row r="65" spans="5:35" ht="4.5" customHeight="1">
      <c r="E65" s="335"/>
      <c r="F65" s="335"/>
      <c r="G65" s="310"/>
      <c r="H65" s="335"/>
      <c r="I65" s="335"/>
      <c r="K65" s="335"/>
      <c r="L65" s="335"/>
      <c r="N65" s="335"/>
      <c r="O65" s="335"/>
      <c r="Q65" s="335"/>
      <c r="R65" s="335"/>
      <c r="T65" s="335"/>
      <c r="U65" s="335"/>
      <c r="W65" s="328"/>
      <c r="X65" s="328"/>
      <c r="Y65" s="328"/>
      <c r="AC65" s="352"/>
      <c r="AH65" s="310"/>
      <c r="AI65" s="310"/>
    </row>
    <row r="66" spans="2:35" ht="12">
      <c r="B66" s="324" t="s">
        <v>368</v>
      </c>
      <c r="C66" s="320"/>
      <c r="D66" s="316">
        <v>0</v>
      </c>
      <c r="E66" s="376">
        <v>0</v>
      </c>
      <c r="F66" s="376">
        <v>0</v>
      </c>
      <c r="G66" s="316">
        <v>0</v>
      </c>
      <c r="H66" s="376">
        <v>0</v>
      </c>
      <c r="I66" s="376">
        <v>0</v>
      </c>
      <c r="J66" s="316">
        <v>0</v>
      </c>
      <c r="K66" s="376">
        <v>0</v>
      </c>
      <c r="L66" s="376">
        <v>0</v>
      </c>
      <c r="M66" s="316">
        <v>0</v>
      </c>
      <c r="N66" s="376">
        <v>0</v>
      </c>
      <c r="O66" s="376">
        <v>0</v>
      </c>
      <c r="P66" s="316">
        <v>0</v>
      </c>
      <c r="Q66" s="376">
        <v>0</v>
      </c>
      <c r="R66" s="376">
        <v>0</v>
      </c>
      <c r="S66" s="316">
        <v>0</v>
      </c>
      <c r="T66" s="376">
        <v>0</v>
      </c>
      <c r="U66" s="376">
        <v>0</v>
      </c>
      <c r="V66" s="326">
        <f>+'[1]Segmentos LN resumen'!M68</f>
        <v>2338910608</v>
      </c>
      <c r="W66" s="330">
        <v>3064408474</v>
      </c>
      <c r="X66" s="330">
        <v>2995312585</v>
      </c>
      <c r="Y66" s="393"/>
      <c r="AB66" s="316">
        <f>+'[1]Segmentos LN resumen'!R68</f>
        <v>2338910608</v>
      </c>
      <c r="AC66" s="352">
        <f t="shared" si="19"/>
        <v>0</v>
      </c>
      <c r="AH66" s="310"/>
      <c r="AI66" s="310"/>
    </row>
    <row r="67" spans="5:35" ht="6.75" customHeight="1">
      <c r="E67" s="335"/>
      <c r="F67" s="335"/>
      <c r="G67" s="310"/>
      <c r="H67" s="335"/>
      <c r="I67" s="335"/>
      <c r="K67" s="335"/>
      <c r="L67" s="335"/>
      <c r="N67" s="335"/>
      <c r="O67" s="335"/>
      <c r="Q67" s="335"/>
      <c r="R67" s="335"/>
      <c r="T67" s="335"/>
      <c r="U67" s="335"/>
      <c r="W67" s="328"/>
      <c r="X67" s="328"/>
      <c r="Y67" s="328"/>
      <c r="AC67" s="352"/>
      <c r="AH67" s="310"/>
      <c r="AI67" s="310"/>
    </row>
    <row r="68" spans="2:35" ht="12">
      <c r="B68" s="329" t="s">
        <v>369</v>
      </c>
      <c r="C68" s="325"/>
      <c r="D68" s="326">
        <f>+D57+D48+D36</f>
        <v>10993037202</v>
      </c>
      <c r="E68" s="378">
        <f>+E57+E48+E36</f>
        <v>8293103097</v>
      </c>
      <c r="F68" s="378">
        <f>+F57+F48+F36</f>
        <v>8747436106</v>
      </c>
      <c r="G68" s="326">
        <f aca="true" t="shared" si="22" ref="G68:X68">+G57+G48+G36</f>
        <v>983947372</v>
      </c>
      <c r="H68" s="378">
        <f t="shared" si="22"/>
        <v>727489690</v>
      </c>
      <c r="I68" s="378">
        <f t="shared" si="22"/>
        <v>792150677</v>
      </c>
      <c r="J68" s="326">
        <f t="shared" si="22"/>
        <v>3032524374</v>
      </c>
      <c r="K68" s="378">
        <f t="shared" si="22"/>
        <v>4080531757</v>
      </c>
      <c r="L68" s="378">
        <f t="shared" si="22"/>
        <v>4485916038</v>
      </c>
      <c r="M68" s="326">
        <f t="shared" si="22"/>
        <v>3270655873</v>
      </c>
      <c r="N68" s="378">
        <f t="shared" si="22"/>
        <v>3030611805</v>
      </c>
      <c r="O68" s="378">
        <f t="shared" si="22"/>
        <v>2763579912</v>
      </c>
      <c r="P68" s="326">
        <f t="shared" si="22"/>
        <v>1619947503</v>
      </c>
      <c r="Q68" s="378">
        <f t="shared" si="22"/>
        <v>1397422521</v>
      </c>
      <c r="R68" s="378">
        <f t="shared" si="22"/>
        <v>1385204889</v>
      </c>
      <c r="S68" s="326">
        <f t="shared" si="22"/>
        <v>-4722448017</v>
      </c>
      <c r="T68" s="378">
        <f t="shared" si="22"/>
        <v>-4282666568</v>
      </c>
      <c r="U68" s="378">
        <f t="shared" si="22"/>
        <v>-4525200540</v>
      </c>
      <c r="V68" s="326">
        <f t="shared" si="22"/>
        <v>15177664307</v>
      </c>
      <c r="W68" s="330">
        <f t="shared" si="22"/>
        <v>13246492302</v>
      </c>
      <c r="X68" s="330">
        <f t="shared" si="22"/>
        <v>13649087082</v>
      </c>
      <c r="Y68" s="393"/>
      <c r="AB68" s="326">
        <f>+AB57+AB48+AB36</f>
        <v>15177664307</v>
      </c>
      <c r="AC68" s="352">
        <f t="shared" si="19"/>
        <v>0</v>
      </c>
      <c r="AH68" s="310"/>
      <c r="AI68" s="310"/>
    </row>
    <row r="69" spans="4:35" ht="12">
      <c r="D69" s="322">
        <f aca="true" t="shared" si="23" ref="D69:X69">+D30-D68</f>
        <v>0</v>
      </c>
      <c r="E69" s="352">
        <f t="shared" si="23"/>
        <v>0</v>
      </c>
      <c r="F69" s="352">
        <f t="shared" si="23"/>
        <v>0</v>
      </c>
      <c r="G69" s="322">
        <f t="shared" si="23"/>
        <v>0</v>
      </c>
      <c r="H69" s="322">
        <f t="shared" si="23"/>
        <v>0</v>
      </c>
      <c r="I69" s="322">
        <f t="shared" si="23"/>
        <v>0</v>
      </c>
      <c r="J69" s="322">
        <f t="shared" si="23"/>
        <v>0</v>
      </c>
      <c r="K69" s="322">
        <f t="shared" si="23"/>
        <v>0</v>
      </c>
      <c r="L69" s="322">
        <f t="shared" si="23"/>
        <v>0</v>
      </c>
      <c r="M69" s="322">
        <f t="shared" si="23"/>
        <v>0</v>
      </c>
      <c r="N69" s="322">
        <f t="shared" si="23"/>
        <v>0</v>
      </c>
      <c r="O69" s="322">
        <f t="shared" si="23"/>
        <v>0</v>
      </c>
      <c r="P69" s="322">
        <f t="shared" si="23"/>
        <v>0</v>
      </c>
      <c r="Q69" s="322">
        <f t="shared" si="23"/>
        <v>0</v>
      </c>
      <c r="R69" s="322">
        <f t="shared" si="23"/>
        <v>0</v>
      </c>
      <c r="S69" s="322">
        <f t="shared" si="23"/>
        <v>0</v>
      </c>
      <c r="T69" s="322">
        <f t="shared" si="23"/>
        <v>0</v>
      </c>
      <c r="U69" s="322">
        <f t="shared" si="23"/>
        <v>0</v>
      </c>
      <c r="V69" s="322">
        <f t="shared" si="23"/>
        <v>0</v>
      </c>
      <c r="W69" s="322">
        <f t="shared" si="23"/>
        <v>0</v>
      </c>
      <c r="X69" s="322">
        <f t="shared" si="23"/>
        <v>0</v>
      </c>
      <c r="Y69" s="322"/>
      <c r="AB69" s="322">
        <f>+AB30-AB68</f>
        <v>0</v>
      </c>
      <c r="AC69" s="352"/>
      <c r="AH69" s="310"/>
      <c r="AI69" s="310"/>
    </row>
    <row r="70" spans="4:34" ht="12">
      <c r="D70" s="322"/>
      <c r="H70" s="322"/>
      <c r="I70" s="322"/>
      <c r="J70" s="322"/>
      <c r="K70" s="322"/>
      <c r="L70" s="322"/>
      <c r="M70" s="322"/>
      <c r="N70" s="322"/>
      <c r="O70" s="322"/>
      <c r="P70" s="322"/>
      <c r="Q70" s="322"/>
      <c r="R70" s="322"/>
      <c r="S70" s="322"/>
      <c r="T70" s="322"/>
      <c r="U70" s="322"/>
      <c r="V70" s="322"/>
      <c r="W70" s="322"/>
      <c r="X70" s="322"/>
      <c r="Y70" s="322"/>
      <c r="Z70" s="322"/>
      <c r="AA70" s="322"/>
      <c r="AB70" s="322"/>
      <c r="AC70" s="322"/>
      <c r="AD70" s="322"/>
      <c r="AE70" s="322"/>
      <c r="AH70" s="322"/>
    </row>
    <row r="72" spans="2:34" ht="12" customHeight="1">
      <c r="B72" s="446" t="s">
        <v>408</v>
      </c>
      <c r="C72" s="447"/>
      <c r="D72" s="432" t="str">
        <f>+D33</f>
        <v>Chile</v>
      </c>
      <c r="E72" s="433"/>
      <c r="F72" s="434"/>
      <c r="G72" s="432" t="str">
        <f>+G33</f>
        <v>Argentina</v>
      </c>
      <c r="H72" s="433"/>
      <c r="I72" s="434"/>
      <c r="J72" s="432" t="str">
        <f>+J33</f>
        <v>Brasil</v>
      </c>
      <c r="K72" s="433"/>
      <c r="L72" s="434"/>
      <c r="M72" s="432" t="str">
        <f>+M33</f>
        <v>Colombia</v>
      </c>
      <c r="N72" s="433"/>
      <c r="O72" s="434"/>
      <c r="P72" s="432" t="str">
        <f>+P33</f>
        <v>Perú</v>
      </c>
      <c r="Q72" s="433"/>
      <c r="R72" s="434"/>
      <c r="S72" s="432" t="str">
        <f>+S33</f>
        <v>Eliminaciones</v>
      </c>
      <c r="T72" s="433"/>
      <c r="U72" s="434"/>
      <c r="V72" s="432" t="str">
        <f>+V33</f>
        <v>Totales</v>
      </c>
      <c r="W72" s="433"/>
      <c r="X72" s="434"/>
      <c r="AA72" s="352"/>
      <c r="AB72" s="352"/>
      <c r="AC72" s="352"/>
      <c r="AH72" s="310"/>
    </row>
    <row r="73" spans="2:24" ht="12">
      <c r="B73" s="439" t="s">
        <v>370</v>
      </c>
      <c r="C73" s="440"/>
      <c r="D73" s="311">
        <f>+D34</f>
        <v>41639</v>
      </c>
      <c r="E73" s="312">
        <f>+'[1]Segmentos LN resumen'!E74</f>
        <v>41274</v>
      </c>
      <c r="F73" s="312">
        <v>40908</v>
      </c>
      <c r="G73" s="311">
        <f>+G34</f>
        <v>41639</v>
      </c>
      <c r="H73" s="312">
        <f>+E73</f>
        <v>41274</v>
      </c>
      <c r="I73" s="312">
        <v>40908</v>
      </c>
      <c r="J73" s="311">
        <f>+J34</f>
        <v>41639</v>
      </c>
      <c r="K73" s="312">
        <f>+H73</f>
        <v>41274</v>
      </c>
      <c r="L73" s="312">
        <v>40908</v>
      </c>
      <c r="M73" s="311">
        <f>+M34</f>
        <v>41639</v>
      </c>
      <c r="N73" s="312">
        <f>+K73</f>
        <v>41274</v>
      </c>
      <c r="O73" s="312">
        <v>40908</v>
      </c>
      <c r="P73" s="311">
        <f>+P34</f>
        <v>41639</v>
      </c>
      <c r="Q73" s="312">
        <f>+N73</f>
        <v>41274</v>
      </c>
      <c r="R73" s="312">
        <v>40908</v>
      </c>
      <c r="S73" s="395">
        <f>+S34</f>
        <v>41639</v>
      </c>
      <c r="T73" s="312">
        <f>+Q73</f>
        <v>41274</v>
      </c>
      <c r="U73" s="312">
        <v>40908</v>
      </c>
      <c r="V73" s="311">
        <f>+V34</f>
        <v>41639</v>
      </c>
      <c r="W73" s="312">
        <f>+Q73</f>
        <v>41274</v>
      </c>
      <c r="X73" s="312">
        <v>40908</v>
      </c>
    </row>
    <row r="74" spans="2:24" ht="12">
      <c r="B74" s="441"/>
      <c r="C74" s="442"/>
      <c r="D74" s="331" t="s">
        <v>318</v>
      </c>
      <c r="E74" s="332" t="s">
        <v>318</v>
      </c>
      <c r="F74" s="332" t="s">
        <v>318</v>
      </c>
      <c r="G74" s="331" t="s">
        <v>318</v>
      </c>
      <c r="H74" s="332" t="s">
        <v>318</v>
      </c>
      <c r="I74" s="332" t="s">
        <v>318</v>
      </c>
      <c r="J74" s="331" t="s">
        <v>318</v>
      </c>
      <c r="K74" s="332" t="s">
        <v>318</v>
      </c>
      <c r="L74" s="332" t="s">
        <v>318</v>
      </c>
      <c r="M74" s="331" t="s">
        <v>318</v>
      </c>
      <c r="N74" s="332" t="s">
        <v>318</v>
      </c>
      <c r="O74" s="332" t="s">
        <v>318</v>
      </c>
      <c r="P74" s="331" t="s">
        <v>318</v>
      </c>
      <c r="Q74" s="332" t="s">
        <v>318</v>
      </c>
      <c r="R74" s="332" t="s">
        <v>318</v>
      </c>
      <c r="S74" s="396" t="s">
        <v>318</v>
      </c>
      <c r="T74" s="332" t="s">
        <v>318</v>
      </c>
      <c r="U74" s="332" t="s">
        <v>318</v>
      </c>
      <c r="V74" s="331" t="s">
        <v>318</v>
      </c>
      <c r="W74" s="332" t="s">
        <v>318</v>
      </c>
      <c r="X74" s="332" t="s">
        <v>318</v>
      </c>
    </row>
    <row r="75" spans="2:34" ht="12">
      <c r="B75" s="329" t="s">
        <v>371</v>
      </c>
      <c r="C75" s="333"/>
      <c r="D75" s="342">
        <f>+D76+D80</f>
        <v>1739963584</v>
      </c>
      <c r="E75" s="378">
        <v>1902672810</v>
      </c>
      <c r="F75" s="378">
        <v>2004253880</v>
      </c>
      <c r="G75" s="342">
        <f>+G76+G80</f>
        <v>702356329</v>
      </c>
      <c r="H75" s="378">
        <v>668889354</v>
      </c>
      <c r="I75" s="378">
        <v>675647122</v>
      </c>
      <c r="J75" s="342">
        <f>+J76+J80</f>
        <v>1867480092</v>
      </c>
      <c r="K75" s="378">
        <v>2128031611</v>
      </c>
      <c r="L75" s="378">
        <v>2165287761</v>
      </c>
      <c r="M75" s="342">
        <f>+M76+M80</f>
        <v>1312563122</v>
      </c>
      <c r="N75" s="378">
        <v>1229969272</v>
      </c>
      <c r="O75" s="378">
        <v>1085088788</v>
      </c>
      <c r="P75" s="342">
        <f>+P76+P80</f>
        <v>643504088</v>
      </c>
      <c r="Q75" s="378">
        <v>568105958</v>
      </c>
      <c r="R75" s="378">
        <v>458047567</v>
      </c>
      <c r="S75" s="342">
        <f>+S76+S80</f>
        <v>-1421313</v>
      </c>
      <c r="T75" s="378">
        <v>-1715557</v>
      </c>
      <c r="U75" s="378">
        <v>-1725223</v>
      </c>
      <c r="V75" s="342">
        <f>+V76+V80</f>
        <v>6264445902</v>
      </c>
      <c r="W75" s="334">
        <f>+W76+W80</f>
        <v>6495953448</v>
      </c>
      <c r="X75" s="334">
        <f>+X76+X80</f>
        <v>6386599895</v>
      </c>
      <c r="AB75" s="397">
        <f>+AB76+AB80</f>
        <v>6264445902</v>
      </c>
      <c r="AC75" s="352">
        <f aca="true" t="shared" si="24" ref="AC75:AC80">+V75-AB75</f>
        <v>0</v>
      </c>
      <c r="AD75" s="397">
        <v>6495953448</v>
      </c>
      <c r="AG75" s="397">
        <v>6386599895</v>
      </c>
      <c r="AH75" s="352">
        <f>+X75-AG75</f>
        <v>0</v>
      </c>
    </row>
    <row r="76" spans="2:39" ht="12">
      <c r="B76" s="336"/>
      <c r="C76" s="337" t="s">
        <v>372</v>
      </c>
      <c r="D76" s="342">
        <f>SUM(D77:D79)</f>
        <v>1721447848</v>
      </c>
      <c r="E76" s="378">
        <v>1824499050</v>
      </c>
      <c r="F76" s="378">
        <v>1977915873</v>
      </c>
      <c r="G76" s="342">
        <f>SUM(G77:G79)</f>
        <v>406515531</v>
      </c>
      <c r="H76" s="378">
        <v>653895892</v>
      </c>
      <c r="I76" s="378">
        <v>667299420</v>
      </c>
      <c r="J76" s="342">
        <f>SUM(J77:J79)</f>
        <v>1695610134</v>
      </c>
      <c r="K76" s="378">
        <v>1963812830</v>
      </c>
      <c r="L76" s="378">
        <v>1970909825</v>
      </c>
      <c r="M76" s="342">
        <f>SUM(M77:M79)</f>
        <v>1270600838</v>
      </c>
      <c r="N76" s="378">
        <v>1195438205</v>
      </c>
      <c r="O76" s="378">
        <v>1052775480</v>
      </c>
      <c r="P76" s="342">
        <f>SUM(P77:P79)</f>
        <v>604015742</v>
      </c>
      <c r="Q76" s="378">
        <v>546249647</v>
      </c>
      <c r="R76" s="378">
        <v>439967436</v>
      </c>
      <c r="S76" s="342">
        <f>SUM(S77:S79)</f>
        <v>-1412853</v>
      </c>
      <c r="T76" s="378">
        <v>-1771926</v>
      </c>
      <c r="U76" s="378">
        <v>-1725223</v>
      </c>
      <c r="V76" s="342">
        <f>SUM(V77:V79)</f>
        <v>5696777240</v>
      </c>
      <c r="W76" s="334">
        <f>SUM(W77:W79)</f>
        <v>6182123698</v>
      </c>
      <c r="X76" s="334">
        <f>SUM(X77:X79)</f>
        <v>6107142811</v>
      </c>
      <c r="AA76" s="322"/>
      <c r="AB76" s="397">
        <f>SUM(AB77:AB79)</f>
        <v>5696777240</v>
      </c>
      <c r="AC76" s="352">
        <f t="shared" si="24"/>
        <v>0</v>
      </c>
      <c r="AD76" s="397">
        <v>6182123698</v>
      </c>
      <c r="AE76" s="322"/>
      <c r="AF76" s="322"/>
      <c r="AG76" s="397">
        <v>6107142811</v>
      </c>
      <c r="AH76" s="352">
        <f aca="true" t="shared" si="25" ref="AH76:AH126">+X76-AG76</f>
        <v>0</v>
      </c>
      <c r="AJ76" s="322"/>
      <c r="AK76" s="322"/>
      <c r="AL76" s="322"/>
      <c r="AM76" s="322"/>
    </row>
    <row r="77" spans="2:39" ht="12">
      <c r="B77" s="336"/>
      <c r="C77" s="338" t="s">
        <v>373</v>
      </c>
      <c r="D77" s="339">
        <v>1516877306</v>
      </c>
      <c r="E77" s="376">
        <v>1674030771</v>
      </c>
      <c r="F77" s="376">
        <v>1852882308</v>
      </c>
      <c r="G77" s="339">
        <v>361705469</v>
      </c>
      <c r="H77" s="376">
        <v>634079879</v>
      </c>
      <c r="I77" s="376">
        <v>641615807</v>
      </c>
      <c r="J77" s="339">
        <v>1553473683</v>
      </c>
      <c r="K77" s="376">
        <v>1785616550</v>
      </c>
      <c r="L77" s="376">
        <v>1787773720</v>
      </c>
      <c r="M77" s="339">
        <v>1176055779</v>
      </c>
      <c r="N77" s="376">
        <v>1103242308</v>
      </c>
      <c r="O77" s="376">
        <v>964104983</v>
      </c>
      <c r="P77" s="339">
        <v>560310262</v>
      </c>
      <c r="Q77" s="376">
        <v>528929083</v>
      </c>
      <c r="R77" s="376">
        <v>423233981</v>
      </c>
      <c r="S77" s="339">
        <v>-201948</v>
      </c>
      <c r="T77" s="376">
        <v>0</v>
      </c>
      <c r="U77" s="376">
        <v>0</v>
      </c>
      <c r="V77" s="339">
        <f>+S77+P77+M77+J77+G77+D77</f>
        <v>5168220551</v>
      </c>
      <c r="W77" s="343">
        <f aca="true" t="shared" si="26" ref="W77:X80">+E77+H77+K77+N77+Q77+T77</f>
        <v>5725898591</v>
      </c>
      <c r="X77" s="343">
        <f t="shared" si="26"/>
        <v>5669610799</v>
      </c>
      <c r="AA77" s="322"/>
      <c r="AB77" s="352">
        <f>+'[1]Segmentos LN resumen'!R78</f>
        <v>5168220551</v>
      </c>
      <c r="AC77" s="352">
        <f t="shared" si="24"/>
        <v>0</v>
      </c>
      <c r="AD77" s="352">
        <v>5725898591</v>
      </c>
      <c r="AE77" s="322">
        <f>+W77-AD77</f>
        <v>0</v>
      </c>
      <c r="AF77" s="322"/>
      <c r="AG77" s="352">
        <v>5669610799</v>
      </c>
      <c r="AH77" s="352">
        <f t="shared" si="25"/>
        <v>0</v>
      </c>
      <c r="AJ77" s="322"/>
      <c r="AK77" s="322"/>
      <c r="AL77" s="322"/>
      <c r="AM77" s="322"/>
    </row>
    <row r="78" spans="2:39" ht="12">
      <c r="B78" s="336"/>
      <c r="C78" s="338" t="s">
        <v>374</v>
      </c>
      <c r="D78" s="339">
        <v>37365915</v>
      </c>
      <c r="E78" s="376">
        <v>11203229</v>
      </c>
      <c r="F78" s="376">
        <v>11280912</v>
      </c>
      <c r="G78" s="339">
        <v>361681</v>
      </c>
      <c r="H78" s="376">
        <v>412885</v>
      </c>
      <c r="I78" s="376">
        <v>0</v>
      </c>
      <c r="J78" s="339">
        <v>6569786</v>
      </c>
      <c r="K78" s="376">
        <v>5800382</v>
      </c>
      <c r="L78" s="376">
        <v>6072128</v>
      </c>
      <c r="M78" s="339">
        <v>3280645</v>
      </c>
      <c r="N78" s="376">
        <v>2566899</v>
      </c>
      <c r="O78" s="376">
        <v>3103227</v>
      </c>
      <c r="P78" s="339">
        <v>8823805</v>
      </c>
      <c r="Q78" s="376">
        <v>38502</v>
      </c>
      <c r="R78" s="376">
        <v>565295</v>
      </c>
      <c r="S78" s="339">
        <v>0</v>
      </c>
      <c r="T78" s="376">
        <v>0</v>
      </c>
      <c r="U78" s="376">
        <v>-69179</v>
      </c>
      <c r="V78" s="339">
        <f>+S78+P78+M78+J78+G78+D78</f>
        <v>56401832</v>
      </c>
      <c r="W78" s="343">
        <f t="shared" si="26"/>
        <v>20021897</v>
      </c>
      <c r="X78" s="343">
        <f t="shared" si="26"/>
        <v>20952383</v>
      </c>
      <c r="AA78" s="322"/>
      <c r="AB78" s="352">
        <f>+'[1]Segmentos LN resumen'!R79</f>
        <v>56401832</v>
      </c>
      <c r="AC78" s="352">
        <f t="shared" si="24"/>
        <v>0</v>
      </c>
      <c r="AD78" s="352">
        <v>20021897</v>
      </c>
      <c r="AE78" s="322">
        <f aca="true" t="shared" si="27" ref="AE78:AE126">+W78-AD78</f>
        <v>0</v>
      </c>
      <c r="AF78" s="322"/>
      <c r="AG78" s="352">
        <v>20952383</v>
      </c>
      <c r="AH78" s="352">
        <f t="shared" si="25"/>
        <v>0</v>
      </c>
      <c r="AJ78" s="322"/>
      <c r="AK78" s="322"/>
      <c r="AL78" s="322"/>
      <c r="AM78" s="322"/>
    </row>
    <row r="79" spans="2:39" ht="12">
      <c r="B79" s="336"/>
      <c r="C79" s="338" t="s">
        <v>375</v>
      </c>
      <c r="D79" s="339">
        <v>167204627</v>
      </c>
      <c r="E79" s="376">
        <v>139265050</v>
      </c>
      <c r="F79" s="376">
        <v>113752653</v>
      </c>
      <c r="G79" s="339">
        <v>44448381</v>
      </c>
      <c r="H79" s="376">
        <v>19403128</v>
      </c>
      <c r="I79" s="376">
        <v>25683613</v>
      </c>
      <c r="J79" s="339">
        <v>135566665</v>
      </c>
      <c r="K79" s="376">
        <v>172395898</v>
      </c>
      <c r="L79" s="376">
        <v>177063977</v>
      </c>
      <c r="M79" s="339">
        <v>91264414</v>
      </c>
      <c r="N79" s="376">
        <v>89628998</v>
      </c>
      <c r="O79" s="376">
        <v>85567270</v>
      </c>
      <c r="P79" s="339">
        <v>34881675</v>
      </c>
      <c r="Q79" s="376">
        <v>17282062</v>
      </c>
      <c r="R79" s="376">
        <v>16168160</v>
      </c>
      <c r="S79" s="339">
        <v>-1210905</v>
      </c>
      <c r="T79" s="376">
        <v>-1771926</v>
      </c>
      <c r="U79" s="376">
        <v>-1656044</v>
      </c>
      <c r="V79" s="339">
        <f>+S79+P79+M79+J79+G79+D79</f>
        <v>472154857</v>
      </c>
      <c r="W79" s="343">
        <f t="shared" si="26"/>
        <v>436203210</v>
      </c>
      <c r="X79" s="343">
        <f t="shared" si="26"/>
        <v>416579629</v>
      </c>
      <c r="AA79" s="322"/>
      <c r="AB79" s="352">
        <f>+'[1]Segmentos LN resumen'!R80</f>
        <v>472154857</v>
      </c>
      <c r="AC79" s="352">
        <f t="shared" si="24"/>
        <v>0</v>
      </c>
      <c r="AD79" s="352">
        <v>436203210</v>
      </c>
      <c r="AE79" s="322">
        <f t="shared" si="27"/>
        <v>0</v>
      </c>
      <c r="AF79" s="322"/>
      <c r="AG79" s="352">
        <v>416579629</v>
      </c>
      <c r="AH79" s="352">
        <f t="shared" si="25"/>
        <v>0</v>
      </c>
      <c r="AJ79" s="322"/>
      <c r="AK79" s="322"/>
      <c r="AL79" s="322"/>
      <c r="AM79" s="322"/>
    </row>
    <row r="80" spans="2:39" ht="12">
      <c r="B80" s="336"/>
      <c r="C80" s="337" t="s">
        <v>376</v>
      </c>
      <c r="D80" s="339">
        <v>18515736</v>
      </c>
      <c r="E80" s="376">
        <v>78173760</v>
      </c>
      <c r="F80" s="376">
        <v>26338007</v>
      </c>
      <c r="G80" s="339">
        <v>295840798</v>
      </c>
      <c r="H80" s="376">
        <v>14993462</v>
      </c>
      <c r="I80" s="376">
        <v>8347702</v>
      </c>
      <c r="J80" s="339">
        <v>171869958</v>
      </c>
      <c r="K80" s="376">
        <v>164218781</v>
      </c>
      <c r="L80" s="376">
        <v>194377936</v>
      </c>
      <c r="M80" s="339">
        <v>41962284</v>
      </c>
      <c r="N80" s="376">
        <v>34531067</v>
      </c>
      <c r="O80" s="376">
        <v>32313308</v>
      </c>
      <c r="P80" s="339">
        <v>39488346</v>
      </c>
      <c r="Q80" s="376">
        <v>21856311</v>
      </c>
      <c r="R80" s="376">
        <v>18080131</v>
      </c>
      <c r="S80" s="339">
        <v>-8460</v>
      </c>
      <c r="T80" s="376">
        <v>56369</v>
      </c>
      <c r="U80" s="376">
        <v>0</v>
      </c>
      <c r="V80" s="339">
        <f>+S80+P80+M80+J80+G80+D80</f>
        <v>567668662</v>
      </c>
      <c r="W80" s="343">
        <f t="shared" si="26"/>
        <v>313829750</v>
      </c>
      <c r="X80" s="343">
        <f t="shared" si="26"/>
        <v>279457084</v>
      </c>
      <c r="AA80" s="322"/>
      <c r="AB80" s="352">
        <f>+'[1]Segmentos LN resumen'!R82</f>
        <v>567668662</v>
      </c>
      <c r="AC80" s="352">
        <f t="shared" si="24"/>
        <v>0</v>
      </c>
      <c r="AD80" s="352">
        <v>313829750</v>
      </c>
      <c r="AE80" s="322">
        <f t="shared" si="27"/>
        <v>0</v>
      </c>
      <c r="AF80" s="322"/>
      <c r="AG80" s="352">
        <v>279457084</v>
      </c>
      <c r="AH80" s="352">
        <f t="shared" si="25"/>
        <v>0</v>
      </c>
      <c r="AJ80" s="322"/>
      <c r="AK80" s="322"/>
      <c r="AL80" s="322"/>
      <c r="AM80" s="322"/>
    </row>
    <row r="81" spans="4:39" ht="6" customHeight="1">
      <c r="D81" s="322"/>
      <c r="E81" s="335"/>
      <c r="F81" s="335"/>
      <c r="G81" s="322"/>
      <c r="H81" s="335"/>
      <c r="I81" s="335"/>
      <c r="J81" s="322"/>
      <c r="K81" s="335"/>
      <c r="L81" s="335"/>
      <c r="M81" s="322"/>
      <c r="N81" s="335"/>
      <c r="O81" s="335"/>
      <c r="P81" s="322"/>
      <c r="Q81" s="335"/>
      <c r="R81" s="335"/>
      <c r="S81" s="322"/>
      <c r="T81" s="335"/>
      <c r="U81" s="335"/>
      <c r="V81" s="322"/>
      <c r="W81" s="322"/>
      <c r="X81" s="322"/>
      <c r="AA81" s="322"/>
      <c r="AB81" s="352"/>
      <c r="AC81" s="352"/>
      <c r="AD81" s="352"/>
      <c r="AE81" s="322">
        <f t="shared" si="27"/>
        <v>0</v>
      </c>
      <c r="AF81" s="322"/>
      <c r="AG81" s="352"/>
      <c r="AH81" s="352">
        <f t="shared" si="25"/>
        <v>0</v>
      </c>
      <c r="AJ81" s="322"/>
      <c r="AK81" s="322"/>
      <c r="AL81" s="322"/>
      <c r="AM81" s="322"/>
    </row>
    <row r="82" spans="2:39" ht="12">
      <c r="B82" s="329" t="s">
        <v>377</v>
      </c>
      <c r="C82" s="341"/>
      <c r="D82" s="342">
        <f>SUM(D83:D86)</f>
        <v>-998903978</v>
      </c>
      <c r="E82" s="378">
        <v>-1278999551</v>
      </c>
      <c r="F82" s="378">
        <v>-1202767257</v>
      </c>
      <c r="G82" s="342">
        <f>SUM(G83:G86)</f>
        <v>-225811105</v>
      </c>
      <c r="H82" s="378">
        <v>-456896885</v>
      </c>
      <c r="I82" s="378">
        <v>-457898841</v>
      </c>
      <c r="J82" s="342">
        <f>SUM(J83:J86)</f>
        <v>-1082324727</v>
      </c>
      <c r="K82" s="378">
        <v>-1261178855</v>
      </c>
      <c r="L82" s="378">
        <v>-1228453536</v>
      </c>
      <c r="M82" s="342">
        <f>SUM(M83:M86)</f>
        <v>-489478900</v>
      </c>
      <c r="N82" s="378">
        <v>-433850406</v>
      </c>
      <c r="O82" s="378">
        <v>-375182081</v>
      </c>
      <c r="P82" s="342">
        <f>SUM(P83:P86)</f>
        <v>-292653947</v>
      </c>
      <c r="Q82" s="378">
        <v>-264153581</v>
      </c>
      <c r="R82" s="378">
        <v>-185931510</v>
      </c>
      <c r="S82" s="342">
        <f>SUM(S83:S86)</f>
        <v>31462</v>
      </c>
      <c r="T82" s="378">
        <v>56359</v>
      </c>
      <c r="U82" s="378">
        <v>70100</v>
      </c>
      <c r="V82" s="342">
        <f>SUM(V83:V86)</f>
        <v>-3089141195</v>
      </c>
      <c r="W82" s="334">
        <f>SUM(W83:W86)</f>
        <v>-3695022919</v>
      </c>
      <c r="X82" s="334">
        <f>SUM(X83:X86)</f>
        <v>-3450163125</v>
      </c>
      <c r="AA82" s="322"/>
      <c r="AB82" s="397">
        <f>SUM(AB83:AB86)</f>
        <v>-3089141195</v>
      </c>
      <c r="AC82" s="352">
        <f>+V82-AB82</f>
        <v>0</v>
      </c>
      <c r="AD82" s="397">
        <v>-3695022919</v>
      </c>
      <c r="AE82" s="322">
        <f t="shared" si="27"/>
        <v>0</v>
      </c>
      <c r="AF82" s="322"/>
      <c r="AG82" s="397">
        <v>-3450163125</v>
      </c>
      <c r="AH82" s="352">
        <f t="shared" si="25"/>
        <v>0</v>
      </c>
      <c r="AJ82" s="322"/>
      <c r="AK82" s="322"/>
      <c r="AL82" s="322"/>
      <c r="AM82" s="322"/>
    </row>
    <row r="83" spans="2:39" ht="12">
      <c r="B83" s="336"/>
      <c r="C83" s="337" t="s">
        <v>378</v>
      </c>
      <c r="D83" s="339">
        <v>-568466950</v>
      </c>
      <c r="E83" s="376">
        <v>-681252650</v>
      </c>
      <c r="F83" s="376">
        <v>-697903048</v>
      </c>
      <c r="G83" s="339">
        <v>-186778094</v>
      </c>
      <c r="H83" s="376">
        <v>-188141869</v>
      </c>
      <c r="I83" s="376">
        <v>-153569548</v>
      </c>
      <c r="J83" s="339">
        <v>-616825105</v>
      </c>
      <c r="K83" s="376">
        <v>-602540949</v>
      </c>
      <c r="L83" s="376">
        <v>-587111958</v>
      </c>
      <c r="M83" s="339">
        <v>-282064565</v>
      </c>
      <c r="N83" s="376">
        <v>-219666504</v>
      </c>
      <c r="O83" s="376">
        <v>-179570130</v>
      </c>
      <c r="P83" s="339">
        <v>-170440992</v>
      </c>
      <c r="Q83" s="376">
        <v>-158288518</v>
      </c>
      <c r="R83" s="376">
        <v>-88735366</v>
      </c>
      <c r="S83" s="339">
        <v>3962147</v>
      </c>
      <c r="T83" s="376">
        <v>1220180</v>
      </c>
      <c r="U83" s="376">
        <v>0</v>
      </c>
      <c r="V83" s="339">
        <f>+S83+P83+M83+J83+G83+D83</f>
        <v>-1820613559</v>
      </c>
      <c r="W83" s="343">
        <f aca="true" t="shared" si="28" ref="W83:X86">+E83+H83+K83+N83+Q83+T83</f>
        <v>-1848670310</v>
      </c>
      <c r="X83" s="343">
        <f t="shared" si="28"/>
        <v>-1706890050</v>
      </c>
      <c r="AA83" s="322"/>
      <c r="AB83" s="352">
        <f>+'[1]Segmentos LN resumen'!R85</f>
        <v>-1820613559</v>
      </c>
      <c r="AC83" s="352">
        <f>+V83-AB83</f>
        <v>0</v>
      </c>
      <c r="AD83" s="352">
        <v>-1848670310</v>
      </c>
      <c r="AE83" s="322">
        <f t="shared" si="27"/>
        <v>0</v>
      </c>
      <c r="AF83" s="322"/>
      <c r="AG83" s="352">
        <v>-1706890050</v>
      </c>
      <c r="AH83" s="352">
        <f t="shared" si="25"/>
        <v>0</v>
      </c>
      <c r="AJ83" s="322"/>
      <c r="AK83" s="322"/>
      <c r="AL83" s="322"/>
      <c r="AM83" s="322"/>
    </row>
    <row r="84" spans="2:39" ht="12">
      <c r="B84" s="336"/>
      <c r="C84" s="337" t="s">
        <v>379</v>
      </c>
      <c r="D84" s="339">
        <v>-211612174</v>
      </c>
      <c r="E84" s="376">
        <v>-385360528</v>
      </c>
      <c r="F84" s="376">
        <v>-319628442</v>
      </c>
      <c r="G84" s="339">
        <v>-25889830</v>
      </c>
      <c r="H84" s="376">
        <v>-255215278</v>
      </c>
      <c r="I84" s="376">
        <v>-283048981</v>
      </c>
      <c r="J84" s="339">
        <v>-51277737</v>
      </c>
      <c r="K84" s="376">
        <v>-31481376</v>
      </c>
      <c r="L84" s="376">
        <v>-35498349</v>
      </c>
      <c r="M84" s="339">
        <v>-34870502</v>
      </c>
      <c r="N84" s="376">
        <v>-36215949</v>
      </c>
      <c r="O84" s="376">
        <v>-23946682</v>
      </c>
      <c r="P84" s="339">
        <v>-62465952</v>
      </c>
      <c r="Q84" s="376">
        <v>-55518422</v>
      </c>
      <c r="R84" s="376">
        <v>-49411567</v>
      </c>
      <c r="S84" s="339">
        <v>0</v>
      </c>
      <c r="T84" s="376">
        <v>0</v>
      </c>
      <c r="U84" s="376">
        <v>0</v>
      </c>
      <c r="V84" s="339">
        <f>+S84+P84+M84+J84+G84+D84</f>
        <v>-386116195</v>
      </c>
      <c r="W84" s="343">
        <f t="shared" si="28"/>
        <v>-763791553</v>
      </c>
      <c r="X84" s="343">
        <f t="shared" si="28"/>
        <v>-711534021</v>
      </c>
      <c r="AA84" s="322"/>
      <c r="AB84" s="352">
        <f>+'[1]Segmentos LN resumen'!R86</f>
        <v>-386116195</v>
      </c>
      <c r="AC84" s="352">
        <f>+V84-AB84</f>
        <v>0</v>
      </c>
      <c r="AD84" s="352">
        <v>-763791553</v>
      </c>
      <c r="AE84" s="322">
        <f t="shared" si="27"/>
        <v>0</v>
      </c>
      <c r="AF84" s="322"/>
      <c r="AG84" s="352">
        <v>-711534021</v>
      </c>
      <c r="AH84" s="352">
        <f t="shared" si="25"/>
        <v>0</v>
      </c>
      <c r="AJ84" s="322"/>
      <c r="AK84" s="322"/>
      <c r="AL84" s="322"/>
      <c r="AM84" s="322"/>
    </row>
    <row r="85" spans="2:39" ht="12">
      <c r="B85" s="336"/>
      <c r="C85" s="337" t="s">
        <v>380</v>
      </c>
      <c r="D85" s="339">
        <v>-182821321</v>
      </c>
      <c r="E85" s="376">
        <v>-190345945</v>
      </c>
      <c r="F85" s="376">
        <v>-150540034</v>
      </c>
      <c r="G85" s="339">
        <v>-3021027</v>
      </c>
      <c r="H85" s="376">
        <v>-4645155</v>
      </c>
      <c r="I85" s="376">
        <v>-9143907</v>
      </c>
      <c r="J85" s="339">
        <v>-72787402</v>
      </c>
      <c r="K85" s="376">
        <v>-142758291</v>
      </c>
      <c r="L85" s="376">
        <v>-107475644</v>
      </c>
      <c r="M85" s="339">
        <v>-114719080</v>
      </c>
      <c r="N85" s="376">
        <v>-115622940</v>
      </c>
      <c r="O85" s="376">
        <v>-111348162</v>
      </c>
      <c r="P85" s="339">
        <v>-22369037</v>
      </c>
      <c r="Q85" s="376">
        <v>-19580741</v>
      </c>
      <c r="R85" s="376">
        <v>-16215303</v>
      </c>
      <c r="S85" s="339">
        <v>-3962147</v>
      </c>
      <c r="T85" s="376">
        <v>-1225320</v>
      </c>
      <c r="U85" s="376">
        <v>0</v>
      </c>
      <c r="V85" s="339">
        <f>+S85+P85+M85+J85+G85+D85</f>
        <v>-399680014</v>
      </c>
      <c r="W85" s="343">
        <f t="shared" si="28"/>
        <v>-474178392</v>
      </c>
      <c r="X85" s="343">
        <f t="shared" si="28"/>
        <v>-394723050</v>
      </c>
      <c r="AA85" s="322"/>
      <c r="AB85" s="352">
        <f>+'[1]Segmentos LN resumen'!R87</f>
        <v>-399680014</v>
      </c>
      <c r="AC85" s="352">
        <f>+V85-AB85</f>
        <v>0</v>
      </c>
      <c r="AD85" s="352">
        <v>-474178392</v>
      </c>
      <c r="AE85" s="322">
        <f t="shared" si="27"/>
        <v>0</v>
      </c>
      <c r="AF85" s="322"/>
      <c r="AG85" s="352">
        <v>-394723050</v>
      </c>
      <c r="AH85" s="352">
        <f t="shared" si="25"/>
        <v>0</v>
      </c>
      <c r="AJ85" s="322"/>
      <c r="AK85" s="322"/>
      <c r="AL85" s="322"/>
      <c r="AM85" s="322"/>
    </row>
    <row r="86" spans="2:39" ht="12">
      <c r="B86" s="336"/>
      <c r="C86" s="337" t="s">
        <v>381</v>
      </c>
      <c r="D86" s="339">
        <v>-36003533</v>
      </c>
      <c r="E86" s="376">
        <v>-22040428</v>
      </c>
      <c r="F86" s="376">
        <v>-34695733</v>
      </c>
      <c r="G86" s="339">
        <v>-10122154</v>
      </c>
      <c r="H86" s="376">
        <v>-8894583</v>
      </c>
      <c r="I86" s="376">
        <v>-12136405</v>
      </c>
      <c r="J86" s="339">
        <v>-341434483</v>
      </c>
      <c r="K86" s="376">
        <v>-484398239</v>
      </c>
      <c r="L86" s="376">
        <v>-498367585</v>
      </c>
      <c r="M86" s="339">
        <v>-57824753</v>
      </c>
      <c r="N86" s="376">
        <v>-62345013</v>
      </c>
      <c r="O86" s="376">
        <v>-60317107</v>
      </c>
      <c r="P86" s="339">
        <v>-37377966</v>
      </c>
      <c r="Q86" s="376">
        <v>-30765900</v>
      </c>
      <c r="R86" s="376">
        <v>-31569274</v>
      </c>
      <c r="S86" s="339">
        <v>31462</v>
      </c>
      <c r="T86" s="376">
        <v>61499</v>
      </c>
      <c r="U86" s="376">
        <v>70100</v>
      </c>
      <c r="V86" s="339">
        <f>+S86+P86+M86+J86+G86+D86</f>
        <v>-482731427</v>
      </c>
      <c r="W86" s="343">
        <f t="shared" si="28"/>
        <v>-608382664</v>
      </c>
      <c r="X86" s="343">
        <f t="shared" si="28"/>
        <v>-637016004</v>
      </c>
      <c r="AA86" s="322"/>
      <c r="AB86" s="352">
        <f>+'[1]Segmentos LN resumen'!R88</f>
        <v>-482731427</v>
      </c>
      <c r="AC86" s="352">
        <f>+V86-AB86</f>
        <v>0</v>
      </c>
      <c r="AD86" s="352">
        <v>-608382664</v>
      </c>
      <c r="AE86" s="322">
        <f t="shared" si="27"/>
        <v>0</v>
      </c>
      <c r="AF86" s="322"/>
      <c r="AG86" s="352">
        <v>-637016004</v>
      </c>
      <c r="AH86" s="352">
        <f t="shared" si="25"/>
        <v>0</v>
      </c>
      <c r="AJ86" s="322"/>
      <c r="AK86" s="322"/>
      <c r="AL86" s="322"/>
      <c r="AM86" s="322"/>
    </row>
    <row r="87" spans="4:39" ht="7.5" customHeight="1">
      <c r="D87" s="322"/>
      <c r="E87" s="335"/>
      <c r="F87" s="335"/>
      <c r="G87" s="322"/>
      <c r="H87" s="335"/>
      <c r="I87" s="335"/>
      <c r="J87" s="322"/>
      <c r="K87" s="335"/>
      <c r="L87" s="335"/>
      <c r="M87" s="322"/>
      <c r="N87" s="335"/>
      <c r="O87" s="335"/>
      <c r="P87" s="322"/>
      <c r="Q87" s="335"/>
      <c r="R87" s="335"/>
      <c r="S87" s="322"/>
      <c r="T87" s="335"/>
      <c r="U87" s="335"/>
      <c r="V87" s="322"/>
      <c r="W87" s="322"/>
      <c r="X87" s="322"/>
      <c r="AA87" s="322"/>
      <c r="AB87" s="352"/>
      <c r="AC87" s="352"/>
      <c r="AD87" s="352"/>
      <c r="AE87" s="322">
        <f t="shared" si="27"/>
        <v>0</v>
      </c>
      <c r="AF87" s="322"/>
      <c r="AG87" s="352"/>
      <c r="AH87" s="352">
        <f t="shared" si="25"/>
        <v>0</v>
      </c>
      <c r="AJ87" s="322"/>
      <c r="AK87" s="322"/>
      <c r="AL87" s="322"/>
      <c r="AM87" s="322"/>
    </row>
    <row r="88" spans="2:39" ht="12">
      <c r="B88" s="329" t="s">
        <v>382</v>
      </c>
      <c r="C88" s="341"/>
      <c r="D88" s="342">
        <f>+D82+D75</f>
        <v>741059606</v>
      </c>
      <c r="E88" s="378">
        <v>623673259</v>
      </c>
      <c r="F88" s="378">
        <v>801486623</v>
      </c>
      <c r="G88" s="342">
        <f>+G82+G75</f>
        <v>476545224</v>
      </c>
      <c r="H88" s="378">
        <v>211992469</v>
      </c>
      <c r="I88" s="378">
        <v>217748281</v>
      </c>
      <c r="J88" s="342">
        <f>+J82+J75</f>
        <v>785155365</v>
      </c>
      <c r="K88" s="378">
        <v>866852756</v>
      </c>
      <c r="L88" s="378">
        <v>936834225</v>
      </c>
      <c r="M88" s="342">
        <f>+M82+M75</f>
        <v>823084222</v>
      </c>
      <c r="N88" s="378">
        <v>796118866</v>
      </c>
      <c r="O88" s="378">
        <v>709906707</v>
      </c>
      <c r="P88" s="342">
        <f>+P82+P75</f>
        <v>350850141</v>
      </c>
      <c r="Q88" s="378">
        <v>303952377</v>
      </c>
      <c r="R88" s="378">
        <v>272116057</v>
      </c>
      <c r="S88" s="342">
        <f>+S82+S75</f>
        <v>-1389851</v>
      </c>
      <c r="T88" s="378">
        <v>-1659198</v>
      </c>
      <c r="U88" s="378">
        <v>-1655123</v>
      </c>
      <c r="V88" s="342">
        <f>+V82+V75</f>
        <v>3175304707</v>
      </c>
      <c r="W88" s="334">
        <f>+W82+W75</f>
        <v>2800930529</v>
      </c>
      <c r="X88" s="334">
        <f>+X82+X75</f>
        <v>2936436770</v>
      </c>
      <c r="AA88" s="322"/>
      <c r="AB88" s="397">
        <f>+AB82+AB75</f>
        <v>3175304707</v>
      </c>
      <c r="AC88" s="352">
        <f>+V88-AB88</f>
        <v>0</v>
      </c>
      <c r="AD88" s="397">
        <v>2800930529</v>
      </c>
      <c r="AE88" s="322">
        <f t="shared" si="27"/>
        <v>0</v>
      </c>
      <c r="AF88" s="322"/>
      <c r="AG88" s="397">
        <v>2936436770</v>
      </c>
      <c r="AH88" s="352">
        <f t="shared" si="25"/>
        <v>0</v>
      </c>
      <c r="AJ88" s="322"/>
      <c r="AK88" s="322"/>
      <c r="AL88" s="322"/>
      <c r="AM88" s="322"/>
    </row>
    <row r="89" spans="4:39" ht="6" customHeight="1">
      <c r="D89" s="322"/>
      <c r="E89" s="335"/>
      <c r="F89" s="335"/>
      <c r="G89" s="322"/>
      <c r="H89" s="335"/>
      <c r="I89" s="335"/>
      <c r="J89" s="322"/>
      <c r="K89" s="335"/>
      <c r="L89" s="335"/>
      <c r="M89" s="322"/>
      <c r="N89" s="335"/>
      <c r="O89" s="335"/>
      <c r="P89" s="322"/>
      <c r="Q89" s="335"/>
      <c r="R89" s="335"/>
      <c r="S89" s="322"/>
      <c r="T89" s="335"/>
      <c r="U89" s="335"/>
      <c r="V89" s="322"/>
      <c r="W89" s="322"/>
      <c r="X89" s="322"/>
      <c r="AA89" s="322"/>
      <c r="AB89" s="352"/>
      <c r="AC89" s="352"/>
      <c r="AD89" s="352"/>
      <c r="AE89" s="322">
        <f t="shared" si="27"/>
        <v>0</v>
      </c>
      <c r="AF89" s="322"/>
      <c r="AG89" s="352"/>
      <c r="AH89" s="352">
        <f t="shared" si="25"/>
        <v>0</v>
      </c>
      <c r="AJ89" s="322"/>
      <c r="AK89" s="322"/>
      <c r="AL89" s="322"/>
      <c r="AM89" s="322"/>
    </row>
    <row r="90" spans="2:39" ht="12">
      <c r="B90" s="329" t="s">
        <v>383</v>
      </c>
      <c r="C90" s="323"/>
      <c r="D90" s="339">
        <v>14831058</v>
      </c>
      <c r="E90" s="376">
        <v>11267275</v>
      </c>
      <c r="F90" s="376">
        <v>11168239</v>
      </c>
      <c r="G90" s="339">
        <v>21102202</v>
      </c>
      <c r="H90" s="376">
        <v>12470077</v>
      </c>
      <c r="I90" s="376">
        <v>12146533</v>
      </c>
      <c r="J90" s="339">
        <v>13877942</v>
      </c>
      <c r="K90" s="376">
        <v>15741611</v>
      </c>
      <c r="L90" s="376">
        <v>18130297</v>
      </c>
      <c r="M90" s="339">
        <v>8810875</v>
      </c>
      <c r="N90" s="376">
        <v>6497515</v>
      </c>
      <c r="O90" s="376">
        <v>6245798</v>
      </c>
      <c r="P90" s="339">
        <v>3343451</v>
      </c>
      <c r="Q90" s="376">
        <v>2690904</v>
      </c>
      <c r="R90" s="376">
        <v>2230329</v>
      </c>
      <c r="S90" s="339">
        <v>0</v>
      </c>
      <c r="T90" s="376">
        <v>0</v>
      </c>
      <c r="U90" s="376">
        <v>0</v>
      </c>
      <c r="V90" s="339">
        <f>+S90+P90+M90+J90+G90+D90</f>
        <v>61965528</v>
      </c>
      <c r="W90" s="343">
        <f aca="true" t="shared" si="29" ref="W90:X92">+E90+H90+K90+N90+Q90+T90</f>
        <v>48667382</v>
      </c>
      <c r="X90" s="343">
        <f t="shared" si="29"/>
        <v>49921196</v>
      </c>
      <c r="AA90" s="322"/>
      <c r="AB90" s="352">
        <f>+'[1]Segmentos LN resumen'!R92</f>
        <v>61965528</v>
      </c>
      <c r="AC90" s="352">
        <f>+V90-AB90</f>
        <v>0</v>
      </c>
      <c r="AD90" s="352">
        <v>48667382</v>
      </c>
      <c r="AE90" s="322">
        <f t="shared" si="27"/>
        <v>0</v>
      </c>
      <c r="AF90" s="322"/>
      <c r="AG90" s="352">
        <v>49921196</v>
      </c>
      <c r="AH90" s="352">
        <f t="shared" si="25"/>
        <v>0</v>
      </c>
      <c r="AJ90" s="322"/>
      <c r="AK90" s="322"/>
      <c r="AL90" s="322"/>
      <c r="AM90" s="322"/>
    </row>
    <row r="91" spans="2:39" ht="12">
      <c r="B91" s="329" t="s">
        <v>384</v>
      </c>
      <c r="C91" s="323"/>
      <c r="D91" s="339">
        <v>-123792285</v>
      </c>
      <c r="E91" s="376">
        <v>-104960338</v>
      </c>
      <c r="F91" s="376">
        <v>-101436399</v>
      </c>
      <c r="G91" s="339">
        <v>-154686549</v>
      </c>
      <c r="H91" s="376">
        <v>-119207683</v>
      </c>
      <c r="I91" s="376">
        <v>-106287626</v>
      </c>
      <c r="J91" s="339">
        <v>-100646527</v>
      </c>
      <c r="K91" s="376">
        <v>-106756270</v>
      </c>
      <c r="L91" s="376">
        <v>-110708252</v>
      </c>
      <c r="M91" s="339">
        <v>-51593413</v>
      </c>
      <c r="N91" s="376">
        <v>-47181965</v>
      </c>
      <c r="O91" s="376">
        <v>-45683300</v>
      </c>
      <c r="P91" s="339">
        <v>-34963324</v>
      </c>
      <c r="Q91" s="376">
        <v>-31073580</v>
      </c>
      <c r="R91" s="376">
        <v>-7638200</v>
      </c>
      <c r="S91" s="339">
        <v>0</v>
      </c>
      <c r="T91" s="376">
        <v>0</v>
      </c>
      <c r="U91" s="376">
        <v>0</v>
      </c>
      <c r="V91" s="339">
        <f>+S91+P91+M91+J91+G91+D91</f>
        <v>-465682098</v>
      </c>
      <c r="W91" s="343">
        <f t="shared" si="29"/>
        <v>-409179836</v>
      </c>
      <c r="X91" s="343">
        <f t="shared" si="29"/>
        <v>-371753777</v>
      </c>
      <c r="AA91" s="322"/>
      <c r="AB91" s="352">
        <f>+'[1]Segmentos LN resumen'!R93</f>
        <v>-465682098</v>
      </c>
      <c r="AC91" s="352">
        <f>+V91-AB91</f>
        <v>0</v>
      </c>
      <c r="AD91" s="352">
        <v>-409179836</v>
      </c>
      <c r="AE91" s="322">
        <f t="shared" si="27"/>
        <v>0</v>
      </c>
      <c r="AF91" s="322"/>
      <c r="AG91" s="352">
        <v>-371753777</v>
      </c>
      <c r="AH91" s="352">
        <f t="shared" si="25"/>
        <v>0</v>
      </c>
      <c r="AJ91" s="322"/>
      <c r="AK91" s="322"/>
      <c r="AL91" s="322"/>
      <c r="AM91" s="322"/>
    </row>
    <row r="92" spans="2:39" ht="12">
      <c r="B92" s="329" t="s">
        <v>385</v>
      </c>
      <c r="C92" s="323"/>
      <c r="D92" s="339">
        <v>-116287888</v>
      </c>
      <c r="E92" s="376">
        <v>-109459496</v>
      </c>
      <c r="F92" s="376">
        <v>-103258819</v>
      </c>
      <c r="G92" s="339">
        <v>-138909308</v>
      </c>
      <c r="H92" s="376">
        <v>-114875019</v>
      </c>
      <c r="I92" s="376">
        <v>-88827726</v>
      </c>
      <c r="J92" s="339">
        <v>-147251808</v>
      </c>
      <c r="K92" s="376">
        <v>-154523039</v>
      </c>
      <c r="L92" s="376">
        <v>-161072702</v>
      </c>
      <c r="M92" s="339">
        <v>-75777792</v>
      </c>
      <c r="N92" s="376">
        <v>-74513810</v>
      </c>
      <c r="O92" s="376">
        <v>-138659752</v>
      </c>
      <c r="P92" s="339">
        <v>-43261744</v>
      </c>
      <c r="Q92" s="376">
        <v>-40846681</v>
      </c>
      <c r="R92" s="376">
        <v>-33100304</v>
      </c>
      <c r="S92" s="339">
        <v>1389851</v>
      </c>
      <c r="T92" s="376">
        <v>1659198</v>
      </c>
      <c r="U92" s="376">
        <v>2226200</v>
      </c>
      <c r="V92" s="339">
        <f>+S92+P92+M92+J92+G92+D92</f>
        <v>-520098689</v>
      </c>
      <c r="W92" s="343">
        <f t="shared" si="29"/>
        <v>-492558847</v>
      </c>
      <c r="X92" s="343">
        <f t="shared" si="29"/>
        <v>-522693103</v>
      </c>
      <c r="AA92" s="322"/>
      <c r="AB92" s="352">
        <f>+'[1]Segmentos LN resumen'!R94</f>
        <v>-520098689</v>
      </c>
      <c r="AC92" s="352">
        <f>+V92-AB92</f>
        <v>0</v>
      </c>
      <c r="AD92" s="352">
        <v>-492558847</v>
      </c>
      <c r="AE92" s="322">
        <f t="shared" si="27"/>
        <v>0</v>
      </c>
      <c r="AF92" s="322"/>
      <c r="AG92" s="352">
        <v>-522693103</v>
      </c>
      <c r="AH92" s="352">
        <f t="shared" si="25"/>
        <v>0</v>
      </c>
      <c r="AJ92" s="322"/>
      <c r="AK92" s="322"/>
      <c r="AL92" s="322"/>
      <c r="AM92" s="322"/>
    </row>
    <row r="93" spans="4:39" ht="12">
      <c r="D93" s="322"/>
      <c r="E93" s="335"/>
      <c r="F93" s="335"/>
      <c r="G93" s="322"/>
      <c r="H93" s="335"/>
      <c r="I93" s="335"/>
      <c r="J93" s="322"/>
      <c r="K93" s="335"/>
      <c r="L93" s="335"/>
      <c r="M93" s="322"/>
      <c r="N93" s="335"/>
      <c r="O93" s="335"/>
      <c r="P93" s="322"/>
      <c r="Q93" s="335"/>
      <c r="R93" s="335"/>
      <c r="S93" s="322"/>
      <c r="T93" s="335"/>
      <c r="U93" s="335"/>
      <c r="V93" s="322"/>
      <c r="W93" s="322"/>
      <c r="X93" s="322"/>
      <c r="AA93" s="322"/>
      <c r="AB93" s="352"/>
      <c r="AC93" s="352"/>
      <c r="AD93" s="352"/>
      <c r="AE93" s="322">
        <f t="shared" si="27"/>
        <v>0</v>
      </c>
      <c r="AF93" s="322"/>
      <c r="AG93" s="352"/>
      <c r="AH93" s="352">
        <f t="shared" si="25"/>
        <v>0</v>
      </c>
      <c r="AJ93" s="322"/>
      <c r="AK93" s="322"/>
      <c r="AL93" s="322"/>
      <c r="AM93" s="322"/>
    </row>
    <row r="94" spans="2:39" ht="12">
      <c r="B94" s="329" t="s">
        <v>386</v>
      </c>
      <c r="C94" s="341"/>
      <c r="D94" s="342">
        <f>+D88+D90+D91+D92</f>
        <v>515810491</v>
      </c>
      <c r="E94" s="378">
        <v>420520700</v>
      </c>
      <c r="F94" s="378">
        <v>607959644</v>
      </c>
      <c r="G94" s="342">
        <f>+G88+G90+G91+G92</f>
        <v>204051569</v>
      </c>
      <c r="H94" s="378">
        <v>-9620156</v>
      </c>
      <c r="I94" s="378">
        <v>34779462</v>
      </c>
      <c r="J94" s="342">
        <f>+J88+J90+J91+J92</f>
        <v>551134972</v>
      </c>
      <c r="K94" s="378">
        <v>621315058</v>
      </c>
      <c r="L94" s="378">
        <v>683183568</v>
      </c>
      <c r="M94" s="342">
        <f>+M88+M90+M91+M92</f>
        <v>704523892</v>
      </c>
      <c r="N94" s="378">
        <v>680920606</v>
      </c>
      <c r="O94" s="378">
        <v>531809453</v>
      </c>
      <c r="P94" s="342">
        <f>+P88+P90+P91+P92</f>
        <v>275968524</v>
      </c>
      <c r="Q94" s="378">
        <v>234723020</v>
      </c>
      <c r="R94" s="378">
        <v>233607882</v>
      </c>
      <c r="S94" s="342">
        <f>+S88+S90+S91+S92</f>
        <v>0</v>
      </c>
      <c r="T94" s="378">
        <v>0</v>
      </c>
      <c r="U94" s="378">
        <v>571077</v>
      </c>
      <c r="V94" s="342">
        <f>+V88+V90+V91+V92</f>
        <v>2251489448</v>
      </c>
      <c r="W94" s="343">
        <f>+W88+W90+W91+W92</f>
        <v>1947859228</v>
      </c>
      <c r="X94" s="343">
        <f>+X88+X90+X91+X92</f>
        <v>2091911086</v>
      </c>
      <c r="AA94" s="322"/>
      <c r="AB94" s="397">
        <f>+AB88+AB90+AB91+AB92</f>
        <v>2251489448</v>
      </c>
      <c r="AC94" s="352">
        <f>+V94-AB94</f>
        <v>0</v>
      </c>
      <c r="AD94" s="397">
        <v>1947859228</v>
      </c>
      <c r="AE94" s="322">
        <f t="shared" si="27"/>
        <v>0</v>
      </c>
      <c r="AF94" s="322"/>
      <c r="AG94" s="397">
        <v>2091911086</v>
      </c>
      <c r="AH94" s="352">
        <f t="shared" si="25"/>
        <v>0</v>
      </c>
      <c r="AJ94" s="322"/>
      <c r="AK94" s="322"/>
      <c r="AL94" s="322"/>
      <c r="AM94" s="322"/>
    </row>
    <row r="95" spans="4:39" ht="7.5" customHeight="1">
      <c r="D95" s="322"/>
      <c r="E95" s="335"/>
      <c r="F95" s="335"/>
      <c r="G95" s="322"/>
      <c r="H95" s="335"/>
      <c r="I95" s="335"/>
      <c r="J95" s="322"/>
      <c r="K95" s="335"/>
      <c r="L95" s="335"/>
      <c r="M95" s="322"/>
      <c r="N95" s="335"/>
      <c r="O95" s="335"/>
      <c r="P95" s="322"/>
      <c r="Q95" s="335"/>
      <c r="R95" s="335"/>
      <c r="S95" s="322"/>
      <c r="T95" s="335"/>
      <c r="U95" s="335"/>
      <c r="V95" s="322"/>
      <c r="W95" s="322"/>
      <c r="X95" s="322"/>
      <c r="AA95" s="322"/>
      <c r="AB95" s="352"/>
      <c r="AC95" s="352"/>
      <c r="AD95" s="352"/>
      <c r="AE95" s="322">
        <f t="shared" si="27"/>
        <v>0</v>
      </c>
      <c r="AF95" s="322"/>
      <c r="AG95" s="352"/>
      <c r="AH95" s="352">
        <f t="shared" si="25"/>
        <v>0</v>
      </c>
      <c r="AJ95" s="322"/>
      <c r="AK95" s="322"/>
      <c r="AL95" s="322"/>
      <c r="AM95" s="322"/>
    </row>
    <row r="96" spans="2:39" ht="12">
      <c r="B96" s="336"/>
      <c r="C96" s="323" t="s">
        <v>428</v>
      </c>
      <c r="D96" s="339">
        <v>-121138443</v>
      </c>
      <c r="E96" s="376">
        <v>-113054058</v>
      </c>
      <c r="F96" s="376">
        <v>-107693768</v>
      </c>
      <c r="G96" s="339">
        <v>-39649324</v>
      </c>
      <c r="H96" s="376">
        <v>-37553574</v>
      </c>
      <c r="I96" s="376">
        <v>-30461556</v>
      </c>
      <c r="J96" s="339">
        <v>-111980732</v>
      </c>
      <c r="K96" s="376">
        <v>-118997483</v>
      </c>
      <c r="L96" s="376">
        <v>-124654759</v>
      </c>
      <c r="M96" s="339">
        <v>-99481692</v>
      </c>
      <c r="N96" s="376">
        <v>-104303331</v>
      </c>
      <c r="O96" s="376">
        <v>-99446570</v>
      </c>
      <c r="P96" s="339">
        <v>-64854394</v>
      </c>
      <c r="Q96" s="376">
        <v>-62377398</v>
      </c>
      <c r="R96" s="376">
        <v>-57605062</v>
      </c>
      <c r="S96" s="339">
        <v>1631326</v>
      </c>
      <c r="T96" s="376">
        <v>1802110</v>
      </c>
      <c r="U96" s="376">
        <v>2996784</v>
      </c>
      <c r="V96" s="339">
        <f>+S96+P96+M96+J96+G96+D96</f>
        <v>-435473259</v>
      </c>
      <c r="W96" s="343">
        <f>+E96+H96+K96+N96+Q96+T96</f>
        <v>-434483734</v>
      </c>
      <c r="X96" s="343">
        <f>+F96+I96+L96+O96+R96+U96</f>
        <v>-416864931</v>
      </c>
      <c r="AA96" s="322"/>
      <c r="AB96" s="352">
        <f>+'[1]Segmentos LN resumen'!R98</f>
        <v>-435473259</v>
      </c>
      <c r="AC96" s="352">
        <f>+V96-AB96</f>
        <v>0</v>
      </c>
      <c r="AD96" s="352">
        <v>-434483734</v>
      </c>
      <c r="AE96" s="322">
        <f t="shared" si="27"/>
        <v>0</v>
      </c>
      <c r="AF96" s="322"/>
      <c r="AG96" s="352">
        <v>-416864931</v>
      </c>
      <c r="AH96" s="352">
        <f t="shared" si="25"/>
        <v>0</v>
      </c>
      <c r="AJ96" s="322"/>
      <c r="AK96" s="322"/>
      <c r="AL96" s="322"/>
      <c r="AM96" s="322"/>
    </row>
    <row r="97" spans="2:39" ht="12">
      <c r="B97" s="336"/>
      <c r="C97" s="323" t="s">
        <v>429</v>
      </c>
      <c r="D97" s="339">
        <v>-8212948</v>
      </c>
      <c r="E97" s="376">
        <v>-15012980</v>
      </c>
      <c r="F97" s="376">
        <v>-10064150</v>
      </c>
      <c r="G97" s="339">
        <v>-7740545</v>
      </c>
      <c r="H97" s="376">
        <v>-1373527</v>
      </c>
      <c r="I97" s="376">
        <v>-107790180</v>
      </c>
      <c r="J97" s="339">
        <v>-51248898</v>
      </c>
      <c r="K97" s="376">
        <v>-24644075</v>
      </c>
      <c r="L97" s="376">
        <v>-6898659</v>
      </c>
      <c r="M97" s="339">
        <v>-160634</v>
      </c>
      <c r="N97" s="376">
        <v>-194686</v>
      </c>
      <c r="O97" s="376">
        <v>-330018</v>
      </c>
      <c r="P97" s="339">
        <v>-7514899</v>
      </c>
      <c r="Q97" s="376">
        <v>-1387459</v>
      </c>
      <c r="R97" s="376">
        <v>-1614116</v>
      </c>
      <c r="S97" s="339">
        <v>0</v>
      </c>
      <c r="T97" s="376">
        <v>0</v>
      </c>
      <c r="U97" s="376">
        <v>-9422080</v>
      </c>
      <c r="V97" s="339">
        <f>+S97+P97+M97+J97+G97+D97</f>
        <v>-74877924</v>
      </c>
      <c r="W97" s="343">
        <f>+E97+H97+K97+N97+Q97+T97</f>
        <v>-42612727</v>
      </c>
      <c r="X97" s="343">
        <f>+F97+I97+L97+O97+R97+U97</f>
        <v>-136119203</v>
      </c>
      <c r="AA97" s="322"/>
      <c r="AB97" s="352">
        <f>+'[1]Segmentos LN resumen'!R99</f>
        <v>-74877924</v>
      </c>
      <c r="AC97" s="352">
        <f>+V97-AB97</f>
        <v>0</v>
      </c>
      <c r="AD97" s="352">
        <v>-42612727</v>
      </c>
      <c r="AE97" s="322">
        <f t="shared" si="27"/>
        <v>0</v>
      </c>
      <c r="AF97" s="322"/>
      <c r="AG97" s="352">
        <v>-136119203</v>
      </c>
      <c r="AH97" s="352">
        <f t="shared" si="25"/>
        <v>0</v>
      </c>
      <c r="AJ97" s="322"/>
      <c r="AK97" s="322"/>
      <c r="AL97" s="322"/>
      <c r="AM97" s="322"/>
    </row>
    <row r="98" spans="4:39" ht="12">
      <c r="D98" s="322"/>
      <c r="E98" s="335"/>
      <c r="F98" s="335"/>
      <c r="G98" s="322"/>
      <c r="H98" s="335"/>
      <c r="I98" s="335"/>
      <c r="J98" s="322"/>
      <c r="K98" s="335"/>
      <c r="L98" s="335"/>
      <c r="M98" s="322"/>
      <c r="N98" s="335"/>
      <c r="O98" s="335"/>
      <c r="P98" s="322"/>
      <c r="Q98" s="335"/>
      <c r="R98" s="335"/>
      <c r="S98" s="322"/>
      <c r="T98" s="335"/>
      <c r="U98" s="335"/>
      <c r="V98" s="322"/>
      <c r="W98" s="322"/>
      <c r="X98" s="322"/>
      <c r="AA98" s="322"/>
      <c r="AB98" s="352"/>
      <c r="AC98" s="352"/>
      <c r="AD98" s="352"/>
      <c r="AE98" s="322">
        <f t="shared" si="27"/>
        <v>0</v>
      </c>
      <c r="AF98" s="322"/>
      <c r="AG98" s="352"/>
      <c r="AH98" s="352">
        <f t="shared" si="25"/>
        <v>0</v>
      </c>
      <c r="AJ98" s="322"/>
      <c r="AK98" s="322"/>
      <c r="AL98" s="322"/>
      <c r="AM98" s="322"/>
    </row>
    <row r="99" spans="2:39" ht="12">
      <c r="B99" s="329" t="s">
        <v>387</v>
      </c>
      <c r="C99" s="341"/>
      <c r="D99" s="342">
        <f>+D94+D96+D97</f>
        <v>386459100</v>
      </c>
      <c r="E99" s="378">
        <v>292453662</v>
      </c>
      <c r="F99" s="378">
        <v>490201726</v>
      </c>
      <c r="G99" s="342">
        <f>+G94+G96+G97</f>
        <v>156661700</v>
      </c>
      <c r="H99" s="378">
        <v>-48547257</v>
      </c>
      <c r="I99" s="378">
        <v>-103472274</v>
      </c>
      <c r="J99" s="342">
        <f>+J94+J96+J97</f>
        <v>387905342</v>
      </c>
      <c r="K99" s="378">
        <v>477673500</v>
      </c>
      <c r="L99" s="378">
        <v>551630150</v>
      </c>
      <c r="M99" s="342">
        <f>+M94+M96+M97</f>
        <v>604881566</v>
      </c>
      <c r="N99" s="378">
        <v>576422589</v>
      </c>
      <c r="O99" s="378">
        <v>432032865</v>
      </c>
      <c r="P99" s="342">
        <f>+P94+P96+P97</f>
        <v>203599231</v>
      </c>
      <c r="Q99" s="378">
        <v>170958163</v>
      </c>
      <c r="R99" s="378">
        <v>174388704</v>
      </c>
      <c r="S99" s="342">
        <f>+S94+S96+S97</f>
        <v>1631326</v>
      </c>
      <c r="T99" s="378">
        <v>1802110</v>
      </c>
      <c r="U99" s="378">
        <v>-5854219</v>
      </c>
      <c r="V99" s="342">
        <f>+V94+V96+V97</f>
        <v>1741138265</v>
      </c>
      <c r="W99" s="378">
        <f>+W94+W96+W97</f>
        <v>1470762767</v>
      </c>
      <c r="X99" s="378">
        <f>+X94+X96+X97</f>
        <v>1538926952</v>
      </c>
      <c r="AA99" s="322"/>
      <c r="AB99" s="342">
        <f>+AB94+AB96+AB97</f>
        <v>1741138265</v>
      </c>
      <c r="AC99" s="352">
        <f>+V99-AB99</f>
        <v>0</v>
      </c>
      <c r="AD99" s="342">
        <v>1470762767</v>
      </c>
      <c r="AE99" s="322">
        <f t="shared" si="27"/>
        <v>0</v>
      </c>
      <c r="AF99" s="322"/>
      <c r="AG99" s="342">
        <v>1538926952</v>
      </c>
      <c r="AH99" s="352">
        <f t="shared" si="25"/>
        <v>0</v>
      </c>
      <c r="AJ99" s="322"/>
      <c r="AK99" s="322"/>
      <c r="AL99" s="322"/>
      <c r="AM99" s="322"/>
    </row>
    <row r="100" spans="2:39" ht="5.25" customHeight="1">
      <c r="B100" s="353"/>
      <c r="C100" s="354"/>
      <c r="D100" s="322"/>
      <c r="E100" s="335"/>
      <c r="F100" s="335"/>
      <c r="G100" s="322"/>
      <c r="H100" s="335"/>
      <c r="I100" s="335"/>
      <c r="J100" s="322"/>
      <c r="K100" s="335"/>
      <c r="L100" s="335"/>
      <c r="M100" s="322"/>
      <c r="N100" s="335"/>
      <c r="O100" s="335"/>
      <c r="P100" s="322"/>
      <c r="Q100" s="335"/>
      <c r="R100" s="335"/>
      <c r="S100" s="322"/>
      <c r="T100" s="335"/>
      <c r="U100" s="335"/>
      <c r="V100" s="322"/>
      <c r="W100" s="322"/>
      <c r="X100" s="322"/>
      <c r="AA100" s="322"/>
      <c r="AB100" s="352"/>
      <c r="AC100" s="352"/>
      <c r="AD100" s="352"/>
      <c r="AE100" s="322">
        <f t="shared" si="27"/>
        <v>0</v>
      </c>
      <c r="AF100" s="322"/>
      <c r="AG100" s="352"/>
      <c r="AH100" s="352">
        <f t="shared" si="25"/>
        <v>0</v>
      </c>
      <c r="AJ100" s="322"/>
      <c r="AK100" s="322"/>
      <c r="AL100" s="322"/>
      <c r="AM100" s="322"/>
    </row>
    <row r="101" spans="2:39" ht="4.5" customHeight="1">
      <c r="B101" s="355"/>
      <c r="C101" s="356"/>
      <c r="D101" s="322"/>
      <c r="E101" s="335"/>
      <c r="F101" s="335"/>
      <c r="G101" s="322"/>
      <c r="H101" s="335"/>
      <c r="I101" s="335"/>
      <c r="J101" s="322"/>
      <c r="K101" s="335"/>
      <c r="L101" s="335"/>
      <c r="M101" s="322"/>
      <c r="N101" s="335"/>
      <c r="O101" s="335"/>
      <c r="P101" s="322"/>
      <c r="Q101" s="335"/>
      <c r="R101" s="335"/>
      <c r="S101" s="322"/>
      <c r="T101" s="335"/>
      <c r="U101" s="335"/>
      <c r="V101" s="322"/>
      <c r="W101" s="322"/>
      <c r="X101" s="322"/>
      <c r="AA101" s="322"/>
      <c r="AB101" s="352"/>
      <c r="AC101" s="352"/>
      <c r="AD101" s="352"/>
      <c r="AE101" s="322">
        <f t="shared" si="27"/>
        <v>0</v>
      </c>
      <c r="AF101" s="322"/>
      <c r="AG101" s="352"/>
      <c r="AH101" s="352">
        <f t="shared" si="25"/>
        <v>0</v>
      </c>
      <c r="AJ101" s="322"/>
      <c r="AK101" s="322"/>
      <c r="AL101" s="322"/>
      <c r="AM101" s="322"/>
    </row>
    <row r="102" spans="2:39" ht="12">
      <c r="B102" s="329" t="s">
        <v>388</v>
      </c>
      <c r="C102" s="341"/>
      <c r="D102" s="342">
        <f>SUM(D103:D106)</f>
        <v>-43026391</v>
      </c>
      <c r="E102" s="378">
        <v>-91641920</v>
      </c>
      <c r="F102" s="378">
        <v>-76593053</v>
      </c>
      <c r="G102" s="342">
        <f>SUM(G103:G106)</f>
        <v>-94354564</v>
      </c>
      <c r="H102" s="378">
        <v>-64962488</v>
      </c>
      <c r="I102" s="378">
        <v>-31563414</v>
      </c>
      <c r="J102" s="342">
        <f>SUM(J103:J106)</f>
        <v>34677521</v>
      </c>
      <c r="K102" s="378">
        <v>30905320</v>
      </c>
      <c r="L102" s="378">
        <v>-32405059</v>
      </c>
      <c r="M102" s="342">
        <f>SUM(M103:M106)</f>
        <v>-50091563</v>
      </c>
      <c r="N102" s="378">
        <v>-65263038</v>
      </c>
      <c r="O102" s="378">
        <v>-75645888</v>
      </c>
      <c r="P102" s="342">
        <f>SUM(P103:P106)</f>
        <v>-26555488</v>
      </c>
      <c r="Q102" s="378">
        <v>-28142657</v>
      </c>
      <c r="R102" s="378">
        <v>-22714456</v>
      </c>
      <c r="S102" s="342">
        <f>SUM(S103:S106)</f>
        <v>11321527</v>
      </c>
      <c r="T102" s="378">
        <v>2462555</v>
      </c>
      <c r="U102" s="378">
        <v>5256312</v>
      </c>
      <c r="V102" s="342">
        <f>SUM(V103:V106)</f>
        <v>-168028958</v>
      </c>
      <c r="W102" s="334">
        <f>SUM(W103:W106)</f>
        <v>-216642228</v>
      </c>
      <c r="X102" s="334">
        <f>SUM(X103:X106)</f>
        <v>-233665558</v>
      </c>
      <c r="AA102" s="322"/>
      <c r="AB102" s="397">
        <f>SUM(AB103:AB106)</f>
        <v>-168028958</v>
      </c>
      <c r="AC102" s="352"/>
      <c r="AD102" s="397">
        <v>-216642228</v>
      </c>
      <c r="AE102" s="322">
        <f t="shared" si="27"/>
        <v>0</v>
      </c>
      <c r="AF102" s="322"/>
      <c r="AG102" s="397">
        <v>-233665558</v>
      </c>
      <c r="AH102" s="352">
        <f t="shared" si="25"/>
        <v>0</v>
      </c>
      <c r="AJ102" s="322"/>
      <c r="AK102" s="322"/>
      <c r="AL102" s="322"/>
      <c r="AM102" s="322"/>
    </row>
    <row r="103" spans="2:39" ht="12">
      <c r="B103" s="336"/>
      <c r="C103" s="337" t="s">
        <v>389</v>
      </c>
      <c r="D103" s="339">
        <v>56783528</v>
      </c>
      <c r="E103" s="376">
        <v>24927472</v>
      </c>
      <c r="F103" s="376">
        <v>34709492</v>
      </c>
      <c r="G103" s="339">
        <v>37262480</v>
      </c>
      <c r="H103" s="376">
        <v>8339316</v>
      </c>
      <c r="I103" s="376">
        <v>13314838</v>
      </c>
      <c r="J103" s="339">
        <v>146393325</v>
      </c>
      <c r="K103" s="376">
        <v>182577796</v>
      </c>
      <c r="L103" s="376">
        <v>134692861</v>
      </c>
      <c r="M103" s="339">
        <v>18522711</v>
      </c>
      <c r="N103" s="376">
        <v>13289208</v>
      </c>
      <c r="O103" s="376">
        <v>11254296</v>
      </c>
      <c r="P103" s="339">
        <v>3522291</v>
      </c>
      <c r="Q103" s="376">
        <v>5284506</v>
      </c>
      <c r="R103" s="376">
        <v>2723717</v>
      </c>
      <c r="S103" s="339">
        <v>-2357789</v>
      </c>
      <c r="T103" s="376">
        <v>-2288318</v>
      </c>
      <c r="U103" s="376">
        <v>-2149364</v>
      </c>
      <c r="V103" s="339">
        <f>+S103+P103+M103+J103+G103+D103</f>
        <v>260126546</v>
      </c>
      <c r="W103" s="343">
        <f aca="true" t="shared" si="30" ref="W103:X105">+E103+H103+K103+N103+Q103+T103</f>
        <v>232129980</v>
      </c>
      <c r="X103" s="343">
        <f t="shared" si="30"/>
        <v>194545840</v>
      </c>
      <c r="AA103" s="322"/>
      <c r="AB103" s="352">
        <f>+'[1]Segmentos LN resumen'!R105</f>
        <v>260126546</v>
      </c>
      <c r="AC103" s="352">
        <f aca="true" t="shared" si="31" ref="AC103:AC108">+V103-AB103</f>
        <v>0</v>
      </c>
      <c r="AD103" s="352">
        <v>232129980</v>
      </c>
      <c r="AE103" s="322">
        <f t="shared" si="27"/>
        <v>0</v>
      </c>
      <c r="AF103" s="322"/>
      <c r="AG103" s="352">
        <v>194545840</v>
      </c>
      <c r="AH103" s="352">
        <f t="shared" si="25"/>
        <v>0</v>
      </c>
      <c r="AJ103" s="322"/>
      <c r="AK103" s="322"/>
      <c r="AL103" s="322"/>
      <c r="AM103" s="322"/>
    </row>
    <row r="104" spans="2:39" ht="12">
      <c r="B104" s="336"/>
      <c r="C104" s="337" t="s">
        <v>390</v>
      </c>
      <c r="D104" s="339">
        <v>-102213764</v>
      </c>
      <c r="E104" s="376">
        <v>-97012353</v>
      </c>
      <c r="F104" s="376">
        <v>-90794386</v>
      </c>
      <c r="G104" s="339">
        <v>-73869756</v>
      </c>
      <c r="H104" s="376">
        <v>-57873835</v>
      </c>
      <c r="I104" s="376">
        <v>-36394214</v>
      </c>
      <c r="J104" s="339">
        <v>-120173373</v>
      </c>
      <c r="K104" s="376">
        <v>-155317783</v>
      </c>
      <c r="L104" s="376">
        <v>-186433592</v>
      </c>
      <c r="M104" s="339">
        <v>-68989288</v>
      </c>
      <c r="N104" s="376">
        <v>-78359842</v>
      </c>
      <c r="O104" s="376">
        <v>-86687155</v>
      </c>
      <c r="P104" s="339">
        <v>-25479239</v>
      </c>
      <c r="Q104" s="376">
        <v>-33613441</v>
      </c>
      <c r="R104" s="376">
        <v>-24968532</v>
      </c>
      <c r="S104" s="339">
        <v>2357786</v>
      </c>
      <c r="T104" s="376">
        <v>2288316</v>
      </c>
      <c r="U104" s="376">
        <v>2149364</v>
      </c>
      <c r="V104" s="339">
        <f>+S104+P104+M104+J104+G104+D104</f>
        <v>-388367634</v>
      </c>
      <c r="W104" s="343">
        <f t="shared" si="30"/>
        <v>-419888938</v>
      </c>
      <c r="X104" s="343">
        <f t="shared" si="30"/>
        <v>-423128515</v>
      </c>
      <c r="AA104" s="322"/>
      <c r="AB104" s="352">
        <f>+'[1]Segmentos LN resumen'!R106</f>
        <v>-388367634</v>
      </c>
      <c r="AC104" s="352">
        <f t="shared" si="31"/>
        <v>0</v>
      </c>
      <c r="AD104" s="352">
        <v>-419888938</v>
      </c>
      <c r="AE104" s="322">
        <f t="shared" si="27"/>
        <v>0</v>
      </c>
      <c r="AF104" s="322"/>
      <c r="AG104" s="352">
        <v>-423128515</v>
      </c>
      <c r="AH104" s="352">
        <f t="shared" si="25"/>
        <v>0</v>
      </c>
      <c r="AJ104" s="322"/>
      <c r="AK104" s="322"/>
      <c r="AL104" s="322"/>
      <c r="AM104" s="322"/>
    </row>
    <row r="105" spans="2:39" ht="12">
      <c r="B105" s="336"/>
      <c r="C105" s="337" t="s">
        <v>391</v>
      </c>
      <c r="D105" s="339">
        <v>-9414755</v>
      </c>
      <c r="E105" s="376">
        <v>-12756869</v>
      </c>
      <c r="F105" s="376">
        <v>-25206927</v>
      </c>
      <c r="G105" s="339">
        <v>0</v>
      </c>
      <c r="H105" s="376">
        <v>0</v>
      </c>
      <c r="I105" s="376">
        <v>0</v>
      </c>
      <c r="J105" s="339">
        <v>0</v>
      </c>
      <c r="K105" s="376">
        <v>0</v>
      </c>
      <c r="L105" s="376">
        <v>0</v>
      </c>
      <c r="M105" s="339">
        <v>0</v>
      </c>
      <c r="N105" s="376">
        <v>0</v>
      </c>
      <c r="O105" s="376">
        <v>0</v>
      </c>
      <c r="P105" s="339">
        <v>0</v>
      </c>
      <c r="Q105" s="376">
        <v>0</v>
      </c>
      <c r="R105" s="376">
        <v>0</v>
      </c>
      <c r="S105" s="339">
        <v>0</v>
      </c>
      <c r="T105" s="376">
        <v>0</v>
      </c>
      <c r="U105" s="376">
        <v>0</v>
      </c>
      <c r="V105" s="339">
        <f>+S105+P105+M105+J105+G105+D105</f>
        <v>-9414755</v>
      </c>
      <c r="W105" s="343">
        <f t="shared" si="30"/>
        <v>-12756869</v>
      </c>
      <c r="X105" s="343">
        <f t="shared" si="30"/>
        <v>-25206927</v>
      </c>
      <c r="AA105" s="322"/>
      <c r="AB105" s="352">
        <f>+'[1]Segmentos LN resumen'!R107</f>
        <v>-9414755</v>
      </c>
      <c r="AC105" s="352">
        <f t="shared" si="31"/>
        <v>0</v>
      </c>
      <c r="AD105" s="352">
        <v>-12756869</v>
      </c>
      <c r="AE105" s="322">
        <f t="shared" si="27"/>
        <v>0</v>
      </c>
      <c r="AF105" s="322"/>
      <c r="AG105" s="352">
        <v>-25206927</v>
      </c>
      <c r="AH105" s="352">
        <f t="shared" si="25"/>
        <v>0</v>
      </c>
      <c r="AJ105" s="322"/>
      <c r="AK105" s="322"/>
      <c r="AL105" s="322"/>
      <c r="AM105" s="322"/>
    </row>
    <row r="106" spans="2:39" ht="12">
      <c r="B106" s="336"/>
      <c r="C106" s="337" t="s">
        <v>392</v>
      </c>
      <c r="D106" s="342">
        <f>+D107+D108</f>
        <v>11818600</v>
      </c>
      <c r="E106" s="378">
        <v>-6800170</v>
      </c>
      <c r="F106" s="378">
        <v>4698768</v>
      </c>
      <c r="G106" s="342">
        <f>+G107+G108</f>
        <v>-57747288</v>
      </c>
      <c r="H106" s="378">
        <v>-15427969</v>
      </c>
      <c r="I106" s="378">
        <v>-8484038</v>
      </c>
      <c r="J106" s="342">
        <f>+J107+J108</f>
        <v>8457569</v>
      </c>
      <c r="K106" s="378">
        <v>3645307</v>
      </c>
      <c r="L106" s="378">
        <v>19335672</v>
      </c>
      <c r="M106" s="342">
        <f>+M107+M108</f>
        <v>375014</v>
      </c>
      <c r="N106" s="378">
        <v>-192404</v>
      </c>
      <c r="O106" s="378">
        <v>-213029</v>
      </c>
      <c r="P106" s="342">
        <f>+P107+P108</f>
        <v>-4598540</v>
      </c>
      <c r="Q106" s="378">
        <v>186278</v>
      </c>
      <c r="R106" s="378">
        <v>-469641</v>
      </c>
      <c r="S106" s="342">
        <f>+S107+S108</f>
        <v>11321530</v>
      </c>
      <c r="T106" s="378">
        <v>2462557</v>
      </c>
      <c r="U106" s="378">
        <v>5256312</v>
      </c>
      <c r="V106" s="342">
        <f>+V107+V108</f>
        <v>-30373115</v>
      </c>
      <c r="W106" s="334">
        <f>+W107+W108</f>
        <v>-16126401</v>
      </c>
      <c r="X106" s="334">
        <f>+X107+X108</f>
        <v>20124044</v>
      </c>
      <c r="AA106" s="322"/>
      <c r="AB106" s="397">
        <f>+AB107+AB108</f>
        <v>-30373115</v>
      </c>
      <c r="AC106" s="352">
        <f t="shared" si="31"/>
        <v>0</v>
      </c>
      <c r="AD106" s="397">
        <v>-16126401</v>
      </c>
      <c r="AE106" s="322">
        <f t="shared" si="27"/>
        <v>0</v>
      </c>
      <c r="AF106" s="322"/>
      <c r="AG106" s="397">
        <v>20124044</v>
      </c>
      <c r="AH106" s="352">
        <f t="shared" si="25"/>
        <v>0</v>
      </c>
      <c r="AJ106" s="322"/>
      <c r="AK106" s="322"/>
      <c r="AL106" s="322"/>
      <c r="AM106" s="322"/>
    </row>
    <row r="107" spans="2:39" ht="12">
      <c r="B107" s="336"/>
      <c r="C107" s="338" t="s">
        <v>393</v>
      </c>
      <c r="D107" s="339">
        <v>68426745</v>
      </c>
      <c r="E107" s="376">
        <v>32676794</v>
      </c>
      <c r="F107" s="376">
        <v>51254300</v>
      </c>
      <c r="G107" s="339">
        <v>19539712</v>
      </c>
      <c r="H107" s="376">
        <v>9384231</v>
      </c>
      <c r="I107" s="376">
        <v>6006240</v>
      </c>
      <c r="J107" s="339">
        <v>14637824</v>
      </c>
      <c r="K107" s="376">
        <v>9445578</v>
      </c>
      <c r="L107" s="376">
        <v>29865459</v>
      </c>
      <c r="M107" s="339">
        <v>843353</v>
      </c>
      <c r="N107" s="376">
        <v>731896</v>
      </c>
      <c r="O107" s="376">
        <v>737326</v>
      </c>
      <c r="P107" s="339">
        <v>4238355</v>
      </c>
      <c r="Q107" s="376">
        <v>934728</v>
      </c>
      <c r="R107" s="376">
        <v>702589</v>
      </c>
      <c r="S107" s="339">
        <v>-13860245</v>
      </c>
      <c r="T107" s="376">
        <v>-4998726</v>
      </c>
      <c r="U107" s="376">
        <v>-9985079</v>
      </c>
      <c r="V107" s="339">
        <f>+S107+P107+M107+J107+G107+D107</f>
        <v>93825744</v>
      </c>
      <c r="W107" s="343">
        <f>+E107+H107+K107+N107+Q107+T107</f>
        <v>48174501</v>
      </c>
      <c r="X107" s="343">
        <f>+F107+I107+L107+O107+R107+U107</f>
        <v>78580835</v>
      </c>
      <c r="AA107" s="322"/>
      <c r="AB107" s="352">
        <f>+'[1]Segmentos LN resumen'!R109</f>
        <v>93825744</v>
      </c>
      <c r="AC107" s="352">
        <f t="shared" si="31"/>
        <v>0</v>
      </c>
      <c r="AD107" s="352">
        <v>48174501</v>
      </c>
      <c r="AE107" s="322">
        <f t="shared" si="27"/>
        <v>0</v>
      </c>
      <c r="AF107" s="322"/>
      <c r="AG107" s="352">
        <v>78580835</v>
      </c>
      <c r="AH107" s="352">
        <f t="shared" si="25"/>
        <v>0</v>
      </c>
      <c r="AJ107" s="322"/>
      <c r="AK107" s="322"/>
      <c r="AL107" s="322"/>
      <c r="AM107" s="322"/>
    </row>
    <row r="108" spans="2:39" ht="12">
      <c r="B108" s="336"/>
      <c r="C108" s="338" t="s">
        <v>394</v>
      </c>
      <c r="D108" s="339">
        <v>-56608145</v>
      </c>
      <c r="E108" s="376">
        <v>-39476964</v>
      </c>
      <c r="F108" s="376">
        <v>-46555532</v>
      </c>
      <c r="G108" s="339">
        <v>-77287000</v>
      </c>
      <c r="H108" s="376">
        <v>-24812200</v>
      </c>
      <c r="I108" s="376">
        <v>-14490278</v>
      </c>
      <c r="J108" s="339">
        <v>-6180255</v>
      </c>
      <c r="K108" s="376">
        <v>-5800271</v>
      </c>
      <c r="L108" s="376">
        <v>-10529787</v>
      </c>
      <c r="M108" s="339">
        <v>-468339</v>
      </c>
      <c r="N108" s="376">
        <v>-924300</v>
      </c>
      <c r="O108" s="376">
        <v>-950355</v>
      </c>
      <c r="P108" s="339">
        <v>-8836895</v>
      </c>
      <c r="Q108" s="376">
        <v>-748450</v>
      </c>
      <c r="R108" s="376">
        <v>-1172230</v>
      </c>
      <c r="S108" s="339">
        <v>25181775</v>
      </c>
      <c r="T108" s="376">
        <v>7461283</v>
      </c>
      <c r="U108" s="376">
        <v>15241391</v>
      </c>
      <c r="V108" s="339">
        <f>+S108+P108+M108+J108+G108+D108</f>
        <v>-124198859</v>
      </c>
      <c r="W108" s="343">
        <f>+E108+H108+K108+N108+Q108+T108</f>
        <v>-64300902</v>
      </c>
      <c r="X108" s="343">
        <f>+F108+I108+L108+O108+R108+U108</f>
        <v>-58456791</v>
      </c>
      <c r="AA108" s="322"/>
      <c r="AB108" s="352">
        <f>+'[1]Segmentos LN resumen'!R110</f>
        <v>-124198859</v>
      </c>
      <c r="AC108" s="352">
        <f t="shared" si="31"/>
        <v>0</v>
      </c>
      <c r="AD108" s="352">
        <v>-64300902</v>
      </c>
      <c r="AE108" s="322">
        <f t="shared" si="27"/>
        <v>0</v>
      </c>
      <c r="AF108" s="322"/>
      <c r="AG108" s="352">
        <v>-58456791</v>
      </c>
      <c r="AH108" s="352">
        <f t="shared" si="25"/>
        <v>0</v>
      </c>
      <c r="AJ108" s="322"/>
      <c r="AK108" s="322"/>
      <c r="AL108" s="322"/>
      <c r="AM108" s="322"/>
    </row>
    <row r="109" spans="4:39" ht="12">
      <c r="D109" s="322"/>
      <c r="E109" s="335"/>
      <c r="F109" s="335"/>
      <c r="G109" s="322"/>
      <c r="H109" s="335"/>
      <c r="I109" s="335"/>
      <c r="J109" s="322"/>
      <c r="K109" s="335"/>
      <c r="L109" s="335"/>
      <c r="M109" s="322"/>
      <c r="N109" s="335"/>
      <c r="O109" s="335"/>
      <c r="P109" s="322"/>
      <c r="Q109" s="335"/>
      <c r="R109" s="335"/>
      <c r="S109" s="322"/>
      <c r="T109" s="335"/>
      <c r="U109" s="335"/>
      <c r="V109" s="322"/>
      <c r="W109" s="322"/>
      <c r="X109" s="322"/>
      <c r="AA109" s="322"/>
      <c r="AB109" s="352"/>
      <c r="AC109" s="352"/>
      <c r="AD109" s="352"/>
      <c r="AE109" s="322">
        <f t="shared" si="27"/>
        <v>0</v>
      </c>
      <c r="AF109" s="322"/>
      <c r="AG109" s="352"/>
      <c r="AH109" s="352">
        <f t="shared" si="25"/>
        <v>0</v>
      </c>
      <c r="AJ109" s="322"/>
      <c r="AK109" s="322"/>
      <c r="AL109" s="322"/>
      <c r="AM109" s="322"/>
    </row>
    <row r="110" spans="2:39" ht="12">
      <c r="B110" s="329" t="s">
        <v>395</v>
      </c>
      <c r="C110" s="323"/>
      <c r="D110" s="339">
        <v>24211200</v>
      </c>
      <c r="E110" s="376">
        <v>27938403</v>
      </c>
      <c r="F110" s="376">
        <v>24038106</v>
      </c>
      <c r="G110" s="339">
        <v>144312</v>
      </c>
      <c r="H110" s="376">
        <v>-24407</v>
      </c>
      <c r="I110" s="376">
        <v>250141</v>
      </c>
      <c r="J110" s="339">
        <v>3</v>
      </c>
      <c r="K110" s="376">
        <v>0</v>
      </c>
      <c r="L110" s="376">
        <v>0</v>
      </c>
      <c r="M110" s="339">
        <v>933704</v>
      </c>
      <c r="N110" s="376">
        <v>2467940</v>
      </c>
      <c r="O110" s="376">
        <v>2602952</v>
      </c>
      <c r="P110" s="339">
        <v>0</v>
      </c>
      <c r="Q110" s="376">
        <v>0</v>
      </c>
      <c r="R110" s="376">
        <v>0</v>
      </c>
      <c r="S110" s="339">
        <v>0</v>
      </c>
      <c r="T110" s="376">
        <v>0</v>
      </c>
      <c r="U110" s="376">
        <v>34</v>
      </c>
      <c r="V110" s="339">
        <f>+S110+P110+M110+J110+G110+D110</f>
        <v>25289219</v>
      </c>
      <c r="W110" s="343">
        <f aca="true" t="shared" si="32" ref="W110:X114">+E110+H110+K110+N110+Q110+T110</f>
        <v>30381936</v>
      </c>
      <c r="X110" s="343">
        <f t="shared" si="32"/>
        <v>26891233</v>
      </c>
      <c r="AA110" s="322"/>
      <c r="AB110" s="352">
        <f>+'[1]Segmentos LN resumen'!R112</f>
        <v>25289219</v>
      </c>
      <c r="AC110" s="352">
        <f>+V110-AB110</f>
        <v>0</v>
      </c>
      <c r="AD110" s="352">
        <v>30381936</v>
      </c>
      <c r="AE110" s="322">
        <f t="shared" si="27"/>
        <v>0</v>
      </c>
      <c r="AF110" s="322"/>
      <c r="AG110" s="352">
        <v>26891233</v>
      </c>
      <c r="AH110" s="352">
        <f t="shared" si="25"/>
        <v>0</v>
      </c>
      <c r="AJ110" s="322"/>
      <c r="AK110" s="322"/>
      <c r="AL110" s="322"/>
      <c r="AM110" s="322"/>
    </row>
    <row r="111" spans="2:39" ht="12" hidden="1">
      <c r="B111" s="329" t="s">
        <v>396</v>
      </c>
      <c r="C111" s="323"/>
      <c r="D111" s="339">
        <v>0</v>
      </c>
      <c r="E111" s="376">
        <v>0</v>
      </c>
      <c r="F111" s="376">
        <v>0</v>
      </c>
      <c r="G111" s="339">
        <v>0</v>
      </c>
      <c r="H111" s="376">
        <v>0</v>
      </c>
      <c r="I111" s="376">
        <v>0</v>
      </c>
      <c r="J111" s="339">
        <v>0</v>
      </c>
      <c r="K111" s="376">
        <v>0</v>
      </c>
      <c r="L111" s="376">
        <v>0</v>
      </c>
      <c r="M111" s="339">
        <v>0</v>
      </c>
      <c r="N111" s="376">
        <v>0</v>
      </c>
      <c r="O111" s="376">
        <v>0</v>
      </c>
      <c r="P111" s="339">
        <v>0</v>
      </c>
      <c r="Q111" s="376">
        <v>0</v>
      </c>
      <c r="R111" s="376">
        <v>0</v>
      </c>
      <c r="S111" s="339">
        <v>0</v>
      </c>
      <c r="T111" s="376">
        <v>0</v>
      </c>
      <c r="U111" s="376">
        <v>0</v>
      </c>
      <c r="V111" s="339">
        <f>+S111+P111+M111+J111+G111+D111</f>
        <v>0</v>
      </c>
      <c r="W111" s="343">
        <f t="shared" si="32"/>
        <v>0</v>
      </c>
      <c r="X111" s="343">
        <f t="shared" si="32"/>
        <v>0</v>
      </c>
      <c r="AA111" s="322"/>
      <c r="AB111" s="352">
        <v>0</v>
      </c>
      <c r="AC111" s="352">
        <f>+V111-AB111</f>
        <v>0</v>
      </c>
      <c r="AD111" s="352">
        <v>0</v>
      </c>
      <c r="AE111" s="322">
        <f t="shared" si="27"/>
        <v>0</v>
      </c>
      <c r="AF111" s="322"/>
      <c r="AG111" s="352">
        <v>0</v>
      </c>
      <c r="AH111" s="352">
        <f t="shared" si="25"/>
        <v>0</v>
      </c>
      <c r="AJ111" s="322"/>
      <c r="AK111" s="322"/>
      <c r="AL111" s="322"/>
      <c r="AM111" s="322"/>
    </row>
    <row r="112" spans="2:39" ht="12">
      <c r="B112" s="329" t="s">
        <v>397</v>
      </c>
      <c r="C112" s="323"/>
      <c r="D112" s="339">
        <v>110144</v>
      </c>
      <c r="E112" s="376">
        <v>158287</v>
      </c>
      <c r="F112" s="376">
        <v>1053408</v>
      </c>
      <c r="G112" s="339">
        <v>725673</v>
      </c>
      <c r="H112" s="376">
        <v>579029</v>
      </c>
      <c r="I112" s="376">
        <v>498877</v>
      </c>
      <c r="J112" s="339">
        <v>0</v>
      </c>
      <c r="K112" s="376">
        <v>0</v>
      </c>
      <c r="L112" s="376">
        <v>0</v>
      </c>
      <c r="M112" s="339">
        <v>0</v>
      </c>
      <c r="N112" s="376">
        <v>-16</v>
      </c>
      <c r="O112" s="376">
        <v>0</v>
      </c>
      <c r="P112" s="339">
        <v>0</v>
      </c>
      <c r="Q112" s="376">
        <v>0</v>
      </c>
      <c r="R112" s="376">
        <v>0</v>
      </c>
      <c r="S112" s="339">
        <v>0</v>
      </c>
      <c r="T112" s="376">
        <v>0</v>
      </c>
      <c r="U112" s="376">
        <v>-514125</v>
      </c>
      <c r="V112" s="339">
        <f>+S112+P112+M112+J112+G112+D112</f>
        <v>835817</v>
      </c>
      <c r="W112" s="343">
        <f t="shared" si="32"/>
        <v>737300</v>
      </c>
      <c r="X112" s="343">
        <f t="shared" si="32"/>
        <v>1038160</v>
      </c>
      <c r="AA112" s="322"/>
      <c r="AB112" s="352">
        <f>+'[1]Segmentos LN resumen'!R114</f>
        <v>835817</v>
      </c>
      <c r="AC112" s="352">
        <f>+V112-AB112</f>
        <v>0</v>
      </c>
      <c r="AD112" s="352">
        <v>737300</v>
      </c>
      <c r="AE112" s="322">
        <f t="shared" si="27"/>
        <v>0</v>
      </c>
      <c r="AF112" s="322"/>
      <c r="AG112" s="352">
        <v>1038160</v>
      </c>
      <c r="AH112" s="352">
        <f t="shared" si="25"/>
        <v>0</v>
      </c>
      <c r="AJ112" s="322"/>
      <c r="AK112" s="322"/>
      <c r="AL112" s="322"/>
      <c r="AM112" s="322"/>
    </row>
    <row r="113" spans="2:39" ht="12">
      <c r="B113" s="329" t="s">
        <v>398</v>
      </c>
      <c r="C113" s="323"/>
      <c r="D113" s="339">
        <v>14460353</v>
      </c>
      <c r="E113" s="376">
        <v>12212146</v>
      </c>
      <c r="F113" s="376">
        <v>-6039997</v>
      </c>
      <c r="G113" s="339">
        <v>7854</v>
      </c>
      <c r="H113" s="376">
        <v>2032</v>
      </c>
      <c r="I113" s="376">
        <v>0</v>
      </c>
      <c r="J113" s="339">
        <v>2761811</v>
      </c>
      <c r="K113" s="376">
        <v>1983259</v>
      </c>
      <c r="L113" s="376">
        <v>0</v>
      </c>
      <c r="M113" s="339">
        <v>381011</v>
      </c>
      <c r="N113" s="376">
        <v>-212781</v>
      </c>
      <c r="O113" s="376">
        <v>-147701</v>
      </c>
      <c r="P113" s="339">
        <v>723159</v>
      </c>
      <c r="Q113" s="376">
        <v>464456</v>
      </c>
      <c r="R113" s="376">
        <v>418351</v>
      </c>
      <c r="S113" s="339">
        <v>0</v>
      </c>
      <c r="T113" s="376">
        <v>0</v>
      </c>
      <c r="U113" s="376">
        <v>0</v>
      </c>
      <c r="V113" s="339">
        <f>+S113+P113+M113+J113+G113+D113</f>
        <v>18334188</v>
      </c>
      <c r="W113" s="343">
        <f t="shared" si="32"/>
        <v>14449112</v>
      </c>
      <c r="X113" s="343">
        <f t="shared" si="32"/>
        <v>-5769347</v>
      </c>
      <c r="AA113" s="322"/>
      <c r="AB113" s="352">
        <f>+'[1]Segmentos LN resumen'!R115</f>
        <v>18334188</v>
      </c>
      <c r="AC113" s="352">
        <f>+V113-AB113</f>
        <v>0</v>
      </c>
      <c r="AD113" s="352">
        <v>14449112</v>
      </c>
      <c r="AE113" s="322">
        <f t="shared" si="27"/>
        <v>0</v>
      </c>
      <c r="AF113" s="322"/>
      <c r="AG113" s="352">
        <v>-5769347</v>
      </c>
      <c r="AH113" s="352">
        <f t="shared" si="25"/>
        <v>0</v>
      </c>
      <c r="AJ113" s="322"/>
      <c r="AK113" s="322"/>
      <c r="AL113" s="322"/>
      <c r="AM113" s="322"/>
    </row>
    <row r="114" spans="2:39" ht="12" hidden="1">
      <c r="B114" s="329" t="s">
        <v>399</v>
      </c>
      <c r="C114" s="323"/>
      <c r="D114" s="339">
        <v>0</v>
      </c>
      <c r="E114" s="376">
        <v>0</v>
      </c>
      <c r="F114" s="376">
        <v>0</v>
      </c>
      <c r="G114" s="339">
        <v>0</v>
      </c>
      <c r="H114" s="376">
        <v>0</v>
      </c>
      <c r="I114" s="376">
        <v>0</v>
      </c>
      <c r="J114" s="339">
        <v>0</v>
      </c>
      <c r="K114" s="376">
        <v>0</v>
      </c>
      <c r="L114" s="376">
        <v>0</v>
      </c>
      <c r="M114" s="339">
        <v>0</v>
      </c>
      <c r="N114" s="376">
        <v>0</v>
      </c>
      <c r="O114" s="376">
        <v>0</v>
      </c>
      <c r="P114" s="339">
        <v>0</v>
      </c>
      <c r="Q114" s="376">
        <v>0</v>
      </c>
      <c r="R114" s="376">
        <v>0</v>
      </c>
      <c r="S114" s="339">
        <v>0</v>
      </c>
      <c r="T114" s="376">
        <v>0</v>
      </c>
      <c r="U114" s="376">
        <v>0</v>
      </c>
      <c r="V114" s="339">
        <f>+S114+P114+M114+J114+G114+D114</f>
        <v>0</v>
      </c>
      <c r="W114" s="343">
        <f t="shared" si="32"/>
        <v>0</v>
      </c>
      <c r="X114" s="343">
        <f t="shared" si="32"/>
        <v>0</v>
      </c>
      <c r="AA114" s="322"/>
      <c r="AB114" s="352">
        <v>0</v>
      </c>
      <c r="AC114" s="352">
        <f>+V114-AB114</f>
        <v>0</v>
      </c>
      <c r="AD114" s="352">
        <v>0</v>
      </c>
      <c r="AE114" s="322">
        <f t="shared" si="27"/>
        <v>0</v>
      </c>
      <c r="AF114" s="322"/>
      <c r="AG114" s="352">
        <v>0</v>
      </c>
      <c r="AH114" s="352">
        <f t="shared" si="25"/>
        <v>0</v>
      </c>
      <c r="AJ114" s="322"/>
      <c r="AK114" s="322"/>
      <c r="AL114" s="322"/>
      <c r="AM114" s="322"/>
    </row>
    <row r="115" spans="4:39" ht="6" customHeight="1">
      <c r="D115" s="322"/>
      <c r="E115" s="335"/>
      <c r="F115" s="335"/>
      <c r="G115" s="322"/>
      <c r="H115" s="335"/>
      <c r="I115" s="335"/>
      <c r="J115" s="322"/>
      <c r="K115" s="335"/>
      <c r="L115" s="335"/>
      <c r="M115" s="322"/>
      <c r="N115" s="335"/>
      <c r="O115" s="335"/>
      <c r="P115" s="322"/>
      <c r="Q115" s="335"/>
      <c r="R115" s="335"/>
      <c r="S115" s="322"/>
      <c r="T115" s="335"/>
      <c r="U115" s="335"/>
      <c r="V115" s="322"/>
      <c r="W115" s="322"/>
      <c r="X115" s="322"/>
      <c r="AA115" s="322"/>
      <c r="AB115" s="352"/>
      <c r="AC115" s="352"/>
      <c r="AD115" s="352"/>
      <c r="AE115" s="322">
        <f t="shared" si="27"/>
        <v>0</v>
      </c>
      <c r="AF115" s="322"/>
      <c r="AG115" s="352"/>
      <c r="AH115" s="352">
        <f t="shared" si="25"/>
        <v>0</v>
      </c>
      <c r="AJ115" s="322"/>
      <c r="AK115" s="322"/>
      <c r="AL115" s="322"/>
      <c r="AM115" s="322"/>
    </row>
    <row r="116" spans="2:39" ht="12">
      <c r="B116" s="329" t="s">
        <v>400</v>
      </c>
      <c r="C116" s="341"/>
      <c r="D116" s="342">
        <f>+D99+D102+D110+D111+D112+D113+D114</f>
        <v>382214406</v>
      </c>
      <c r="E116" s="378">
        <v>241120578</v>
      </c>
      <c r="F116" s="378">
        <v>432660190</v>
      </c>
      <c r="G116" s="342">
        <f>+G99+G102+G110+G111+G112+G113+G114</f>
        <v>63184975</v>
      </c>
      <c r="H116" s="378">
        <v>-112953091</v>
      </c>
      <c r="I116" s="378">
        <v>-134286670</v>
      </c>
      <c r="J116" s="342">
        <f>+J99+J102+J110+J111+J112+J113+J114</f>
        <v>425344677</v>
      </c>
      <c r="K116" s="378">
        <v>510562079</v>
      </c>
      <c r="L116" s="378">
        <v>519225091</v>
      </c>
      <c r="M116" s="342">
        <f>+M99+M102+M110+M111+M112+M113+M114</f>
        <v>556104718</v>
      </c>
      <c r="N116" s="378">
        <v>513414694</v>
      </c>
      <c r="O116" s="378">
        <v>358842228</v>
      </c>
      <c r="P116" s="342">
        <f>+P99+P102+P110+P111+P112+P113+P114</f>
        <v>177766902</v>
      </c>
      <c r="Q116" s="378">
        <v>143279962</v>
      </c>
      <c r="R116" s="378">
        <v>152092599</v>
      </c>
      <c r="S116" s="342">
        <f>+S99+S102+S110+S111+S112+S113+S114</f>
        <v>12952853</v>
      </c>
      <c r="T116" s="378">
        <v>4264665</v>
      </c>
      <c r="U116" s="378">
        <v>-1111998</v>
      </c>
      <c r="V116" s="342">
        <f>+V99+V102+V110+V111+V112+V113+V114</f>
        <v>1617568531</v>
      </c>
      <c r="W116" s="334">
        <f>+W99+W102+W110+W111+W112+W113+W114</f>
        <v>1299688887</v>
      </c>
      <c r="X116" s="334">
        <f>+X99+X102+X110+X111+X112+X113+X114</f>
        <v>1327421440</v>
      </c>
      <c r="AA116" s="322"/>
      <c r="AB116" s="397">
        <f>+AB99+AB102+AB110+AB111+AB112+AB113+AB114</f>
        <v>1617568531</v>
      </c>
      <c r="AC116" s="352">
        <f>+V116-AB116</f>
        <v>0</v>
      </c>
      <c r="AD116" s="397">
        <v>1299688887</v>
      </c>
      <c r="AE116" s="322">
        <f t="shared" si="27"/>
        <v>0</v>
      </c>
      <c r="AF116" s="322"/>
      <c r="AG116" s="397">
        <v>1327421440</v>
      </c>
      <c r="AH116" s="352">
        <f t="shared" si="25"/>
        <v>0</v>
      </c>
      <c r="AJ116" s="322"/>
      <c r="AK116" s="322"/>
      <c r="AL116" s="322"/>
      <c r="AM116" s="322"/>
    </row>
    <row r="117" spans="4:39" ht="6.75" customHeight="1">
      <c r="D117" s="322"/>
      <c r="E117" s="335"/>
      <c r="F117" s="335"/>
      <c r="G117" s="322"/>
      <c r="H117" s="335"/>
      <c r="I117" s="335"/>
      <c r="J117" s="322"/>
      <c r="K117" s="335"/>
      <c r="L117" s="335"/>
      <c r="M117" s="322"/>
      <c r="N117" s="335"/>
      <c r="O117" s="335"/>
      <c r="P117" s="322"/>
      <c r="Q117" s="335"/>
      <c r="R117" s="335"/>
      <c r="S117" s="322"/>
      <c r="T117" s="335"/>
      <c r="U117" s="335"/>
      <c r="V117" s="322"/>
      <c r="W117" s="322"/>
      <c r="X117" s="322"/>
      <c r="AA117" s="322"/>
      <c r="AB117" s="352"/>
      <c r="AC117" s="352"/>
      <c r="AD117" s="352">
        <v>0</v>
      </c>
      <c r="AE117" s="322">
        <f t="shared" si="27"/>
        <v>0</v>
      </c>
      <c r="AF117" s="322"/>
      <c r="AG117" s="352"/>
      <c r="AH117" s="352">
        <f t="shared" si="25"/>
        <v>0</v>
      </c>
      <c r="AJ117" s="322"/>
      <c r="AK117" s="322"/>
      <c r="AL117" s="322"/>
      <c r="AM117" s="322"/>
    </row>
    <row r="118" spans="2:39" ht="12">
      <c r="B118" s="336"/>
      <c r="C118" s="323" t="s">
        <v>401</v>
      </c>
      <c r="D118" s="339">
        <v>-152739606</v>
      </c>
      <c r="E118" s="376">
        <v>-55359053</v>
      </c>
      <c r="F118" s="376">
        <v>-106818787</v>
      </c>
      <c r="G118" s="339">
        <v>-19375905</v>
      </c>
      <c r="H118" s="376">
        <v>-2938736</v>
      </c>
      <c r="I118" s="376">
        <v>-34044480</v>
      </c>
      <c r="J118" s="339">
        <v>-98554882</v>
      </c>
      <c r="K118" s="376">
        <v>-131150308</v>
      </c>
      <c r="L118" s="376">
        <v>-129039820</v>
      </c>
      <c r="M118" s="339">
        <v>-181812587</v>
      </c>
      <c r="N118" s="376">
        <v>-167411904</v>
      </c>
      <c r="O118" s="376">
        <v>-140865893</v>
      </c>
      <c r="P118" s="339">
        <v>-51684805</v>
      </c>
      <c r="Q118" s="376">
        <v>-49815919</v>
      </c>
      <c r="R118" s="376">
        <v>-44223034</v>
      </c>
      <c r="S118" s="339">
        <v>0</v>
      </c>
      <c r="T118" s="376">
        <v>0</v>
      </c>
      <c r="U118" s="376">
        <v>-477303</v>
      </c>
      <c r="V118" s="339">
        <f>+S118+P118+M118+J118+G118+D118</f>
        <v>-504167785</v>
      </c>
      <c r="W118" s="343">
        <f>+E118+H118+K118+N118+Q118+T118</f>
        <v>-406675920</v>
      </c>
      <c r="X118" s="343">
        <f>+F118+I118+L118+O118+R118+U118</f>
        <v>-455469317</v>
      </c>
      <c r="AA118" s="322"/>
      <c r="AB118" s="352">
        <f>+'[1]Segmentos LN resumen'!R120</f>
        <v>-504167785</v>
      </c>
      <c r="AC118" s="352">
        <f>+V118-AB118</f>
        <v>0</v>
      </c>
      <c r="AD118" s="352">
        <v>-406675920</v>
      </c>
      <c r="AE118" s="322">
        <f t="shared" si="27"/>
        <v>0</v>
      </c>
      <c r="AF118" s="322"/>
      <c r="AG118" s="352">
        <v>-455469317</v>
      </c>
      <c r="AH118" s="352">
        <f t="shared" si="25"/>
        <v>0</v>
      </c>
      <c r="AJ118" s="322"/>
      <c r="AK118" s="322"/>
      <c r="AL118" s="322"/>
      <c r="AM118" s="322"/>
    </row>
    <row r="119" spans="4:39" ht="6.75" customHeight="1">
      <c r="D119" s="322"/>
      <c r="E119" s="335"/>
      <c r="F119" s="335"/>
      <c r="G119" s="322"/>
      <c r="H119" s="335"/>
      <c r="I119" s="335"/>
      <c r="J119" s="322"/>
      <c r="K119" s="335"/>
      <c r="L119" s="335"/>
      <c r="M119" s="322"/>
      <c r="N119" s="335"/>
      <c r="O119" s="335"/>
      <c r="P119" s="322"/>
      <c r="Q119" s="335"/>
      <c r="R119" s="335"/>
      <c r="S119" s="322"/>
      <c r="T119" s="335"/>
      <c r="U119" s="335"/>
      <c r="V119" s="322"/>
      <c r="W119" s="322"/>
      <c r="X119" s="322"/>
      <c r="AA119" s="322"/>
      <c r="AB119" s="352"/>
      <c r="AC119" s="352"/>
      <c r="AD119" s="352"/>
      <c r="AE119" s="322">
        <f t="shared" si="27"/>
        <v>0</v>
      </c>
      <c r="AF119" s="322"/>
      <c r="AG119" s="352"/>
      <c r="AH119" s="352">
        <f t="shared" si="25"/>
        <v>0</v>
      </c>
      <c r="AJ119" s="322"/>
      <c r="AK119" s="322"/>
      <c r="AL119" s="322"/>
      <c r="AM119" s="322"/>
    </row>
    <row r="120" spans="2:39" ht="12">
      <c r="B120" s="329" t="s">
        <v>402</v>
      </c>
      <c r="C120" s="341"/>
      <c r="D120" s="342">
        <f>+D116+D118</f>
        <v>229474800</v>
      </c>
      <c r="E120" s="378">
        <v>185761525</v>
      </c>
      <c r="F120" s="378">
        <v>325841403</v>
      </c>
      <c r="G120" s="342">
        <f>+G116+G118</f>
        <v>43809070</v>
      </c>
      <c r="H120" s="378">
        <v>-115891827</v>
      </c>
      <c r="I120" s="378">
        <v>-168331150</v>
      </c>
      <c r="J120" s="342">
        <f>+J116+J118</f>
        <v>326789795</v>
      </c>
      <c r="K120" s="378">
        <v>379411771</v>
      </c>
      <c r="L120" s="378">
        <v>390185271</v>
      </c>
      <c r="M120" s="342">
        <f>+M116+M118</f>
        <v>374292131</v>
      </c>
      <c r="N120" s="378">
        <v>346002790</v>
      </c>
      <c r="O120" s="378">
        <v>217976335</v>
      </c>
      <c r="P120" s="342">
        <f>+P116+P118</f>
        <v>126082097</v>
      </c>
      <c r="Q120" s="378">
        <v>93464043</v>
      </c>
      <c r="R120" s="378">
        <v>107869565</v>
      </c>
      <c r="S120" s="342">
        <f>+S116+S118</f>
        <v>12952853</v>
      </c>
      <c r="T120" s="378">
        <v>4264665</v>
      </c>
      <c r="U120" s="378">
        <v>-1589301</v>
      </c>
      <c r="V120" s="342">
        <f>+S120+P120+M120+J120+G120+D120</f>
        <v>1113400746</v>
      </c>
      <c r="W120" s="334">
        <f>+W116+W118</f>
        <v>893012967</v>
      </c>
      <c r="X120" s="334">
        <f>+X116+X118</f>
        <v>871952123</v>
      </c>
      <c r="AA120" s="322"/>
      <c r="AB120" s="397">
        <f>+AB116+AB118</f>
        <v>1113400746</v>
      </c>
      <c r="AC120" s="352">
        <f>+V120-AB120</f>
        <v>0</v>
      </c>
      <c r="AD120" s="397">
        <v>893012967</v>
      </c>
      <c r="AE120" s="322">
        <f t="shared" si="27"/>
        <v>0</v>
      </c>
      <c r="AF120" s="322"/>
      <c r="AG120" s="397">
        <v>871952123</v>
      </c>
      <c r="AH120" s="352">
        <f t="shared" si="25"/>
        <v>0</v>
      </c>
      <c r="AJ120" s="322"/>
      <c r="AK120" s="322"/>
      <c r="AL120" s="322"/>
      <c r="AM120" s="322"/>
    </row>
    <row r="121" spans="2:39" ht="24">
      <c r="B121" s="336"/>
      <c r="C121" s="323" t="s">
        <v>403</v>
      </c>
      <c r="D121" s="339">
        <v>0</v>
      </c>
      <c r="E121" s="376">
        <v>0</v>
      </c>
      <c r="F121" s="376">
        <v>0</v>
      </c>
      <c r="G121" s="339">
        <v>0</v>
      </c>
      <c r="H121" s="376">
        <v>0</v>
      </c>
      <c r="I121" s="376">
        <v>0</v>
      </c>
      <c r="J121" s="339">
        <v>0</v>
      </c>
      <c r="K121" s="376">
        <v>0</v>
      </c>
      <c r="L121" s="376">
        <v>0</v>
      </c>
      <c r="M121" s="339">
        <v>0</v>
      </c>
      <c r="N121" s="376">
        <v>0</v>
      </c>
      <c r="O121" s="376">
        <v>0</v>
      </c>
      <c r="P121" s="339">
        <v>0</v>
      </c>
      <c r="Q121" s="376">
        <v>0</v>
      </c>
      <c r="R121" s="376">
        <v>0</v>
      </c>
      <c r="S121" s="339">
        <v>0</v>
      </c>
      <c r="T121" s="376">
        <v>0</v>
      </c>
      <c r="U121" s="376">
        <v>0</v>
      </c>
      <c r="V121" s="339">
        <v>0</v>
      </c>
      <c r="W121" s="343">
        <v>0</v>
      </c>
      <c r="X121" s="343">
        <v>0</v>
      </c>
      <c r="AA121" s="322"/>
      <c r="AB121" s="352">
        <f>+'[1]Segmentos LN resumen'!R123</f>
        <v>0</v>
      </c>
      <c r="AC121" s="352">
        <f>+V121-AB121</f>
        <v>0</v>
      </c>
      <c r="AD121" s="352">
        <v>0</v>
      </c>
      <c r="AE121" s="322">
        <f t="shared" si="27"/>
        <v>0</v>
      </c>
      <c r="AF121" s="322"/>
      <c r="AG121" s="352"/>
      <c r="AH121" s="352">
        <f t="shared" si="25"/>
        <v>0</v>
      </c>
      <c r="AJ121" s="322"/>
      <c r="AK121" s="322"/>
      <c r="AL121" s="322"/>
      <c r="AM121" s="322"/>
    </row>
    <row r="122" spans="2:39" ht="12">
      <c r="B122" s="329" t="s">
        <v>404</v>
      </c>
      <c r="C122" s="323"/>
      <c r="D122" s="342">
        <f>+D120+D121</f>
        <v>229474800</v>
      </c>
      <c r="E122" s="378">
        <v>185761525</v>
      </c>
      <c r="F122" s="378">
        <v>325841403</v>
      </c>
      <c r="G122" s="342">
        <f>+G120+G121</f>
        <v>43809070</v>
      </c>
      <c r="H122" s="378">
        <v>-115891827</v>
      </c>
      <c r="I122" s="378">
        <v>-168331150</v>
      </c>
      <c r="J122" s="342">
        <f>+J120+J121</f>
        <v>326789795</v>
      </c>
      <c r="K122" s="378">
        <v>379411771</v>
      </c>
      <c r="L122" s="378">
        <v>390185271</v>
      </c>
      <c r="M122" s="342">
        <f>+M120+M121</f>
        <v>374292131</v>
      </c>
      <c r="N122" s="378">
        <v>346002790</v>
      </c>
      <c r="O122" s="378">
        <v>217976335</v>
      </c>
      <c r="P122" s="342">
        <f>+P120+P121</f>
        <v>126082097</v>
      </c>
      <c r="Q122" s="378">
        <v>93464043</v>
      </c>
      <c r="R122" s="378">
        <v>107869565</v>
      </c>
      <c r="S122" s="342">
        <f>+S120+S121</f>
        <v>12952853</v>
      </c>
      <c r="T122" s="378">
        <v>4264665</v>
      </c>
      <c r="U122" s="378">
        <v>-1589301</v>
      </c>
      <c r="V122" s="342">
        <f>+S122+P122+M122+J122+G122+D122</f>
        <v>1113400746</v>
      </c>
      <c r="W122" s="334">
        <f>+W120+W121</f>
        <v>893012967</v>
      </c>
      <c r="X122" s="334">
        <f>+X120+X121</f>
        <v>871952123</v>
      </c>
      <c r="AA122" s="322"/>
      <c r="AB122" s="397">
        <f>+AB120+AB121</f>
        <v>1113400746</v>
      </c>
      <c r="AC122" s="352">
        <f>+V122-AB122</f>
        <v>0</v>
      </c>
      <c r="AD122" s="397">
        <v>893012967</v>
      </c>
      <c r="AE122" s="322">
        <f t="shared" si="27"/>
        <v>0</v>
      </c>
      <c r="AF122" s="322"/>
      <c r="AG122" s="397">
        <v>871952123</v>
      </c>
      <c r="AH122" s="352">
        <f t="shared" si="25"/>
        <v>0</v>
      </c>
      <c r="AJ122" s="322"/>
      <c r="AK122" s="322"/>
      <c r="AL122" s="322"/>
      <c r="AM122" s="322"/>
    </row>
    <row r="123" spans="4:39" ht="8.25" customHeight="1">
      <c r="D123" s="322"/>
      <c r="E123" s="335"/>
      <c r="F123" s="335"/>
      <c r="G123" s="322"/>
      <c r="H123" s="335"/>
      <c r="I123" s="335"/>
      <c r="J123" s="322"/>
      <c r="K123" s="335"/>
      <c r="L123" s="335"/>
      <c r="M123" s="322"/>
      <c r="N123" s="335"/>
      <c r="O123" s="335"/>
      <c r="P123" s="322"/>
      <c r="Q123" s="335"/>
      <c r="R123" s="335"/>
      <c r="S123" s="322"/>
      <c r="T123" s="335"/>
      <c r="U123" s="335"/>
      <c r="V123" s="322"/>
      <c r="W123" s="322"/>
      <c r="X123" s="322"/>
      <c r="AA123" s="322"/>
      <c r="AB123" s="352"/>
      <c r="AC123" s="352"/>
      <c r="AD123" s="352"/>
      <c r="AE123" s="322">
        <f t="shared" si="27"/>
        <v>0</v>
      </c>
      <c r="AF123" s="322"/>
      <c r="AG123" s="352"/>
      <c r="AH123" s="352">
        <f t="shared" si="25"/>
        <v>0</v>
      </c>
      <c r="AJ123" s="322"/>
      <c r="AK123" s="322"/>
      <c r="AL123" s="322"/>
      <c r="AM123" s="322"/>
    </row>
    <row r="124" spans="2:39" ht="12">
      <c r="B124" s="336"/>
      <c r="C124" s="341" t="s">
        <v>405</v>
      </c>
      <c r="D124" s="342">
        <v>229474800</v>
      </c>
      <c r="E124" s="378">
        <v>185761525</v>
      </c>
      <c r="F124" s="378">
        <v>325841403</v>
      </c>
      <c r="G124" s="342">
        <v>43809070</v>
      </c>
      <c r="H124" s="378">
        <v>-115891827</v>
      </c>
      <c r="I124" s="378">
        <v>-168331150</v>
      </c>
      <c r="J124" s="342">
        <v>326789795</v>
      </c>
      <c r="K124" s="378">
        <v>379411771</v>
      </c>
      <c r="L124" s="378">
        <v>390185271</v>
      </c>
      <c r="M124" s="342">
        <v>374292131</v>
      </c>
      <c r="N124" s="378">
        <v>346002790</v>
      </c>
      <c r="O124" s="378">
        <v>217976335</v>
      </c>
      <c r="P124" s="342">
        <v>126082097</v>
      </c>
      <c r="Q124" s="378">
        <v>93464043</v>
      </c>
      <c r="R124" s="378">
        <v>107869565</v>
      </c>
      <c r="S124" s="342">
        <v>12952853</v>
      </c>
      <c r="T124" s="378">
        <v>4264665</v>
      </c>
      <c r="U124" s="378">
        <v>-1589301</v>
      </c>
      <c r="V124" s="342">
        <v>1113400746</v>
      </c>
      <c r="W124" s="334">
        <v>893012967</v>
      </c>
      <c r="X124" s="334">
        <v>871952123</v>
      </c>
      <c r="AA124" s="322"/>
      <c r="AB124" s="352"/>
      <c r="AC124" s="352"/>
      <c r="AD124" s="352">
        <v>893012967</v>
      </c>
      <c r="AE124" s="322">
        <f t="shared" si="27"/>
        <v>0</v>
      </c>
      <c r="AF124" s="322"/>
      <c r="AG124" s="352">
        <v>871952123</v>
      </c>
      <c r="AH124" s="352">
        <f t="shared" si="25"/>
        <v>0</v>
      </c>
      <c r="AJ124" s="322"/>
      <c r="AK124" s="322"/>
      <c r="AL124" s="322"/>
      <c r="AM124" s="322"/>
    </row>
    <row r="125" spans="2:39" ht="12">
      <c r="B125" s="336"/>
      <c r="C125" s="341" t="s">
        <v>406</v>
      </c>
      <c r="D125" s="342"/>
      <c r="E125" s="378"/>
      <c r="F125" s="378"/>
      <c r="G125" s="342"/>
      <c r="H125" s="378"/>
      <c r="I125" s="378"/>
      <c r="J125" s="342"/>
      <c r="K125" s="378"/>
      <c r="L125" s="378"/>
      <c r="M125" s="342"/>
      <c r="N125" s="378"/>
      <c r="O125" s="378"/>
      <c r="P125" s="342"/>
      <c r="Q125" s="378"/>
      <c r="R125" s="378"/>
      <c r="S125" s="342"/>
      <c r="T125" s="378"/>
      <c r="U125" s="378"/>
      <c r="V125" s="342">
        <v>658514150</v>
      </c>
      <c r="W125" s="334">
        <v>377350521</v>
      </c>
      <c r="X125" s="334">
        <v>375471254</v>
      </c>
      <c r="AA125" s="322"/>
      <c r="AB125" s="352">
        <f>+'[1]Segmentos LN resumen'!R127</f>
        <v>658514150</v>
      </c>
      <c r="AC125" s="352">
        <f>+V125-AB125</f>
        <v>0</v>
      </c>
      <c r="AD125" s="352">
        <v>377350521</v>
      </c>
      <c r="AE125" s="322">
        <f t="shared" si="27"/>
        <v>0</v>
      </c>
      <c r="AF125" s="322"/>
      <c r="AG125" s="352">
        <v>375471254</v>
      </c>
      <c r="AH125" s="352">
        <f t="shared" si="25"/>
        <v>0</v>
      </c>
      <c r="AJ125" s="322"/>
      <c r="AK125" s="322"/>
      <c r="AL125" s="322"/>
      <c r="AM125" s="322"/>
    </row>
    <row r="126" spans="2:39" ht="12">
      <c r="B126" s="336"/>
      <c r="C126" s="341" t="s">
        <v>407</v>
      </c>
      <c r="D126" s="339"/>
      <c r="E126" s="376"/>
      <c r="F126" s="376"/>
      <c r="G126" s="339"/>
      <c r="H126" s="376"/>
      <c r="I126" s="376"/>
      <c r="J126" s="339"/>
      <c r="K126" s="376"/>
      <c r="L126" s="376"/>
      <c r="M126" s="339"/>
      <c r="N126" s="376"/>
      <c r="O126" s="376"/>
      <c r="P126" s="339"/>
      <c r="Q126" s="376"/>
      <c r="R126" s="376"/>
      <c r="S126" s="339"/>
      <c r="T126" s="376"/>
      <c r="U126" s="376"/>
      <c r="V126" s="342">
        <v>454886596</v>
      </c>
      <c r="W126" s="334">
        <v>515662446</v>
      </c>
      <c r="X126" s="334">
        <v>496480869</v>
      </c>
      <c r="AA126" s="322"/>
      <c r="AB126" s="352">
        <f>+'[1]Segmentos LN resumen'!R128</f>
        <v>454886596</v>
      </c>
      <c r="AC126" s="352">
        <f>+V126-AB126</f>
        <v>0</v>
      </c>
      <c r="AD126" s="352">
        <v>515662446</v>
      </c>
      <c r="AE126" s="322">
        <f t="shared" si="27"/>
        <v>0</v>
      </c>
      <c r="AF126" s="322"/>
      <c r="AG126" s="352">
        <v>496480869</v>
      </c>
      <c r="AH126" s="352">
        <f t="shared" si="25"/>
        <v>0</v>
      </c>
      <c r="AJ126" s="322"/>
      <c r="AK126" s="322"/>
      <c r="AL126" s="322"/>
      <c r="AM126" s="322"/>
    </row>
    <row r="127" spans="7:29" ht="12">
      <c r="G127" s="310"/>
      <c r="I127" s="352"/>
      <c r="L127" s="352"/>
      <c r="O127" s="352"/>
      <c r="R127" s="352"/>
      <c r="U127" s="352"/>
      <c r="X127" s="352"/>
      <c r="AC127" s="322"/>
    </row>
    <row r="128" spans="4:24" ht="12">
      <c r="D128" s="322">
        <f>+D122-D124</f>
        <v>0</v>
      </c>
      <c r="E128" s="352">
        <f aca="true" t="shared" si="33" ref="E128:W128">+E122-E124</f>
        <v>0</v>
      </c>
      <c r="G128" s="322">
        <f t="shared" si="33"/>
        <v>0</v>
      </c>
      <c r="H128" s="322">
        <f t="shared" si="33"/>
        <v>0</v>
      </c>
      <c r="I128" s="352"/>
      <c r="J128" s="322">
        <f t="shared" si="33"/>
        <v>0</v>
      </c>
      <c r="K128" s="322">
        <f t="shared" si="33"/>
        <v>0</v>
      </c>
      <c r="L128" s="352"/>
      <c r="M128" s="322">
        <f t="shared" si="33"/>
        <v>0</v>
      </c>
      <c r="N128" s="322">
        <f t="shared" si="33"/>
        <v>0</v>
      </c>
      <c r="O128" s="322">
        <f t="shared" si="33"/>
        <v>0</v>
      </c>
      <c r="P128" s="322">
        <f t="shared" si="33"/>
        <v>0</v>
      </c>
      <c r="Q128" s="322">
        <f t="shared" si="33"/>
        <v>0</v>
      </c>
      <c r="R128" s="352"/>
      <c r="S128" s="322">
        <f t="shared" si="33"/>
        <v>0</v>
      </c>
      <c r="T128" s="322">
        <f t="shared" si="33"/>
        <v>0</v>
      </c>
      <c r="U128" s="352"/>
      <c r="V128" s="322">
        <f t="shared" si="33"/>
        <v>0</v>
      </c>
      <c r="W128" s="322">
        <f t="shared" si="33"/>
        <v>0</v>
      </c>
      <c r="X128" s="352"/>
    </row>
    <row r="129" spans="4:32" ht="12">
      <c r="D129" s="322"/>
      <c r="Q129" s="322"/>
      <c r="R129" s="322"/>
      <c r="AC129" s="322"/>
      <c r="AF129" s="322"/>
    </row>
    <row r="130" ht="12">
      <c r="V130" s="398"/>
    </row>
    <row r="131" spans="4:22" ht="12">
      <c r="D131" s="398"/>
      <c r="G131" s="398"/>
      <c r="J131" s="398"/>
      <c r="M131" s="398"/>
      <c r="P131" s="398"/>
      <c r="S131" s="398"/>
      <c r="V131" s="398"/>
    </row>
  </sheetData>
  <sheetProtection/>
  <mergeCells count="28">
    <mergeCell ref="V72:X72"/>
    <mergeCell ref="B73:C74"/>
    <mergeCell ref="V33:X33"/>
    <mergeCell ref="B34:C35"/>
    <mergeCell ref="B58:C58"/>
    <mergeCell ref="B72:C72"/>
    <mergeCell ref="D72:F72"/>
    <mergeCell ref="G72:I72"/>
    <mergeCell ref="J72:L72"/>
    <mergeCell ref="M72:O72"/>
    <mergeCell ref="P72:R72"/>
    <mergeCell ref="S72:U72"/>
    <mergeCell ref="S3:U3"/>
    <mergeCell ref="V3:X3"/>
    <mergeCell ref="B4:C5"/>
    <mergeCell ref="B33:C33"/>
    <mergeCell ref="D33:F33"/>
    <mergeCell ref="G33:I33"/>
    <mergeCell ref="J33:L33"/>
    <mergeCell ref="M33:O33"/>
    <mergeCell ref="P33:R33"/>
    <mergeCell ref="S33:U33"/>
    <mergeCell ref="B3:C3"/>
    <mergeCell ref="D3:F3"/>
    <mergeCell ref="G3:I3"/>
    <mergeCell ref="J3:L3"/>
    <mergeCell ref="M3:O3"/>
    <mergeCell ref="P3:R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AE13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57421875" style="310" customWidth="1"/>
    <col min="2" max="2" width="2.8515625" style="310" customWidth="1"/>
    <col min="3" max="3" width="56.8515625" style="310" customWidth="1"/>
    <col min="4" max="4" width="16.00390625" style="310" bestFit="1" customWidth="1"/>
    <col min="5" max="5" width="15.7109375" style="310" bestFit="1" customWidth="1"/>
    <col min="6" max="7" width="15.7109375" style="310" customWidth="1"/>
    <col min="8" max="8" width="16.00390625" style="310" bestFit="1" customWidth="1"/>
    <col min="9" max="9" width="16.00390625" style="310" customWidth="1"/>
    <col min="10" max="10" width="14.57421875" style="310" bestFit="1" customWidth="1"/>
    <col min="11" max="12" width="14.57421875" style="310" customWidth="1"/>
    <col min="13" max="13" width="15.28125" style="310" bestFit="1" customWidth="1"/>
    <col min="14" max="14" width="15.421875" style="310" bestFit="1" customWidth="1"/>
    <col min="15" max="16" width="15.421875" style="310" customWidth="1"/>
    <col min="17" max="17" width="16.00390625" style="310" bestFit="1" customWidth="1"/>
    <col min="18" max="18" width="16.00390625" style="310" customWidth="1"/>
    <col min="19" max="19" width="16.00390625" style="310" bestFit="1" customWidth="1"/>
    <col min="20" max="21" width="16.00390625" style="310" customWidth="1"/>
    <col min="22" max="22" width="14.421875" style="310" bestFit="1" customWidth="1"/>
    <col min="23" max="24" width="14.8515625" style="310" bestFit="1" customWidth="1"/>
    <col min="25" max="25" width="14.8515625" style="310" customWidth="1"/>
    <col min="26" max="27" width="6.57421875" style="310" customWidth="1"/>
    <col min="28" max="28" width="16.7109375" style="310" customWidth="1"/>
    <col min="29" max="30" width="16.00390625" style="310" bestFit="1" customWidth="1"/>
    <col min="31" max="31" width="12.8515625" style="310" bestFit="1" customWidth="1"/>
    <col min="32" max="16384" width="11.421875" style="310" customWidth="1"/>
  </cols>
  <sheetData>
    <row r="1" ht="12">
      <c r="Y1" s="393"/>
    </row>
    <row r="2" spans="2:25" ht="21" customHeight="1">
      <c r="B2" s="446" t="s">
        <v>413</v>
      </c>
      <c r="C2" s="447"/>
      <c r="D2" s="455" t="s">
        <v>313</v>
      </c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7"/>
      <c r="Y2" s="393"/>
    </row>
    <row r="3" spans="2:25" ht="25.5" customHeight="1">
      <c r="B3" s="446" t="s">
        <v>408</v>
      </c>
      <c r="C3" s="447"/>
      <c r="D3" s="432" t="s">
        <v>1</v>
      </c>
      <c r="E3" s="433"/>
      <c r="F3" s="434"/>
      <c r="G3" s="432" t="s">
        <v>2</v>
      </c>
      <c r="H3" s="433"/>
      <c r="I3" s="434"/>
      <c r="J3" s="432" t="s">
        <v>409</v>
      </c>
      <c r="K3" s="433"/>
      <c r="L3" s="434"/>
      <c r="M3" s="432" t="s">
        <v>3</v>
      </c>
      <c r="N3" s="433"/>
      <c r="O3" s="434"/>
      <c r="P3" s="432" t="s">
        <v>410</v>
      </c>
      <c r="Q3" s="433"/>
      <c r="R3" s="434"/>
      <c r="S3" s="432" t="s">
        <v>411</v>
      </c>
      <c r="T3" s="433"/>
      <c r="U3" s="434"/>
      <c r="V3" s="432" t="s">
        <v>316</v>
      </c>
      <c r="W3" s="433"/>
      <c r="X3" s="434"/>
      <c r="Y3" s="393"/>
    </row>
    <row r="4" spans="2:25" ht="12" customHeight="1">
      <c r="B4" s="435" t="s">
        <v>317</v>
      </c>
      <c r="C4" s="448"/>
      <c r="D4" s="311">
        <f>+'[1]Segmentos pais'!D4</f>
        <v>41639</v>
      </c>
      <c r="E4" s="312">
        <f>+'[1]Segmentos pais'!E4</f>
        <v>41274</v>
      </c>
      <c r="F4" s="312">
        <f>+'[1]Segmentos pais'!F4</f>
        <v>40908</v>
      </c>
      <c r="G4" s="311">
        <f aca="true" t="shared" si="0" ref="G4:W4">+D4</f>
        <v>41639</v>
      </c>
      <c r="H4" s="312">
        <f t="shared" si="0"/>
        <v>41274</v>
      </c>
      <c r="I4" s="312">
        <f t="shared" si="0"/>
        <v>40908</v>
      </c>
      <c r="J4" s="311">
        <f t="shared" si="0"/>
        <v>41639</v>
      </c>
      <c r="K4" s="312">
        <f t="shared" si="0"/>
        <v>41274</v>
      </c>
      <c r="L4" s="312">
        <f t="shared" si="0"/>
        <v>40908</v>
      </c>
      <c r="M4" s="311">
        <f t="shared" si="0"/>
        <v>41639</v>
      </c>
      <c r="N4" s="312">
        <f t="shared" si="0"/>
        <v>41274</v>
      </c>
      <c r="O4" s="312">
        <f t="shared" si="0"/>
        <v>40908</v>
      </c>
      <c r="P4" s="311">
        <f t="shared" si="0"/>
        <v>41639</v>
      </c>
      <c r="Q4" s="312">
        <f t="shared" si="0"/>
        <v>41274</v>
      </c>
      <c r="R4" s="312">
        <f t="shared" si="0"/>
        <v>40908</v>
      </c>
      <c r="S4" s="311">
        <f t="shared" si="0"/>
        <v>41639</v>
      </c>
      <c r="T4" s="312">
        <f t="shared" si="0"/>
        <v>41274</v>
      </c>
      <c r="U4" s="312">
        <f t="shared" si="0"/>
        <v>40908</v>
      </c>
      <c r="V4" s="311">
        <f t="shared" si="0"/>
        <v>41639</v>
      </c>
      <c r="W4" s="312">
        <f t="shared" si="0"/>
        <v>41274</v>
      </c>
      <c r="X4" s="312">
        <f>+U4</f>
        <v>40908</v>
      </c>
      <c r="Y4" s="393"/>
    </row>
    <row r="5" spans="2:25" ht="12">
      <c r="B5" s="449"/>
      <c r="C5" s="450"/>
      <c r="D5" s="313" t="s">
        <v>318</v>
      </c>
      <c r="E5" s="332" t="s">
        <v>318</v>
      </c>
      <c r="F5" s="314" t="s">
        <v>318</v>
      </c>
      <c r="G5" s="313" t="s">
        <v>318</v>
      </c>
      <c r="H5" s="314" t="s">
        <v>318</v>
      </c>
      <c r="I5" s="314" t="s">
        <v>318</v>
      </c>
      <c r="J5" s="313" t="s">
        <v>318</v>
      </c>
      <c r="K5" s="314" t="s">
        <v>318</v>
      </c>
      <c r="L5" s="314" t="s">
        <v>318</v>
      </c>
      <c r="M5" s="313" t="s">
        <v>318</v>
      </c>
      <c r="N5" s="314" t="s">
        <v>318</v>
      </c>
      <c r="O5" s="314" t="s">
        <v>318</v>
      </c>
      <c r="P5" s="313" t="s">
        <v>318</v>
      </c>
      <c r="Q5" s="314" t="s">
        <v>318</v>
      </c>
      <c r="R5" s="314" t="s">
        <v>318</v>
      </c>
      <c r="S5" s="313" t="s">
        <v>318</v>
      </c>
      <c r="T5" s="314" t="s">
        <v>318</v>
      </c>
      <c r="U5" s="314" t="s">
        <v>318</v>
      </c>
      <c r="V5" s="313" t="s">
        <v>318</v>
      </c>
      <c r="W5" s="314" t="s">
        <v>318</v>
      </c>
      <c r="X5" s="314" t="s">
        <v>318</v>
      </c>
      <c r="Y5" s="393"/>
    </row>
    <row r="6" spans="2:27" ht="12">
      <c r="B6" s="315" t="s">
        <v>319</v>
      </c>
      <c r="D6" s="316">
        <f>SUM(D8:D14)</f>
        <v>511796884</v>
      </c>
      <c r="E6" s="317">
        <f>SUM(E8:E14)</f>
        <v>383623404</v>
      </c>
      <c r="F6" s="317">
        <f>SUM(F8:F14)</f>
        <v>540451080</v>
      </c>
      <c r="G6" s="316">
        <f aca="true" t="shared" si="1" ref="G6:X6">SUM(G8:G14)</f>
        <v>107811492</v>
      </c>
      <c r="H6" s="317">
        <f t="shared" si="1"/>
        <v>65350914</v>
      </c>
      <c r="I6" s="317">
        <f t="shared" si="1"/>
        <v>113950708</v>
      </c>
      <c r="J6" s="316">
        <f t="shared" si="1"/>
        <v>139953310</v>
      </c>
      <c r="K6" s="317">
        <f t="shared" si="1"/>
        <v>188095512</v>
      </c>
      <c r="L6" s="317">
        <f t="shared" si="1"/>
        <v>229070896</v>
      </c>
      <c r="M6" s="316">
        <f t="shared" si="1"/>
        <v>321118495</v>
      </c>
      <c r="N6" s="317">
        <f t="shared" si="1"/>
        <v>285719119</v>
      </c>
      <c r="O6" s="317">
        <v>239044005</v>
      </c>
      <c r="P6" s="316">
        <f t="shared" si="1"/>
        <v>137682054</v>
      </c>
      <c r="Q6" s="317">
        <f t="shared" si="1"/>
        <v>80363358</v>
      </c>
      <c r="R6" s="317">
        <f t="shared" si="1"/>
        <v>75650050</v>
      </c>
      <c r="S6" s="316">
        <f t="shared" si="1"/>
        <v>-62132141</v>
      </c>
      <c r="T6" s="317">
        <f t="shared" si="1"/>
        <v>-43533540</v>
      </c>
      <c r="U6" s="317">
        <f t="shared" si="1"/>
        <v>-26868729</v>
      </c>
      <c r="V6" s="326">
        <f t="shared" si="1"/>
        <v>1156230094</v>
      </c>
      <c r="W6" s="330">
        <f t="shared" si="1"/>
        <v>959618767</v>
      </c>
      <c r="X6" s="330">
        <f t="shared" si="1"/>
        <v>1171298010</v>
      </c>
      <c r="Y6" s="393"/>
      <c r="AA6" s="322"/>
    </row>
    <row r="7" spans="2:27" ht="12" customHeight="1" hidden="1">
      <c r="B7" s="318" t="s">
        <v>320</v>
      </c>
      <c r="D7" s="316">
        <v>556053345.6090759</v>
      </c>
      <c r="E7" s="317">
        <v>556053345.6090759</v>
      </c>
      <c r="F7" s="317">
        <v>556053345.6090759</v>
      </c>
      <c r="G7" s="316">
        <v>93459863.20198865</v>
      </c>
      <c r="H7" s="317">
        <v>93459863.20198865</v>
      </c>
      <c r="I7" s="317">
        <v>93459863.20198865</v>
      </c>
      <c r="J7" s="316">
        <v>253051216.27578837</v>
      </c>
      <c r="K7" s="317">
        <v>253051216.27578837</v>
      </c>
      <c r="L7" s="317">
        <v>253051216.27578837</v>
      </c>
      <c r="M7" s="316">
        <v>225425855.21241954</v>
      </c>
      <c r="N7" s="317">
        <v>225425855.21241954</v>
      </c>
      <c r="O7" s="321">
        <v>225425855.21241954</v>
      </c>
      <c r="P7" s="316">
        <v>77822829.76281129</v>
      </c>
      <c r="Q7" s="317">
        <v>77822829.76281129</v>
      </c>
      <c r="R7" s="317">
        <v>77822829.76281129</v>
      </c>
      <c r="S7" s="316">
        <v>-69193849.9</v>
      </c>
      <c r="T7" s="317">
        <v>-69193849.9</v>
      </c>
      <c r="U7" s="317">
        <v>-69193849.9</v>
      </c>
      <c r="V7" s="326">
        <v>1136619260.1620839</v>
      </c>
      <c r="W7" s="330">
        <v>1212585323</v>
      </c>
      <c r="X7" s="330">
        <v>1212585323</v>
      </c>
      <c r="Y7" s="393"/>
      <c r="AA7" s="322"/>
    </row>
    <row r="8" spans="2:30" ht="12">
      <c r="B8" s="319"/>
      <c r="C8" s="320" t="s">
        <v>321</v>
      </c>
      <c r="D8" s="316">
        <v>56780323</v>
      </c>
      <c r="E8" s="321">
        <v>6256263</v>
      </c>
      <c r="F8" s="321">
        <v>198775572</v>
      </c>
      <c r="G8" s="316">
        <v>16276593</v>
      </c>
      <c r="H8" s="321">
        <v>6613187</v>
      </c>
      <c r="I8" s="321">
        <v>22383610</v>
      </c>
      <c r="J8" s="316">
        <v>34172561</v>
      </c>
      <c r="K8" s="321">
        <v>74132078</v>
      </c>
      <c r="L8" s="321">
        <v>131040180</v>
      </c>
      <c r="M8" s="316">
        <v>227781003</v>
      </c>
      <c r="N8" s="321">
        <v>187772861</v>
      </c>
      <c r="O8" s="321">
        <v>136260140</v>
      </c>
      <c r="P8" s="316">
        <v>39012017</v>
      </c>
      <c r="Q8" s="321">
        <v>35284268</v>
      </c>
      <c r="R8" s="321">
        <v>32764569</v>
      </c>
      <c r="S8" s="316">
        <v>0</v>
      </c>
      <c r="T8" s="321">
        <v>0</v>
      </c>
      <c r="U8" s="321">
        <v>0</v>
      </c>
      <c r="V8" s="326">
        <f aca="true" t="shared" si="2" ref="V8:X14">+D8+G8+J8+M8+P8+S8</f>
        <v>374022497</v>
      </c>
      <c r="W8" s="330">
        <f t="shared" si="2"/>
        <v>310058657</v>
      </c>
      <c r="X8" s="330">
        <f t="shared" si="2"/>
        <v>521224071</v>
      </c>
      <c r="Y8" s="393"/>
      <c r="Z8" s="322"/>
      <c r="AA8" s="322"/>
      <c r="AB8" s="322">
        <f>+'[1]Segmentos LN resumen'!D8-V8</f>
        <v>0</v>
      </c>
      <c r="AC8" s="322">
        <f>+'[1]Segmentos LN resumen'!E8-W8</f>
        <v>0</v>
      </c>
      <c r="AD8" s="322">
        <f>+'[1]Segmentos LN resumen'!F8-X8</f>
        <v>0</v>
      </c>
    </row>
    <row r="9" spans="2:30" ht="12">
      <c r="B9" s="319"/>
      <c r="C9" s="320" t="s">
        <v>322</v>
      </c>
      <c r="D9" s="316">
        <v>23956079</v>
      </c>
      <c r="E9" s="321">
        <v>0</v>
      </c>
      <c r="F9" s="321">
        <v>47504</v>
      </c>
      <c r="G9" s="316">
        <v>0</v>
      </c>
      <c r="H9" s="321">
        <v>0</v>
      </c>
      <c r="I9" s="321">
        <v>143638</v>
      </c>
      <c r="J9" s="316">
        <v>26631685</v>
      </c>
      <c r="K9" s="321">
        <v>32899426</v>
      </c>
      <c r="L9" s="321">
        <v>0</v>
      </c>
      <c r="M9" s="316">
        <v>59041</v>
      </c>
      <c r="N9" s="321">
        <v>25067909</v>
      </c>
      <c r="O9" s="321">
        <v>674506</v>
      </c>
      <c r="P9" s="316">
        <v>121357</v>
      </c>
      <c r="Q9" s="321">
        <v>51876</v>
      </c>
      <c r="R9" s="321">
        <v>48561</v>
      </c>
      <c r="S9" s="316">
        <v>0</v>
      </c>
      <c r="T9" s="321">
        <v>0</v>
      </c>
      <c r="U9" s="321">
        <v>0</v>
      </c>
      <c r="V9" s="326">
        <f t="shared" si="2"/>
        <v>50768162</v>
      </c>
      <c r="W9" s="330">
        <f t="shared" si="2"/>
        <v>58019211</v>
      </c>
      <c r="X9" s="330">
        <f t="shared" si="2"/>
        <v>914209</v>
      </c>
      <c r="Y9" s="393"/>
      <c r="AA9" s="322"/>
      <c r="AB9" s="322">
        <f>+'[1]Segmentos LN resumen'!D9-V9</f>
        <v>0</v>
      </c>
      <c r="AC9" s="322">
        <f>+'[1]Segmentos LN resumen'!E9-W9</f>
        <v>0</v>
      </c>
      <c r="AD9" s="322">
        <f>+'[1]Segmentos LN resumen'!F9-X9</f>
        <v>0</v>
      </c>
    </row>
    <row r="10" spans="2:30" ht="12">
      <c r="B10" s="319"/>
      <c r="C10" s="320" t="s">
        <v>323</v>
      </c>
      <c r="D10" s="316">
        <v>2104085</v>
      </c>
      <c r="E10" s="321">
        <v>5343846</v>
      </c>
      <c r="F10" s="321">
        <v>2504741</v>
      </c>
      <c r="G10" s="316">
        <v>4163710</v>
      </c>
      <c r="H10" s="321">
        <v>224900</v>
      </c>
      <c r="I10" s="321">
        <v>1197748</v>
      </c>
      <c r="J10" s="316">
        <v>12892720</v>
      </c>
      <c r="K10" s="321">
        <v>12492705</v>
      </c>
      <c r="L10" s="321">
        <v>14283730</v>
      </c>
      <c r="M10" s="316">
        <v>7825842</v>
      </c>
      <c r="N10" s="321">
        <v>7515740</v>
      </c>
      <c r="O10" s="321">
        <v>7964428</v>
      </c>
      <c r="P10" s="316">
        <v>31126566</v>
      </c>
      <c r="Q10" s="321">
        <v>4241546</v>
      </c>
      <c r="R10" s="321">
        <v>2458301</v>
      </c>
      <c r="S10" s="316">
        <v>0</v>
      </c>
      <c r="T10" s="321">
        <v>0</v>
      </c>
      <c r="U10" s="321">
        <v>0</v>
      </c>
      <c r="V10" s="326">
        <f t="shared" si="2"/>
        <v>58112923</v>
      </c>
      <c r="W10" s="330">
        <f t="shared" si="2"/>
        <v>29818737</v>
      </c>
      <c r="X10" s="330">
        <f t="shared" si="2"/>
        <v>28408948</v>
      </c>
      <c r="Y10" s="393"/>
      <c r="AA10" s="322"/>
      <c r="AB10" s="322">
        <f>+'[1]Segmentos LN resumen'!D10-V10</f>
        <v>0</v>
      </c>
      <c r="AC10" s="322">
        <f>+'[1]Segmentos LN resumen'!E10-W10</f>
        <v>0</v>
      </c>
      <c r="AD10" s="322">
        <f>+'[1]Segmentos LN resumen'!F10-X10</f>
        <v>0</v>
      </c>
    </row>
    <row r="11" spans="2:30" ht="12">
      <c r="B11" s="319"/>
      <c r="C11" s="320" t="s">
        <v>324</v>
      </c>
      <c r="D11" s="316">
        <v>145157387</v>
      </c>
      <c r="E11" s="321">
        <v>142361331</v>
      </c>
      <c r="F11" s="321">
        <v>157809488</v>
      </c>
      <c r="G11" s="316">
        <v>48084728</v>
      </c>
      <c r="H11" s="321">
        <v>19901491</v>
      </c>
      <c r="I11" s="321">
        <v>54090162</v>
      </c>
      <c r="J11" s="316">
        <v>30064544</v>
      </c>
      <c r="K11" s="321">
        <v>34854848</v>
      </c>
      <c r="L11" s="321">
        <v>63940752</v>
      </c>
      <c r="M11" s="316">
        <v>54561960</v>
      </c>
      <c r="N11" s="321">
        <v>35378529</v>
      </c>
      <c r="O11" s="321">
        <v>45507596</v>
      </c>
      <c r="P11" s="316">
        <v>27945880</v>
      </c>
      <c r="Q11" s="321">
        <v>18439139</v>
      </c>
      <c r="R11" s="321">
        <v>16985155</v>
      </c>
      <c r="S11" s="316">
        <v>278427</v>
      </c>
      <c r="T11" s="321">
        <v>801583</v>
      </c>
      <c r="U11" s="321">
        <v>0</v>
      </c>
      <c r="V11" s="326">
        <f t="shared" si="2"/>
        <v>306092926</v>
      </c>
      <c r="W11" s="330">
        <f t="shared" si="2"/>
        <v>251736921</v>
      </c>
      <c r="X11" s="330">
        <f t="shared" si="2"/>
        <v>338333153</v>
      </c>
      <c r="Y11" s="393"/>
      <c r="AA11" s="322"/>
      <c r="AB11" s="322">
        <f>+'[1]Segmentos LN resumen'!D11-V11</f>
        <v>0</v>
      </c>
      <c r="AC11" s="322">
        <f>+'[1]Segmentos LN resumen'!E11-W11</f>
        <v>0</v>
      </c>
      <c r="AD11" s="322">
        <f>+'[1]Segmentos LN resumen'!F11-X11</f>
        <v>0</v>
      </c>
    </row>
    <row r="12" spans="2:30" ht="12">
      <c r="B12" s="319"/>
      <c r="C12" s="320" t="s">
        <v>325</v>
      </c>
      <c r="D12" s="316">
        <v>116673985</v>
      </c>
      <c r="E12" s="321">
        <v>52329038</v>
      </c>
      <c r="F12" s="321">
        <v>79160315</v>
      </c>
      <c r="G12" s="316">
        <v>28288101</v>
      </c>
      <c r="H12" s="321">
        <v>32524660</v>
      </c>
      <c r="I12" s="321">
        <v>33441555</v>
      </c>
      <c r="J12" s="316">
        <v>33710120</v>
      </c>
      <c r="K12" s="321">
        <v>29309511</v>
      </c>
      <c r="L12" s="321">
        <v>19803730</v>
      </c>
      <c r="M12" s="316">
        <v>13527398</v>
      </c>
      <c r="N12" s="321">
        <v>15211112</v>
      </c>
      <c r="O12" s="321">
        <v>35104241</v>
      </c>
      <c r="P12" s="316">
        <v>16361453</v>
      </c>
      <c r="Q12" s="321">
        <v>9221914</v>
      </c>
      <c r="R12" s="321">
        <v>10509205</v>
      </c>
      <c r="S12" s="316">
        <v>-62410568</v>
      </c>
      <c r="T12" s="321">
        <v>-44335123</v>
      </c>
      <c r="U12" s="321">
        <v>-26868729</v>
      </c>
      <c r="V12" s="326">
        <f t="shared" si="2"/>
        <v>146150489</v>
      </c>
      <c r="W12" s="330">
        <f t="shared" si="2"/>
        <v>94261112</v>
      </c>
      <c r="X12" s="330">
        <f t="shared" si="2"/>
        <v>151150317</v>
      </c>
      <c r="Y12" s="393"/>
      <c r="AA12" s="322"/>
      <c r="AB12" s="322">
        <f>+'[1]Segmentos LN resumen'!D12-V12</f>
        <v>0</v>
      </c>
      <c r="AC12" s="322">
        <f>+'[1]Segmentos LN resumen'!E12-W12</f>
        <v>0</v>
      </c>
      <c r="AD12" s="322">
        <f>+'[1]Segmentos LN resumen'!F12-X12</f>
        <v>0</v>
      </c>
    </row>
    <row r="13" spans="2:30" ht="12">
      <c r="B13" s="319"/>
      <c r="C13" s="320" t="s">
        <v>326</v>
      </c>
      <c r="D13" s="316">
        <v>14662964</v>
      </c>
      <c r="E13" s="321">
        <v>30054549</v>
      </c>
      <c r="F13" s="321">
        <v>22853273</v>
      </c>
      <c r="G13" s="316">
        <v>3015290</v>
      </c>
      <c r="H13" s="321">
        <v>3158460</v>
      </c>
      <c r="I13" s="321">
        <v>1783282</v>
      </c>
      <c r="J13" s="316">
        <v>24335</v>
      </c>
      <c r="K13" s="321">
        <v>25149</v>
      </c>
      <c r="L13" s="321">
        <v>2504</v>
      </c>
      <c r="M13" s="316">
        <v>15841374</v>
      </c>
      <c r="N13" s="321">
        <v>13257329</v>
      </c>
      <c r="O13" s="321">
        <v>11993970</v>
      </c>
      <c r="P13" s="316">
        <v>19731805</v>
      </c>
      <c r="Q13" s="321">
        <v>12892282</v>
      </c>
      <c r="R13" s="321">
        <v>12645501</v>
      </c>
      <c r="S13" s="316">
        <v>0</v>
      </c>
      <c r="T13" s="321">
        <v>0</v>
      </c>
      <c r="U13" s="321">
        <v>0</v>
      </c>
      <c r="V13" s="326">
        <f t="shared" si="2"/>
        <v>53275768</v>
      </c>
      <c r="W13" s="330">
        <f t="shared" si="2"/>
        <v>59387769</v>
      </c>
      <c r="X13" s="330">
        <f t="shared" si="2"/>
        <v>49278530</v>
      </c>
      <c r="Y13" s="393"/>
      <c r="AA13" s="322"/>
      <c r="AB13" s="322">
        <f>+'[1]Segmentos LN resumen'!D13-V13</f>
        <v>0</v>
      </c>
      <c r="AC13" s="322">
        <f>+'[1]Segmentos LN resumen'!E13-W13</f>
        <v>0</v>
      </c>
      <c r="AD13" s="322">
        <f>+'[1]Segmentos LN resumen'!F13-X13</f>
        <v>0</v>
      </c>
    </row>
    <row r="14" spans="2:30" ht="12">
      <c r="B14" s="319"/>
      <c r="C14" s="320" t="s">
        <v>327</v>
      </c>
      <c r="D14" s="316">
        <v>152462061</v>
      </c>
      <c r="E14" s="321">
        <v>147278377</v>
      </c>
      <c r="F14" s="321">
        <v>79300187</v>
      </c>
      <c r="G14" s="316">
        <v>7983070</v>
      </c>
      <c r="H14" s="321">
        <v>2928216</v>
      </c>
      <c r="I14" s="321">
        <v>910713</v>
      </c>
      <c r="J14" s="316">
        <v>2457345</v>
      </c>
      <c r="K14" s="321">
        <v>4381795</v>
      </c>
      <c r="L14" s="321">
        <v>0</v>
      </c>
      <c r="M14" s="316">
        <v>1521877</v>
      </c>
      <c r="N14" s="321">
        <v>1515639</v>
      </c>
      <c r="O14" s="321">
        <v>1539124</v>
      </c>
      <c r="P14" s="316">
        <v>3382976</v>
      </c>
      <c r="Q14" s="321">
        <v>232333</v>
      </c>
      <c r="R14" s="321">
        <v>238758</v>
      </c>
      <c r="S14" s="316">
        <v>0</v>
      </c>
      <c r="T14" s="321">
        <v>0</v>
      </c>
      <c r="U14" s="321">
        <v>0</v>
      </c>
      <c r="V14" s="326">
        <f t="shared" si="2"/>
        <v>167807329</v>
      </c>
      <c r="W14" s="330">
        <f t="shared" si="2"/>
        <v>156336360</v>
      </c>
      <c r="X14" s="330">
        <f t="shared" si="2"/>
        <v>81988782</v>
      </c>
      <c r="Y14" s="393"/>
      <c r="AA14" s="322"/>
      <c r="AB14" s="322">
        <f>+'[1]Segmentos LN resumen'!D14-V14</f>
        <v>0</v>
      </c>
      <c r="AC14" s="322">
        <f>+'[1]Segmentos LN resumen'!E14-W14</f>
        <v>0</v>
      </c>
      <c r="AD14" s="322">
        <f>+'[1]Segmentos LN resumen'!F14-X14</f>
        <v>0</v>
      </c>
    </row>
    <row r="15" spans="23:27" ht="7.5" customHeight="1">
      <c r="W15" s="328"/>
      <c r="X15" s="328"/>
      <c r="Y15" s="328"/>
      <c r="AA15" s="322"/>
    </row>
    <row r="16" spans="2:30" ht="36">
      <c r="B16" s="319"/>
      <c r="C16" s="323" t="s">
        <v>412</v>
      </c>
      <c r="D16" s="316">
        <v>0</v>
      </c>
      <c r="E16" s="321">
        <v>0</v>
      </c>
      <c r="F16" s="321">
        <v>0</v>
      </c>
      <c r="G16" s="316">
        <v>0</v>
      </c>
      <c r="H16" s="321">
        <v>0</v>
      </c>
      <c r="I16" s="321">
        <v>0</v>
      </c>
      <c r="J16" s="316">
        <v>0</v>
      </c>
      <c r="K16" s="321">
        <v>0</v>
      </c>
      <c r="L16" s="321">
        <v>0</v>
      </c>
      <c r="M16" s="316">
        <v>0</v>
      </c>
      <c r="N16" s="321">
        <v>0</v>
      </c>
      <c r="O16" s="321">
        <v>0</v>
      </c>
      <c r="P16" s="316">
        <v>0</v>
      </c>
      <c r="Q16" s="321">
        <v>0</v>
      </c>
      <c r="R16" s="321">
        <v>0</v>
      </c>
      <c r="S16" s="316">
        <v>0</v>
      </c>
      <c r="T16" s="321">
        <v>0</v>
      </c>
      <c r="U16" s="321">
        <v>0</v>
      </c>
      <c r="V16" s="326">
        <v>0</v>
      </c>
      <c r="W16" s="330">
        <v>0</v>
      </c>
      <c r="X16" s="330">
        <v>0</v>
      </c>
      <c r="Y16" s="393"/>
      <c r="AA16" s="322"/>
      <c r="AB16" s="322">
        <f>+'[1]Segmentos LN resumen'!D16-V16</f>
        <v>0</v>
      </c>
      <c r="AC16" s="322">
        <f>+'[1]Segmentos LN resumen'!E16-W16</f>
        <v>0</v>
      </c>
      <c r="AD16" s="322">
        <f>+'[1]Segmentos LN resumen'!F16-X16</f>
        <v>0</v>
      </c>
    </row>
    <row r="17" spans="23:27" ht="12">
      <c r="W17" s="328"/>
      <c r="X17" s="328"/>
      <c r="Y17" s="328"/>
      <c r="AA17" s="322"/>
    </row>
    <row r="18" spans="2:27" ht="12">
      <c r="B18" s="318" t="s">
        <v>329</v>
      </c>
      <c r="D18" s="316">
        <f>SUM(D19:D28)</f>
        <v>4010150837</v>
      </c>
      <c r="E18" s="317">
        <f>SUM(E19:E28)</f>
        <v>3806238338</v>
      </c>
      <c r="F18" s="317">
        <f>SUM(F19:F28)</f>
        <v>3836444494</v>
      </c>
      <c r="G18" s="316">
        <f aca="true" t="shared" si="3" ref="G18:X18">SUM(G19:G28)</f>
        <v>328620769</v>
      </c>
      <c r="H18" s="317">
        <f t="shared" si="3"/>
        <v>282190205</v>
      </c>
      <c r="I18" s="317">
        <f t="shared" si="3"/>
        <v>319979207</v>
      </c>
      <c r="J18" s="316">
        <f t="shared" si="3"/>
        <v>466450794</v>
      </c>
      <c r="K18" s="317">
        <f t="shared" si="3"/>
        <v>484097928</v>
      </c>
      <c r="L18" s="317">
        <f t="shared" si="3"/>
        <v>600244367</v>
      </c>
      <c r="M18" s="316">
        <f t="shared" si="3"/>
        <v>1712544281</v>
      </c>
      <c r="N18" s="317">
        <f t="shared" si="3"/>
        <v>1563308503</v>
      </c>
      <c r="O18" s="317">
        <v>1393219292</v>
      </c>
      <c r="P18" s="316">
        <f t="shared" si="3"/>
        <v>850389930</v>
      </c>
      <c r="Q18" s="317">
        <f t="shared" si="3"/>
        <v>786613843</v>
      </c>
      <c r="R18" s="317">
        <f t="shared" si="3"/>
        <v>812558136</v>
      </c>
      <c r="S18" s="316">
        <f t="shared" si="3"/>
        <v>-978261181</v>
      </c>
      <c r="T18" s="317">
        <f t="shared" si="3"/>
        <v>-772419842</v>
      </c>
      <c r="U18" s="317">
        <f t="shared" si="3"/>
        <v>-822340942</v>
      </c>
      <c r="V18" s="326">
        <f t="shared" si="3"/>
        <v>6389895430</v>
      </c>
      <c r="W18" s="330">
        <f t="shared" si="3"/>
        <v>6150028975</v>
      </c>
      <c r="X18" s="330">
        <f t="shared" si="3"/>
        <v>6140104554</v>
      </c>
      <c r="Y18" s="393"/>
      <c r="AA18" s="322"/>
    </row>
    <row r="19" spans="2:30" ht="12">
      <c r="B19" s="319"/>
      <c r="C19" s="320" t="s">
        <v>330</v>
      </c>
      <c r="D19" s="316">
        <v>2759880</v>
      </c>
      <c r="E19" s="321">
        <v>31436192</v>
      </c>
      <c r="F19" s="321">
        <v>11908606</v>
      </c>
      <c r="G19" s="316">
        <v>34697</v>
      </c>
      <c r="H19" s="321">
        <v>108154</v>
      </c>
      <c r="I19" s="321">
        <v>161140</v>
      </c>
      <c r="J19" s="316">
        <v>1</v>
      </c>
      <c r="K19" s="321">
        <v>1</v>
      </c>
      <c r="L19" s="321">
        <v>0</v>
      </c>
      <c r="M19" s="316">
        <v>1260169</v>
      </c>
      <c r="N19" s="321">
        <v>1236511</v>
      </c>
      <c r="O19" s="321">
        <v>1205585</v>
      </c>
      <c r="P19" s="316">
        <v>6692</v>
      </c>
      <c r="Q19" s="321">
        <v>524133</v>
      </c>
      <c r="R19" s="321">
        <v>216790</v>
      </c>
      <c r="S19" s="316">
        <v>0</v>
      </c>
      <c r="T19" s="321">
        <v>0</v>
      </c>
      <c r="U19" s="321">
        <v>0</v>
      </c>
      <c r="V19" s="326">
        <f aca="true" t="shared" si="4" ref="V19:X28">+D19+G19+J19+M19+P19+S19</f>
        <v>4061439</v>
      </c>
      <c r="W19" s="330">
        <f t="shared" si="4"/>
        <v>33304991</v>
      </c>
      <c r="X19" s="330">
        <f t="shared" si="4"/>
        <v>13492121</v>
      </c>
      <c r="Y19" s="393"/>
      <c r="AA19" s="322"/>
      <c r="AB19" s="322">
        <f>+'[1]Segmentos LN resumen'!D19-V19</f>
        <v>0</v>
      </c>
      <c r="AC19" s="322">
        <f>+'[1]Segmentos LN resumen'!E19-W19</f>
        <v>0</v>
      </c>
      <c r="AD19" s="322">
        <f>+'[1]Segmentos LN resumen'!F19-X19</f>
        <v>0</v>
      </c>
    </row>
    <row r="20" spans="2:30" ht="12">
      <c r="B20" s="319"/>
      <c r="C20" s="320" t="s">
        <v>331</v>
      </c>
      <c r="D20" s="316">
        <v>41506</v>
      </c>
      <c r="E20" s="321">
        <v>41505</v>
      </c>
      <c r="F20" s="321">
        <v>54246</v>
      </c>
      <c r="G20" s="316">
        <v>495445</v>
      </c>
      <c r="H20" s="321">
        <v>1252853</v>
      </c>
      <c r="I20" s="321">
        <v>1099011</v>
      </c>
      <c r="J20" s="316">
        <v>24179550</v>
      </c>
      <c r="K20" s="321">
        <v>24553260</v>
      </c>
      <c r="L20" s="321">
        <v>27290081</v>
      </c>
      <c r="M20" s="316">
        <v>0</v>
      </c>
      <c r="N20" s="321">
        <v>635776</v>
      </c>
      <c r="O20" s="321">
        <v>0</v>
      </c>
      <c r="P20" s="316">
        <v>0</v>
      </c>
      <c r="Q20" s="321">
        <v>0</v>
      </c>
      <c r="R20" s="321">
        <v>0</v>
      </c>
      <c r="S20" s="316">
        <v>-407692</v>
      </c>
      <c r="T20" s="321">
        <v>-133195</v>
      </c>
      <c r="U20" s="321">
        <v>0</v>
      </c>
      <c r="V20" s="326">
        <f t="shared" si="4"/>
        <v>24308809</v>
      </c>
      <c r="W20" s="330">
        <f t="shared" si="4"/>
        <v>26350199</v>
      </c>
      <c r="X20" s="330">
        <f t="shared" si="4"/>
        <v>28443338</v>
      </c>
      <c r="Y20" s="393"/>
      <c r="AA20" s="322"/>
      <c r="AB20" s="322">
        <f>+'[1]Segmentos LN resumen'!D20-V20</f>
        <v>0</v>
      </c>
      <c r="AC20" s="322">
        <f>+'[1]Segmentos LN resumen'!E20-W20</f>
        <v>0</v>
      </c>
      <c r="AD20" s="322">
        <f>+'[1]Segmentos LN resumen'!F20-X20</f>
        <v>0</v>
      </c>
    </row>
    <row r="21" spans="2:30" ht="12">
      <c r="B21" s="319"/>
      <c r="C21" s="320" t="s">
        <v>332</v>
      </c>
      <c r="D21" s="316">
        <v>0</v>
      </c>
      <c r="E21" s="321">
        <v>0</v>
      </c>
      <c r="F21" s="321">
        <v>160518</v>
      </c>
      <c r="G21" s="316">
        <v>156318116</v>
      </c>
      <c r="H21" s="321">
        <v>144560890</v>
      </c>
      <c r="I21" s="321">
        <v>150312091</v>
      </c>
      <c r="J21" s="316">
        <v>7818925</v>
      </c>
      <c r="K21" s="321">
        <v>2908137</v>
      </c>
      <c r="L21" s="321">
        <v>21685968</v>
      </c>
      <c r="M21" s="316">
        <v>3509648</v>
      </c>
      <c r="N21" s="321">
        <v>3014698</v>
      </c>
      <c r="O21" s="321">
        <v>3241735</v>
      </c>
      <c r="P21" s="316">
        <v>0</v>
      </c>
      <c r="Q21" s="321">
        <v>0</v>
      </c>
      <c r="R21" s="321">
        <v>0</v>
      </c>
      <c r="S21" s="316">
        <v>0</v>
      </c>
      <c r="T21" s="321">
        <v>0</v>
      </c>
      <c r="U21" s="321">
        <v>0</v>
      </c>
      <c r="V21" s="326">
        <f t="shared" si="4"/>
        <v>167646689</v>
      </c>
      <c r="W21" s="330">
        <f t="shared" si="4"/>
        <v>150483725</v>
      </c>
      <c r="X21" s="330">
        <f t="shared" si="4"/>
        <v>175400312</v>
      </c>
      <c r="Y21" s="393"/>
      <c r="AA21" s="322"/>
      <c r="AB21" s="322">
        <f>+'[1]Segmentos LN resumen'!D21-V21</f>
        <v>0</v>
      </c>
      <c r="AC21" s="322">
        <f>+'[1]Segmentos LN resumen'!E21-W21</f>
        <v>0</v>
      </c>
      <c r="AD21" s="322">
        <f>+'[1]Segmentos LN resumen'!F21-X21</f>
        <v>0</v>
      </c>
    </row>
    <row r="22" spans="2:30" ht="12">
      <c r="B22" s="319"/>
      <c r="C22" s="320" t="s">
        <v>333</v>
      </c>
      <c r="D22" s="316">
        <v>0</v>
      </c>
      <c r="E22" s="321">
        <v>5712830</v>
      </c>
      <c r="F22" s="321">
        <v>6179892</v>
      </c>
      <c r="G22" s="316">
        <v>0</v>
      </c>
      <c r="H22" s="321">
        <v>0</v>
      </c>
      <c r="I22" s="321">
        <v>0</v>
      </c>
      <c r="J22" s="316">
        <v>31832066</v>
      </c>
      <c r="K22" s="321">
        <v>29806493</v>
      </c>
      <c r="L22" s="321">
        <v>42997790</v>
      </c>
      <c r="M22" s="316">
        <v>0</v>
      </c>
      <c r="N22" s="321">
        <v>0</v>
      </c>
      <c r="O22" s="321">
        <v>0</v>
      </c>
      <c r="P22" s="316">
        <v>0</v>
      </c>
      <c r="Q22" s="321">
        <v>0</v>
      </c>
      <c r="R22" s="321">
        <v>0</v>
      </c>
      <c r="S22" s="316">
        <v>-31832066</v>
      </c>
      <c r="T22" s="321">
        <v>-35519323</v>
      </c>
      <c r="U22" s="321">
        <v>-51040898</v>
      </c>
      <c r="V22" s="326">
        <f t="shared" si="4"/>
        <v>0</v>
      </c>
      <c r="W22" s="330">
        <f t="shared" si="4"/>
        <v>0</v>
      </c>
      <c r="X22" s="330">
        <f t="shared" si="4"/>
        <v>-1863216</v>
      </c>
      <c r="Y22" s="393"/>
      <c r="AA22" s="322"/>
      <c r="AB22" s="322">
        <f>+'[1]Segmentos LN resumen'!D22-V22</f>
        <v>0</v>
      </c>
      <c r="AC22" s="322">
        <f>+'[1]Segmentos LN resumen'!E22-W22</f>
        <v>0</v>
      </c>
      <c r="AD22" s="322">
        <f>+'[1]Segmentos LN resumen'!F22-X22</f>
        <v>0</v>
      </c>
    </row>
    <row r="23" spans="2:30" ht="12">
      <c r="B23" s="319"/>
      <c r="C23" s="320" t="s">
        <v>334</v>
      </c>
      <c r="D23" s="316">
        <v>1739823985</v>
      </c>
      <c r="E23" s="321">
        <v>1523247036</v>
      </c>
      <c r="F23" s="321">
        <v>1537616848</v>
      </c>
      <c r="G23" s="316">
        <v>2402684</v>
      </c>
      <c r="H23" s="321">
        <v>2743725</v>
      </c>
      <c r="I23" s="321">
        <v>3428479</v>
      </c>
      <c r="J23" s="316">
        <v>9466233</v>
      </c>
      <c r="K23" s="321">
        <v>9072881</v>
      </c>
      <c r="L23" s="321">
        <v>10801536</v>
      </c>
      <c r="M23" s="316">
        <v>0</v>
      </c>
      <c r="N23" s="321">
        <v>0</v>
      </c>
      <c r="O23" s="321">
        <v>0</v>
      </c>
      <c r="P23" s="316">
        <v>49498978</v>
      </c>
      <c r="Q23" s="321">
        <v>51856848</v>
      </c>
      <c r="R23" s="321">
        <v>49887780</v>
      </c>
      <c r="S23" s="316">
        <v>-1031041733</v>
      </c>
      <c r="T23" s="321">
        <v>-822714452</v>
      </c>
      <c r="U23" s="321">
        <v>-859839122</v>
      </c>
      <c r="V23" s="326">
        <f t="shared" si="4"/>
        <v>770150147</v>
      </c>
      <c r="W23" s="330">
        <f t="shared" si="4"/>
        <v>764206038</v>
      </c>
      <c r="X23" s="330">
        <f t="shared" si="4"/>
        <v>741895521</v>
      </c>
      <c r="Y23" s="393"/>
      <c r="AA23" s="322"/>
      <c r="AB23" s="322">
        <f>+'[1]Segmentos LN resumen'!D23-V23</f>
        <v>0</v>
      </c>
      <c r="AC23" s="322">
        <f>+'[1]Segmentos LN resumen'!E23-W23</f>
        <v>0</v>
      </c>
      <c r="AD23" s="322">
        <f>+'[1]Segmentos LN resumen'!F23-X23</f>
        <v>0</v>
      </c>
    </row>
    <row r="24" spans="2:30" ht="12">
      <c r="B24" s="319"/>
      <c r="C24" s="320" t="s">
        <v>335</v>
      </c>
      <c r="D24" s="316">
        <v>14551065</v>
      </c>
      <c r="E24" s="321">
        <v>12617056</v>
      </c>
      <c r="F24" s="321">
        <v>10854274</v>
      </c>
      <c r="G24" s="316">
        <v>91877</v>
      </c>
      <c r="H24" s="321">
        <v>126534</v>
      </c>
      <c r="I24" s="321">
        <v>176228</v>
      </c>
      <c r="J24" s="316">
        <v>2556250</v>
      </c>
      <c r="K24" s="321">
        <v>2647693</v>
      </c>
      <c r="L24" s="321">
        <v>1410902</v>
      </c>
      <c r="M24" s="316">
        <v>24751366</v>
      </c>
      <c r="N24" s="321">
        <v>23938624</v>
      </c>
      <c r="O24" s="321">
        <v>22281991</v>
      </c>
      <c r="P24" s="316">
        <v>9892423</v>
      </c>
      <c r="Q24" s="321">
        <v>9718479</v>
      </c>
      <c r="R24" s="321">
        <v>457861</v>
      </c>
      <c r="S24" s="316">
        <v>0</v>
      </c>
      <c r="T24" s="321">
        <v>0</v>
      </c>
      <c r="U24" s="321">
        <v>0</v>
      </c>
      <c r="V24" s="326">
        <f t="shared" si="4"/>
        <v>51842981</v>
      </c>
      <c r="W24" s="330">
        <f t="shared" si="4"/>
        <v>49048386</v>
      </c>
      <c r="X24" s="330">
        <f t="shared" si="4"/>
        <v>35181256</v>
      </c>
      <c r="Y24" s="393"/>
      <c r="AA24" s="322"/>
      <c r="AB24" s="322">
        <f>+'[1]Segmentos LN resumen'!D24-V24</f>
        <v>0</v>
      </c>
      <c r="AC24" s="322">
        <f>+'[1]Segmentos LN resumen'!E24-W24</f>
        <v>0</v>
      </c>
      <c r="AD24" s="322">
        <f>+'[1]Segmentos LN resumen'!F24-X24</f>
        <v>0</v>
      </c>
    </row>
    <row r="25" spans="2:30" ht="12">
      <c r="B25" s="319"/>
      <c r="C25" s="320" t="s">
        <v>336</v>
      </c>
      <c r="D25" s="316">
        <v>0</v>
      </c>
      <c r="E25" s="321">
        <v>0</v>
      </c>
      <c r="F25" s="321">
        <v>0</v>
      </c>
      <c r="G25" s="316">
        <v>1574810</v>
      </c>
      <c r="H25" s="321">
        <v>1902217</v>
      </c>
      <c r="I25" s="321">
        <v>2357592</v>
      </c>
      <c r="J25" s="316">
        <v>0</v>
      </c>
      <c r="K25" s="321">
        <v>0</v>
      </c>
      <c r="L25" s="321">
        <v>0</v>
      </c>
      <c r="M25" s="316">
        <v>5213756</v>
      </c>
      <c r="N25" s="321">
        <v>5194342</v>
      </c>
      <c r="O25" s="321">
        <v>5126657</v>
      </c>
      <c r="P25" s="316">
        <v>8287322</v>
      </c>
      <c r="Q25" s="321">
        <v>8703399</v>
      </c>
      <c r="R25" s="321">
        <v>10361690</v>
      </c>
      <c r="S25" s="316">
        <v>85020310</v>
      </c>
      <c r="T25" s="321">
        <v>85947128</v>
      </c>
      <c r="U25" s="321">
        <v>88539078</v>
      </c>
      <c r="V25" s="326">
        <f t="shared" si="4"/>
        <v>100096198</v>
      </c>
      <c r="W25" s="330">
        <f t="shared" si="4"/>
        <v>101747086</v>
      </c>
      <c r="X25" s="330">
        <f t="shared" si="4"/>
        <v>106385017</v>
      </c>
      <c r="Y25" s="393"/>
      <c r="AA25" s="322"/>
      <c r="AB25" s="322">
        <f>+'[1]Segmentos LN resumen'!D25-V25</f>
        <v>0</v>
      </c>
      <c r="AC25" s="322">
        <f>+'[1]Segmentos LN resumen'!E25-W25</f>
        <v>0</v>
      </c>
      <c r="AD25" s="322">
        <f>+'[1]Segmentos LN resumen'!F25-X25</f>
        <v>0</v>
      </c>
    </row>
    <row r="26" spans="2:30" ht="12">
      <c r="B26" s="319"/>
      <c r="C26" s="320" t="s">
        <v>337</v>
      </c>
      <c r="D26" s="316">
        <v>2249838283</v>
      </c>
      <c r="E26" s="321">
        <v>2209465781</v>
      </c>
      <c r="F26" s="321">
        <v>2247634237</v>
      </c>
      <c r="G26" s="316">
        <v>152164545</v>
      </c>
      <c r="H26" s="321">
        <v>125530800</v>
      </c>
      <c r="I26" s="321">
        <v>157747465</v>
      </c>
      <c r="J26" s="316">
        <v>352672949</v>
      </c>
      <c r="K26" s="321">
        <v>368075606</v>
      </c>
      <c r="L26" s="321">
        <v>456994530</v>
      </c>
      <c r="M26" s="316">
        <v>1618190483</v>
      </c>
      <c r="N26" s="321">
        <v>1469930901</v>
      </c>
      <c r="O26" s="321">
        <v>1302924129</v>
      </c>
      <c r="P26" s="316">
        <v>782704515</v>
      </c>
      <c r="Q26" s="321">
        <v>713971669</v>
      </c>
      <c r="R26" s="321">
        <v>750111283</v>
      </c>
      <c r="S26" s="316">
        <v>0</v>
      </c>
      <c r="T26" s="321">
        <v>0</v>
      </c>
      <c r="U26" s="321">
        <v>0</v>
      </c>
      <c r="V26" s="326">
        <f t="shared" si="4"/>
        <v>5155570775</v>
      </c>
      <c r="W26" s="330">
        <f t="shared" si="4"/>
        <v>4886974757</v>
      </c>
      <c r="X26" s="330">
        <f t="shared" si="4"/>
        <v>4915411644</v>
      </c>
      <c r="Y26" s="393"/>
      <c r="AA26" s="322"/>
      <c r="AB26" s="322">
        <f>+'[1]Segmentos LN resumen'!D26-V26</f>
        <v>0</v>
      </c>
      <c r="AC26" s="322">
        <f>+'[1]Segmentos LN resumen'!E26-W26</f>
        <v>0</v>
      </c>
      <c r="AD26" s="322">
        <f>+'[1]Segmentos LN resumen'!F26-X26</f>
        <v>0</v>
      </c>
    </row>
    <row r="27" spans="2:30" ht="12">
      <c r="B27" s="319"/>
      <c r="C27" s="320" t="s">
        <v>338</v>
      </c>
      <c r="D27" s="316">
        <v>0</v>
      </c>
      <c r="E27" s="321">
        <v>0</v>
      </c>
      <c r="F27" s="321">
        <v>0</v>
      </c>
      <c r="G27" s="316">
        <v>0</v>
      </c>
      <c r="H27" s="321">
        <v>0</v>
      </c>
      <c r="I27" s="321">
        <v>0</v>
      </c>
      <c r="J27" s="316">
        <v>0</v>
      </c>
      <c r="K27" s="321">
        <v>0</v>
      </c>
      <c r="L27" s="321">
        <v>0</v>
      </c>
      <c r="M27" s="316">
        <v>0</v>
      </c>
      <c r="N27" s="321">
        <v>0</v>
      </c>
      <c r="O27" s="321">
        <v>0</v>
      </c>
      <c r="P27" s="316">
        <v>0</v>
      </c>
      <c r="Q27" s="321">
        <v>0</v>
      </c>
      <c r="R27" s="321">
        <v>0</v>
      </c>
      <c r="S27" s="316">
        <v>0</v>
      </c>
      <c r="T27" s="321">
        <v>0</v>
      </c>
      <c r="U27" s="321">
        <v>0</v>
      </c>
      <c r="V27" s="326">
        <f t="shared" si="4"/>
        <v>0</v>
      </c>
      <c r="W27" s="330">
        <f t="shared" si="4"/>
        <v>0</v>
      </c>
      <c r="X27" s="330">
        <f t="shared" si="4"/>
        <v>0</v>
      </c>
      <c r="Y27" s="393"/>
      <c r="AA27" s="322"/>
      <c r="AB27" s="322">
        <f>+'[1]Segmentos LN resumen'!D27-V27</f>
        <v>0</v>
      </c>
      <c r="AC27" s="322">
        <f>+'[1]Segmentos LN resumen'!E27-W27</f>
        <v>0</v>
      </c>
      <c r="AD27" s="322">
        <f>+'[1]Segmentos LN resumen'!F27-X27</f>
        <v>0</v>
      </c>
    </row>
    <row r="28" spans="2:30" ht="12">
      <c r="B28" s="319"/>
      <c r="C28" s="320" t="s">
        <v>339</v>
      </c>
      <c r="D28" s="316">
        <v>3136118</v>
      </c>
      <c r="E28" s="321">
        <v>23717938</v>
      </c>
      <c r="F28" s="321">
        <v>22035873</v>
      </c>
      <c r="G28" s="316">
        <v>15538595</v>
      </c>
      <c r="H28" s="321">
        <v>5965032</v>
      </c>
      <c r="I28" s="321">
        <v>4697201</v>
      </c>
      <c r="J28" s="316">
        <v>37924820</v>
      </c>
      <c r="K28" s="321">
        <v>47033857</v>
      </c>
      <c r="L28" s="321">
        <v>39063560</v>
      </c>
      <c r="M28" s="316">
        <v>59618859</v>
      </c>
      <c r="N28" s="321">
        <v>59357651</v>
      </c>
      <c r="O28" s="321">
        <v>58439195</v>
      </c>
      <c r="P28" s="316">
        <v>0</v>
      </c>
      <c r="Q28" s="321">
        <v>1839315</v>
      </c>
      <c r="R28" s="321">
        <v>1522732</v>
      </c>
      <c r="S28" s="316">
        <v>0</v>
      </c>
      <c r="T28" s="321">
        <v>0</v>
      </c>
      <c r="U28" s="321">
        <v>0</v>
      </c>
      <c r="V28" s="326">
        <f t="shared" si="4"/>
        <v>116218392</v>
      </c>
      <c r="W28" s="330">
        <f t="shared" si="4"/>
        <v>137913793</v>
      </c>
      <c r="X28" s="330">
        <f t="shared" si="4"/>
        <v>125758561</v>
      </c>
      <c r="Y28" s="393"/>
      <c r="AA28" s="322"/>
      <c r="AB28" s="322">
        <f>+'[1]Segmentos LN resumen'!D28-V28</f>
        <v>0</v>
      </c>
      <c r="AC28" s="322">
        <f>+'[1]Segmentos LN resumen'!E28-W28</f>
        <v>0</v>
      </c>
      <c r="AD28" s="322">
        <f>+'[1]Segmentos LN resumen'!F28-X28</f>
        <v>0</v>
      </c>
    </row>
    <row r="29" spans="23:27" ht="12">
      <c r="W29" s="328"/>
      <c r="X29" s="328"/>
      <c r="Y29" s="328"/>
      <c r="AA29" s="322"/>
    </row>
    <row r="30" spans="2:27" ht="12">
      <c r="B30" s="324" t="s">
        <v>340</v>
      </c>
      <c r="C30" s="325"/>
      <c r="D30" s="326">
        <f>+D6+D18</f>
        <v>4521947721</v>
      </c>
      <c r="E30" s="327">
        <f>+E6+E18</f>
        <v>4189861742</v>
      </c>
      <c r="F30" s="327">
        <f>+F6+F18</f>
        <v>4376895574</v>
      </c>
      <c r="G30" s="326">
        <f aca="true" t="shared" si="5" ref="G30:X30">+G6+G18</f>
        <v>436432261</v>
      </c>
      <c r="H30" s="327">
        <f t="shared" si="5"/>
        <v>347541119</v>
      </c>
      <c r="I30" s="327">
        <f t="shared" si="5"/>
        <v>433929915</v>
      </c>
      <c r="J30" s="326">
        <f t="shared" si="5"/>
        <v>606404104</v>
      </c>
      <c r="K30" s="327">
        <f t="shared" si="5"/>
        <v>672193440</v>
      </c>
      <c r="L30" s="327">
        <f t="shared" si="5"/>
        <v>829315263</v>
      </c>
      <c r="M30" s="326">
        <f t="shared" si="5"/>
        <v>2033662776</v>
      </c>
      <c r="N30" s="327">
        <f t="shared" si="5"/>
        <v>1849027622</v>
      </c>
      <c r="O30" s="327">
        <v>1632263297</v>
      </c>
      <c r="P30" s="326">
        <f t="shared" si="5"/>
        <v>988071984</v>
      </c>
      <c r="Q30" s="327">
        <f t="shared" si="5"/>
        <v>866977201</v>
      </c>
      <c r="R30" s="327">
        <f t="shared" si="5"/>
        <v>888208186</v>
      </c>
      <c r="S30" s="326">
        <f t="shared" si="5"/>
        <v>-1040393322</v>
      </c>
      <c r="T30" s="327">
        <f t="shared" si="5"/>
        <v>-815953382</v>
      </c>
      <c r="U30" s="327">
        <f t="shared" si="5"/>
        <v>-849209671</v>
      </c>
      <c r="V30" s="326">
        <f t="shared" si="5"/>
        <v>7546125524</v>
      </c>
      <c r="W30" s="327">
        <f t="shared" si="5"/>
        <v>7109647742</v>
      </c>
      <c r="X30" s="327">
        <f t="shared" si="5"/>
        <v>7311402564</v>
      </c>
      <c r="Y30" s="391"/>
      <c r="AA30" s="322"/>
    </row>
    <row r="32" ht="12">
      <c r="Y32" s="391"/>
    </row>
    <row r="33" ht="12">
      <c r="Y33" s="391"/>
    </row>
    <row r="34" spans="2:25" ht="24.75" customHeight="1">
      <c r="B34" s="446" t="s">
        <v>413</v>
      </c>
      <c r="C34" s="447"/>
      <c r="D34" s="455" t="s">
        <v>313</v>
      </c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 s="456"/>
      <c r="S34" s="456"/>
      <c r="T34" s="456"/>
      <c r="U34" s="456"/>
      <c r="V34" s="456"/>
      <c r="W34" s="456"/>
      <c r="X34" s="457"/>
      <c r="Y34" s="391"/>
    </row>
    <row r="35" spans="2:25" ht="30" customHeight="1">
      <c r="B35" s="446" t="s">
        <v>408</v>
      </c>
      <c r="C35" s="447"/>
      <c r="D35" s="432" t="s">
        <v>1</v>
      </c>
      <c r="E35" s="433"/>
      <c r="F35" s="434"/>
      <c r="G35" s="432" t="s">
        <v>2</v>
      </c>
      <c r="H35" s="433"/>
      <c r="I35" s="434"/>
      <c r="J35" s="432" t="s">
        <v>409</v>
      </c>
      <c r="K35" s="433"/>
      <c r="L35" s="434"/>
      <c r="M35" s="432" t="s">
        <v>3</v>
      </c>
      <c r="N35" s="433"/>
      <c r="O35" s="434"/>
      <c r="P35" s="432" t="s">
        <v>410</v>
      </c>
      <c r="Q35" s="433"/>
      <c r="R35" s="434"/>
      <c r="S35" s="432" t="s">
        <v>411</v>
      </c>
      <c r="T35" s="433"/>
      <c r="U35" s="434"/>
      <c r="V35" s="432" t="s">
        <v>316</v>
      </c>
      <c r="W35" s="433"/>
      <c r="X35" s="434"/>
      <c r="Y35" s="391"/>
    </row>
    <row r="36" spans="2:25" ht="12">
      <c r="B36" s="439" t="s">
        <v>341</v>
      </c>
      <c r="C36" s="451"/>
      <c r="D36" s="311">
        <f aca="true" t="shared" si="6" ref="D36:X36">+D4</f>
        <v>41639</v>
      </c>
      <c r="E36" s="312">
        <f t="shared" si="6"/>
        <v>41274</v>
      </c>
      <c r="F36" s="312">
        <f t="shared" si="6"/>
        <v>40908</v>
      </c>
      <c r="G36" s="311">
        <f t="shared" si="6"/>
        <v>41639</v>
      </c>
      <c r="H36" s="312">
        <f t="shared" si="6"/>
        <v>41274</v>
      </c>
      <c r="I36" s="312">
        <f t="shared" si="6"/>
        <v>40908</v>
      </c>
      <c r="J36" s="311">
        <f t="shared" si="6"/>
        <v>41639</v>
      </c>
      <c r="K36" s="312">
        <f t="shared" si="6"/>
        <v>41274</v>
      </c>
      <c r="L36" s="312">
        <f t="shared" si="6"/>
        <v>40908</v>
      </c>
      <c r="M36" s="311">
        <f t="shared" si="6"/>
        <v>41639</v>
      </c>
      <c r="N36" s="312">
        <f t="shared" si="6"/>
        <v>41274</v>
      </c>
      <c r="O36" s="312">
        <f t="shared" si="6"/>
        <v>40908</v>
      </c>
      <c r="P36" s="311">
        <f t="shared" si="6"/>
        <v>41639</v>
      </c>
      <c r="Q36" s="312">
        <f t="shared" si="6"/>
        <v>41274</v>
      </c>
      <c r="R36" s="312">
        <f t="shared" si="6"/>
        <v>40908</v>
      </c>
      <c r="S36" s="311">
        <f t="shared" si="6"/>
        <v>41639</v>
      </c>
      <c r="T36" s="312">
        <f t="shared" si="6"/>
        <v>41274</v>
      </c>
      <c r="U36" s="312">
        <f t="shared" si="6"/>
        <v>40908</v>
      </c>
      <c r="V36" s="311">
        <f t="shared" si="6"/>
        <v>41639</v>
      </c>
      <c r="W36" s="312">
        <f t="shared" si="6"/>
        <v>41274</v>
      </c>
      <c r="X36" s="312">
        <f t="shared" si="6"/>
        <v>40908</v>
      </c>
      <c r="Y36" s="391"/>
    </row>
    <row r="37" spans="2:25" ht="12">
      <c r="B37" s="452"/>
      <c r="C37" s="453"/>
      <c r="D37" s="313" t="s">
        <v>318</v>
      </c>
      <c r="E37" s="314" t="s">
        <v>318</v>
      </c>
      <c r="F37" s="314" t="s">
        <v>318</v>
      </c>
      <c r="G37" s="313" t="s">
        <v>318</v>
      </c>
      <c r="H37" s="314" t="s">
        <v>318</v>
      </c>
      <c r="I37" s="314" t="s">
        <v>318</v>
      </c>
      <c r="J37" s="313" t="s">
        <v>318</v>
      </c>
      <c r="K37" s="314" t="s">
        <v>318</v>
      </c>
      <c r="L37" s="314" t="s">
        <v>318</v>
      </c>
      <c r="M37" s="313" t="s">
        <v>318</v>
      </c>
      <c r="N37" s="314" t="s">
        <v>318</v>
      </c>
      <c r="O37" s="314" t="s">
        <v>318</v>
      </c>
      <c r="P37" s="313" t="s">
        <v>318</v>
      </c>
      <c r="Q37" s="314" t="s">
        <v>318</v>
      </c>
      <c r="R37" s="314" t="s">
        <v>318</v>
      </c>
      <c r="S37" s="313" t="s">
        <v>318</v>
      </c>
      <c r="T37" s="314" t="s">
        <v>318</v>
      </c>
      <c r="U37" s="314" t="s">
        <v>318</v>
      </c>
      <c r="V37" s="313" t="s">
        <v>318</v>
      </c>
      <c r="W37" s="314" t="s">
        <v>318</v>
      </c>
      <c r="X37" s="314" t="s">
        <v>318</v>
      </c>
      <c r="Y37" s="391"/>
    </row>
    <row r="38" spans="2:25" ht="12">
      <c r="B38" s="328" t="s">
        <v>342</v>
      </c>
      <c r="D38" s="316">
        <f>SUM(D40:D46)</f>
        <v>668592085</v>
      </c>
      <c r="E38" s="317">
        <f>SUM(E40:E46)</f>
        <v>600267301</v>
      </c>
      <c r="F38" s="317">
        <f>SUM(F40:F46)</f>
        <v>388462676</v>
      </c>
      <c r="G38" s="316">
        <f aca="true" t="shared" si="7" ref="G38:X38">SUM(G40:G46)</f>
        <v>318877246</v>
      </c>
      <c r="H38" s="317">
        <f t="shared" si="7"/>
        <v>216250046</v>
      </c>
      <c r="I38" s="317">
        <f t="shared" si="7"/>
        <v>184089684</v>
      </c>
      <c r="J38" s="316">
        <f t="shared" si="7"/>
        <v>154314125</v>
      </c>
      <c r="K38" s="317">
        <f t="shared" si="7"/>
        <v>169123436</v>
      </c>
      <c r="L38" s="317">
        <f t="shared" si="7"/>
        <v>223439239</v>
      </c>
      <c r="M38" s="316">
        <f t="shared" si="7"/>
        <v>229570428</v>
      </c>
      <c r="N38" s="317">
        <f t="shared" si="7"/>
        <v>179614548</v>
      </c>
      <c r="O38" s="317">
        <f t="shared" si="7"/>
        <v>220413976</v>
      </c>
      <c r="P38" s="316">
        <f t="shared" si="7"/>
        <v>121170978</v>
      </c>
      <c r="Q38" s="317">
        <f t="shared" si="7"/>
        <v>80997177</v>
      </c>
      <c r="R38" s="317">
        <f t="shared" si="7"/>
        <v>77444300</v>
      </c>
      <c r="S38" s="316">
        <f t="shared" si="7"/>
        <v>12105476</v>
      </c>
      <c r="T38" s="317">
        <f t="shared" si="7"/>
        <v>-41254542</v>
      </c>
      <c r="U38" s="317">
        <f t="shared" si="7"/>
        <v>25000330</v>
      </c>
      <c r="V38" s="326">
        <f t="shared" si="7"/>
        <v>1504630338</v>
      </c>
      <c r="W38" s="330">
        <f t="shared" si="7"/>
        <v>1204997966</v>
      </c>
      <c r="X38" s="330">
        <f t="shared" si="7"/>
        <v>1118850205</v>
      </c>
      <c r="Y38" s="391"/>
    </row>
    <row r="39" spans="2:25" ht="12" customHeight="1" hidden="1">
      <c r="B39" s="328" t="s">
        <v>343</v>
      </c>
      <c r="D39" s="316">
        <v>547329170.4498789</v>
      </c>
      <c r="E39" s="317">
        <v>547329170.4498789</v>
      </c>
      <c r="F39" s="317">
        <v>547329170.4498789</v>
      </c>
      <c r="G39" s="316">
        <v>162607335.67514423</v>
      </c>
      <c r="H39" s="317">
        <v>162607335.67514423</v>
      </c>
      <c r="I39" s="317">
        <v>162607335.67514423</v>
      </c>
      <c r="J39" s="316">
        <v>213285041.52348503</v>
      </c>
      <c r="K39" s="317">
        <v>213285041.52348503</v>
      </c>
      <c r="L39" s="317">
        <v>213285041.52348503</v>
      </c>
      <c r="M39" s="316">
        <v>357346932.5264939</v>
      </c>
      <c r="N39" s="317">
        <v>357346932.5264939</v>
      </c>
      <c r="O39" s="317">
        <v>357346932.5264939</v>
      </c>
      <c r="P39" s="316">
        <v>75196017.32176504</v>
      </c>
      <c r="Q39" s="317">
        <v>75196017.32176504</v>
      </c>
      <c r="R39" s="317">
        <v>75196017.32176504</v>
      </c>
      <c r="S39" s="316">
        <v>-92263452.91317804</v>
      </c>
      <c r="T39" s="317">
        <v>-92263452.91317804</v>
      </c>
      <c r="U39" s="317">
        <v>-92263452.91317804</v>
      </c>
      <c r="V39" s="326">
        <v>1263501044.5835888</v>
      </c>
      <c r="W39" s="330">
        <v>1150249283</v>
      </c>
      <c r="X39" s="330">
        <v>1150249283</v>
      </c>
      <c r="Y39" s="391"/>
    </row>
    <row r="40" spans="2:30" ht="12">
      <c r="B40" s="319"/>
      <c r="C40" s="320" t="s">
        <v>344</v>
      </c>
      <c r="D40" s="316">
        <v>124569707</v>
      </c>
      <c r="E40" s="317">
        <v>217913907</v>
      </c>
      <c r="F40" s="317">
        <v>62256172</v>
      </c>
      <c r="G40" s="316">
        <v>177557360</v>
      </c>
      <c r="H40" s="317">
        <v>129148163</v>
      </c>
      <c r="I40" s="317">
        <v>82987086</v>
      </c>
      <c r="J40" s="316">
        <v>7263176</v>
      </c>
      <c r="K40" s="317">
        <v>6224991</v>
      </c>
      <c r="L40" s="317">
        <v>62027186</v>
      </c>
      <c r="M40" s="316">
        <v>65753442</v>
      </c>
      <c r="N40" s="317">
        <v>29534134</v>
      </c>
      <c r="O40" s="317">
        <v>113869956</v>
      </c>
      <c r="P40" s="316">
        <v>35770544</v>
      </c>
      <c r="Q40" s="317">
        <v>27415986</v>
      </c>
      <c r="R40" s="317">
        <v>32976929</v>
      </c>
      <c r="S40" s="316">
        <v>0</v>
      </c>
      <c r="T40" s="317">
        <v>0</v>
      </c>
      <c r="U40" s="317">
        <v>0</v>
      </c>
      <c r="V40" s="326">
        <f aca="true" t="shared" si="8" ref="V40:X46">+D40+G40+J40+M40+P40+S40</f>
        <v>410914229</v>
      </c>
      <c r="W40" s="330">
        <f t="shared" si="8"/>
        <v>410237181</v>
      </c>
      <c r="X40" s="330">
        <f t="shared" si="8"/>
        <v>354117329</v>
      </c>
      <c r="Y40" s="391"/>
      <c r="AB40" s="322">
        <f>+'[1]Segmentos LN resumen'!D40-V40</f>
        <v>0</v>
      </c>
      <c r="AC40" s="322">
        <f>+'[1]Segmentos LN resumen'!E40-W40</f>
        <v>0</v>
      </c>
      <c r="AD40" s="322">
        <f>+'[1]Segmentos LN resumen'!F40-X40</f>
        <v>0</v>
      </c>
    </row>
    <row r="41" spans="2:30" ht="12">
      <c r="B41" s="319"/>
      <c r="C41" s="320" t="s">
        <v>345</v>
      </c>
      <c r="D41" s="316">
        <v>218072454</v>
      </c>
      <c r="E41" s="317">
        <v>149795330</v>
      </c>
      <c r="F41" s="317">
        <v>194987161</v>
      </c>
      <c r="G41" s="316">
        <v>54317047</v>
      </c>
      <c r="H41" s="317">
        <v>45273595</v>
      </c>
      <c r="I41" s="317">
        <v>47852899</v>
      </c>
      <c r="J41" s="316">
        <v>43068218</v>
      </c>
      <c r="K41" s="317">
        <v>37543805</v>
      </c>
      <c r="L41" s="317">
        <v>47171805</v>
      </c>
      <c r="M41" s="316">
        <v>71066492</v>
      </c>
      <c r="N41" s="317">
        <v>71999845</v>
      </c>
      <c r="O41" s="317">
        <v>50897328</v>
      </c>
      <c r="P41" s="316">
        <v>69660662</v>
      </c>
      <c r="Q41" s="317">
        <v>41946209</v>
      </c>
      <c r="R41" s="317">
        <v>23834560</v>
      </c>
      <c r="S41" s="316">
        <v>29738142</v>
      </c>
      <c r="T41" s="317">
        <v>8220091</v>
      </c>
      <c r="U41" s="317">
        <v>-7957</v>
      </c>
      <c r="V41" s="326">
        <f t="shared" si="8"/>
        <v>485923015</v>
      </c>
      <c r="W41" s="330">
        <f t="shared" si="8"/>
        <v>354778875</v>
      </c>
      <c r="X41" s="330">
        <f t="shared" si="8"/>
        <v>364735796</v>
      </c>
      <c r="Y41" s="391"/>
      <c r="AB41" s="322">
        <f>+'[1]Segmentos LN resumen'!D41-V41</f>
        <v>0</v>
      </c>
      <c r="AC41" s="322">
        <f>+'[1]Segmentos LN resumen'!E41-W41</f>
        <v>0</v>
      </c>
      <c r="AD41" s="322">
        <f>+'[1]Segmentos LN resumen'!F41-X41</f>
        <v>0</v>
      </c>
    </row>
    <row r="42" spans="2:30" ht="12">
      <c r="B42" s="319"/>
      <c r="C42" s="320" t="s">
        <v>346</v>
      </c>
      <c r="D42" s="316">
        <v>256312820</v>
      </c>
      <c r="E42" s="317">
        <v>185220102</v>
      </c>
      <c r="F42" s="317">
        <v>71396335</v>
      </c>
      <c r="G42" s="316">
        <v>73534329</v>
      </c>
      <c r="H42" s="317">
        <v>31066357</v>
      </c>
      <c r="I42" s="317">
        <v>43569836</v>
      </c>
      <c r="J42" s="316">
        <v>94607913</v>
      </c>
      <c r="K42" s="317">
        <v>111905008</v>
      </c>
      <c r="L42" s="317">
        <v>81664568</v>
      </c>
      <c r="M42" s="316">
        <v>28331191</v>
      </c>
      <c r="N42" s="317">
        <v>23917636</v>
      </c>
      <c r="O42" s="317">
        <v>14328510</v>
      </c>
      <c r="P42" s="316">
        <v>951459</v>
      </c>
      <c r="Q42" s="317">
        <v>914067</v>
      </c>
      <c r="R42" s="317">
        <v>13875</v>
      </c>
      <c r="S42" s="316">
        <v>-17632666</v>
      </c>
      <c r="T42" s="317">
        <v>-49474633</v>
      </c>
      <c r="U42" s="317">
        <v>25008287</v>
      </c>
      <c r="V42" s="326">
        <f t="shared" si="8"/>
        <v>436105046</v>
      </c>
      <c r="W42" s="330">
        <f t="shared" si="8"/>
        <v>303548537</v>
      </c>
      <c r="X42" s="330">
        <f t="shared" si="8"/>
        <v>235981411</v>
      </c>
      <c r="Y42" s="391"/>
      <c r="AB42" s="322">
        <f>+'[1]Segmentos LN resumen'!D42-V42</f>
        <v>0</v>
      </c>
      <c r="AC42" s="322">
        <f>+'[1]Segmentos LN resumen'!E42-W42</f>
        <v>0</v>
      </c>
      <c r="AD42" s="322">
        <f>+'[1]Segmentos LN resumen'!F42-X42</f>
        <v>0</v>
      </c>
    </row>
    <row r="43" spans="2:30" ht="12">
      <c r="B43" s="319"/>
      <c r="C43" s="320" t="s">
        <v>347</v>
      </c>
      <c r="D43" s="316">
        <v>27648806</v>
      </c>
      <c r="E43" s="317">
        <v>23476072</v>
      </c>
      <c r="F43" s="317">
        <v>28764460</v>
      </c>
      <c r="G43" s="316">
        <v>1777176</v>
      </c>
      <c r="H43" s="317">
        <v>1564413</v>
      </c>
      <c r="I43" s="317">
        <v>3901399</v>
      </c>
      <c r="J43" s="316">
        <v>0</v>
      </c>
      <c r="K43" s="317">
        <v>0</v>
      </c>
      <c r="L43" s="317">
        <v>0</v>
      </c>
      <c r="M43" s="316">
        <v>12139002</v>
      </c>
      <c r="N43" s="317">
        <v>9808093</v>
      </c>
      <c r="O43" s="317">
        <v>10860</v>
      </c>
      <c r="P43" s="316">
        <v>3481855</v>
      </c>
      <c r="Q43" s="317">
        <v>3471748</v>
      </c>
      <c r="R43" s="317">
        <v>2840237</v>
      </c>
      <c r="S43" s="316">
        <v>0</v>
      </c>
      <c r="T43" s="317">
        <v>0</v>
      </c>
      <c r="U43" s="317">
        <v>0</v>
      </c>
      <c r="V43" s="326">
        <f t="shared" si="8"/>
        <v>45046839</v>
      </c>
      <c r="W43" s="330">
        <f t="shared" si="8"/>
        <v>38320326</v>
      </c>
      <c r="X43" s="330">
        <f t="shared" si="8"/>
        <v>35516956</v>
      </c>
      <c r="Y43" s="391"/>
      <c r="AB43" s="322">
        <f>+'[1]Segmentos LN resumen'!D43-V43</f>
        <v>0</v>
      </c>
      <c r="AC43" s="322">
        <f>+'[1]Segmentos LN resumen'!E43-W43</f>
        <v>0</v>
      </c>
      <c r="AD43" s="322">
        <f>+'[1]Segmentos LN resumen'!F43-X43</f>
        <v>0</v>
      </c>
    </row>
    <row r="44" spans="2:30" ht="12">
      <c r="B44" s="319"/>
      <c r="C44" s="320" t="s">
        <v>348</v>
      </c>
      <c r="D44" s="316">
        <v>41456080</v>
      </c>
      <c r="E44" s="317">
        <v>23323179</v>
      </c>
      <c r="F44" s="317">
        <v>29576414</v>
      </c>
      <c r="G44" s="316">
        <v>6809177</v>
      </c>
      <c r="H44" s="317">
        <v>7807388</v>
      </c>
      <c r="I44" s="317">
        <v>5362401</v>
      </c>
      <c r="J44" s="316">
        <v>6898694</v>
      </c>
      <c r="K44" s="317">
        <v>11488571</v>
      </c>
      <c r="L44" s="317">
        <v>30425114</v>
      </c>
      <c r="M44" s="316">
        <v>50014588</v>
      </c>
      <c r="N44" s="317">
        <v>42623796</v>
      </c>
      <c r="O44" s="317">
        <v>40779406</v>
      </c>
      <c r="P44" s="316">
        <v>7706070</v>
      </c>
      <c r="Q44" s="317">
        <v>4516616</v>
      </c>
      <c r="R44" s="317">
        <v>14748267</v>
      </c>
      <c r="S44" s="316">
        <v>0</v>
      </c>
      <c r="T44" s="317">
        <v>0</v>
      </c>
      <c r="U44" s="317">
        <v>0</v>
      </c>
      <c r="V44" s="326">
        <f t="shared" si="8"/>
        <v>112884609</v>
      </c>
      <c r="W44" s="330">
        <f t="shared" si="8"/>
        <v>89759550</v>
      </c>
      <c r="X44" s="330">
        <f t="shared" si="8"/>
        <v>120891602</v>
      </c>
      <c r="Y44" s="391"/>
      <c r="AB44" s="322">
        <f>+'[1]Segmentos LN resumen'!D44-V44</f>
        <v>0</v>
      </c>
      <c r="AC44" s="322">
        <f>+'[1]Segmentos LN resumen'!E44-W44</f>
        <v>0</v>
      </c>
      <c r="AD44" s="322">
        <f>+'[1]Segmentos LN resumen'!F44-X44</f>
        <v>0</v>
      </c>
    </row>
    <row r="45" spans="2:30" ht="12">
      <c r="B45" s="319"/>
      <c r="C45" s="320" t="s">
        <v>349</v>
      </c>
      <c r="D45" s="316">
        <v>0</v>
      </c>
      <c r="E45" s="317">
        <v>0</v>
      </c>
      <c r="F45" s="317">
        <v>0</v>
      </c>
      <c r="G45" s="316">
        <v>0</v>
      </c>
      <c r="H45" s="317">
        <v>0</v>
      </c>
      <c r="I45" s="317">
        <v>0</v>
      </c>
      <c r="J45" s="316">
        <v>0</v>
      </c>
      <c r="K45" s="317">
        <v>0</v>
      </c>
      <c r="L45" s="317">
        <v>0</v>
      </c>
      <c r="M45" s="316">
        <v>0</v>
      </c>
      <c r="N45" s="317">
        <v>0</v>
      </c>
      <c r="O45" s="317">
        <v>0</v>
      </c>
      <c r="P45" s="316">
        <v>0</v>
      </c>
      <c r="Q45" s="317">
        <v>0</v>
      </c>
      <c r="R45" s="317">
        <v>0</v>
      </c>
      <c r="S45" s="316">
        <v>0</v>
      </c>
      <c r="T45" s="317">
        <v>0</v>
      </c>
      <c r="U45" s="317">
        <v>0</v>
      </c>
      <c r="V45" s="326">
        <f t="shared" si="8"/>
        <v>0</v>
      </c>
      <c r="W45" s="330">
        <f t="shared" si="8"/>
        <v>0</v>
      </c>
      <c r="X45" s="330">
        <f t="shared" si="8"/>
        <v>0</v>
      </c>
      <c r="Y45" s="391"/>
      <c r="AB45" s="322">
        <f>+'[1]Segmentos LN resumen'!D45-V45</f>
        <v>0</v>
      </c>
      <c r="AC45" s="322">
        <f>+'[1]Segmentos LN resumen'!E45-W45</f>
        <v>0</v>
      </c>
      <c r="AD45" s="322">
        <f>+'[1]Segmentos LN resumen'!F45-X45</f>
        <v>0</v>
      </c>
    </row>
    <row r="46" spans="2:30" ht="12">
      <c r="B46" s="319"/>
      <c r="C46" s="320" t="s">
        <v>350</v>
      </c>
      <c r="D46" s="316">
        <v>532218</v>
      </c>
      <c r="E46" s="317">
        <v>538711</v>
      </c>
      <c r="F46" s="317">
        <v>1482134</v>
      </c>
      <c r="G46" s="316">
        <v>4882157</v>
      </c>
      <c r="H46" s="317">
        <v>1390130</v>
      </c>
      <c r="I46" s="317">
        <v>416063</v>
      </c>
      <c r="J46" s="316">
        <v>2476124</v>
      </c>
      <c r="K46" s="317">
        <v>1961061</v>
      </c>
      <c r="L46" s="317">
        <v>2150566</v>
      </c>
      <c r="M46" s="316">
        <v>2265713</v>
      </c>
      <c r="N46" s="317">
        <v>1731044</v>
      </c>
      <c r="O46" s="317">
        <v>527916</v>
      </c>
      <c r="P46" s="316">
        <v>3600388</v>
      </c>
      <c r="Q46" s="317">
        <v>2732551</v>
      </c>
      <c r="R46" s="317">
        <v>3030432</v>
      </c>
      <c r="S46" s="316">
        <v>0</v>
      </c>
      <c r="T46" s="317">
        <v>0</v>
      </c>
      <c r="U46" s="317">
        <v>0</v>
      </c>
      <c r="V46" s="326">
        <f t="shared" si="8"/>
        <v>13756600</v>
      </c>
      <c r="W46" s="330">
        <f t="shared" si="8"/>
        <v>8353497</v>
      </c>
      <c r="X46" s="330">
        <f t="shared" si="8"/>
        <v>7607111</v>
      </c>
      <c r="Y46" s="393"/>
      <c r="AB46" s="322">
        <f>+'[1]Segmentos LN resumen'!D46-V46</f>
        <v>0</v>
      </c>
      <c r="AC46" s="322">
        <f>+'[1]Segmentos LN resumen'!E46-W46</f>
        <v>0</v>
      </c>
      <c r="AD46" s="322">
        <f>+'[1]Segmentos LN resumen'!F46-X46</f>
        <v>0</v>
      </c>
    </row>
    <row r="47" spans="22:25" ht="12">
      <c r="V47" s="328"/>
      <c r="W47" s="328"/>
      <c r="X47" s="328"/>
      <c r="Y47" s="328"/>
    </row>
    <row r="48" spans="2:30" ht="36">
      <c r="B48" s="319"/>
      <c r="C48" s="323" t="s">
        <v>351</v>
      </c>
      <c r="D48" s="316">
        <v>0</v>
      </c>
      <c r="E48" s="317">
        <v>0</v>
      </c>
      <c r="F48" s="317">
        <v>0</v>
      </c>
      <c r="G48" s="316">
        <v>0</v>
      </c>
      <c r="H48" s="317">
        <v>0</v>
      </c>
      <c r="I48" s="317">
        <v>0</v>
      </c>
      <c r="J48" s="316">
        <v>0</v>
      </c>
      <c r="K48" s="317">
        <v>0</v>
      </c>
      <c r="L48" s="317">
        <v>0</v>
      </c>
      <c r="M48" s="316">
        <v>0</v>
      </c>
      <c r="N48" s="317">
        <v>0</v>
      </c>
      <c r="O48" s="317">
        <v>0</v>
      </c>
      <c r="P48" s="316">
        <v>0</v>
      </c>
      <c r="Q48" s="317">
        <v>0</v>
      </c>
      <c r="R48" s="317">
        <v>0</v>
      </c>
      <c r="S48" s="316">
        <v>0</v>
      </c>
      <c r="T48" s="317">
        <v>0</v>
      </c>
      <c r="U48" s="317">
        <v>0</v>
      </c>
      <c r="V48" s="326">
        <v>0</v>
      </c>
      <c r="W48" s="330">
        <v>0</v>
      </c>
      <c r="X48" s="330">
        <v>0</v>
      </c>
      <c r="Y48" s="393"/>
      <c r="AB48" s="322">
        <f>+'[1]Segmentos LN resumen'!D48-V48</f>
        <v>0</v>
      </c>
      <c r="AC48" s="322">
        <f>+'[1]Segmentos LN resumen'!E48-W48</f>
        <v>0</v>
      </c>
      <c r="AD48" s="322">
        <f>+'[1]Segmentos LN resumen'!F48-X48</f>
        <v>0</v>
      </c>
    </row>
    <row r="49" spans="22:25" ht="12">
      <c r="V49" s="328"/>
      <c r="W49" s="328"/>
      <c r="X49" s="328"/>
      <c r="Y49" s="328"/>
    </row>
    <row r="50" spans="2:25" ht="12">
      <c r="B50" s="318" t="s">
        <v>352</v>
      </c>
      <c r="D50" s="316">
        <f>SUM(D51:D57)</f>
        <v>771344735</v>
      </c>
      <c r="E50" s="317">
        <f>SUM(E51:E57)</f>
        <v>871530756</v>
      </c>
      <c r="F50" s="317">
        <f>SUM(F51:F57)</f>
        <v>1169145498</v>
      </c>
      <c r="G50" s="316">
        <f aca="true" t="shared" si="9" ref="G50:X50">SUM(G51:G57)</f>
        <v>104952969</v>
      </c>
      <c r="H50" s="317">
        <f t="shared" si="9"/>
        <v>95913004</v>
      </c>
      <c r="I50" s="317">
        <f t="shared" si="9"/>
        <v>165441384</v>
      </c>
      <c r="J50" s="316">
        <f t="shared" si="9"/>
        <v>26868554</v>
      </c>
      <c r="K50" s="317">
        <f t="shared" si="9"/>
        <v>37449700</v>
      </c>
      <c r="L50" s="317">
        <f t="shared" si="9"/>
        <v>58875184</v>
      </c>
      <c r="M50" s="316">
        <f t="shared" si="9"/>
        <v>864631943</v>
      </c>
      <c r="N50" s="317">
        <f t="shared" si="9"/>
        <v>757392281</v>
      </c>
      <c r="O50" s="317">
        <f t="shared" si="9"/>
        <v>530859723</v>
      </c>
      <c r="P50" s="316">
        <f t="shared" si="9"/>
        <v>304848189</v>
      </c>
      <c r="Q50" s="317">
        <f t="shared" si="9"/>
        <v>282137010</v>
      </c>
      <c r="R50" s="317">
        <f t="shared" si="9"/>
        <v>317338453</v>
      </c>
      <c r="S50" s="316">
        <f t="shared" si="9"/>
        <v>-32111507</v>
      </c>
      <c r="T50" s="317">
        <f t="shared" si="9"/>
        <v>-26375868</v>
      </c>
      <c r="U50" s="317">
        <f t="shared" si="9"/>
        <v>-34248823</v>
      </c>
      <c r="V50" s="326">
        <f t="shared" si="9"/>
        <v>2040534883</v>
      </c>
      <c r="W50" s="330">
        <f t="shared" si="9"/>
        <v>2018046883</v>
      </c>
      <c r="X50" s="330">
        <f t="shared" si="9"/>
        <v>2207411419</v>
      </c>
      <c r="Y50" s="393"/>
    </row>
    <row r="51" spans="2:30" ht="12">
      <c r="B51" s="319"/>
      <c r="C51" s="320" t="s">
        <v>353</v>
      </c>
      <c r="D51" s="316">
        <v>574924357</v>
      </c>
      <c r="E51" s="317">
        <v>649653793</v>
      </c>
      <c r="F51" s="317">
        <v>975588006</v>
      </c>
      <c r="G51" s="316">
        <v>12954207</v>
      </c>
      <c r="H51" s="317">
        <v>20701104</v>
      </c>
      <c r="I51" s="317">
        <v>87602569</v>
      </c>
      <c r="J51" s="316">
        <v>19711499</v>
      </c>
      <c r="K51" s="317">
        <v>26586073</v>
      </c>
      <c r="L51" s="317">
        <v>36725221</v>
      </c>
      <c r="M51" s="316">
        <v>828381968</v>
      </c>
      <c r="N51" s="317">
        <v>711308825</v>
      </c>
      <c r="O51" s="317">
        <v>486420793</v>
      </c>
      <c r="P51" s="316">
        <v>164199904</v>
      </c>
      <c r="Q51" s="317">
        <v>136960660</v>
      </c>
      <c r="R51" s="317">
        <v>169238940</v>
      </c>
      <c r="S51" s="316">
        <v>0</v>
      </c>
      <c r="T51" s="317">
        <v>0</v>
      </c>
      <c r="U51" s="317">
        <v>0</v>
      </c>
      <c r="V51" s="326">
        <f aca="true" t="shared" si="10" ref="V51:X57">+D51+G51+J51+M51+P51+S51</f>
        <v>1600171935</v>
      </c>
      <c r="W51" s="330">
        <f t="shared" si="10"/>
        <v>1545210455</v>
      </c>
      <c r="X51" s="330">
        <f t="shared" si="10"/>
        <v>1755575529</v>
      </c>
      <c r="Y51" s="393"/>
      <c r="AB51" s="322">
        <f>+'[1]Segmentos LN resumen'!D51-V51</f>
        <v>0</v>
      </c>
      <c r="AC51" s="322">
        <f>+'[1]Segmentos LN resumen'!E51-W51</f>
        <v>0</v>
      </c>
      <c r="AD51" s="322">
        <f>+'[1]Segmentos LN resumen'!F51-X51</f>
        <v>0</v>
      </c>
    </row>
    <row r="52" spans="2:30" ht="12">
      <c r="B52" s="319"/>
      <c r="C52" s="320" t="s">
        <v>354</v>
      </c>
      <c r="D52" s="316">
        <v>0</v>
      </c>
      <c r="E52" s="317">
        <v>0</v>
      </c>
      <c r="F52" s="317">
        <v>0</v>
      </c>
      <c r="G52" s="316">
        <v>126137</v>
      </c>
      <c r="H52" s="317">
        <v>175794</v>
      </c>
      <c r="I52" s="317">
        <v>241287</v>
      </c>
      <c r="J52" s="316">
        <v>6</v>
      </c>
      <c r="K52" s="317">
        <v>104</v>
      </c>
      <c r="L52" s="317">
        <v>1947</v>
      </c>
      <c r="M52" s="316">
        <v>0</v>
      </c>
      <c r="N52" s="317">
        <v>0</v>
      </c>
      <c r="O52" s="317">
        <v>0</v>
      </c>
      <c r="P52" s="316">
        <v>0</v>
      </c>
      <c r="Q52" s="317">
        <v>0</v>
      </c>
      <c r="R52" s="317">
        <v>0</v>
      </c>
      <c r="S52" s="316">
        <v>0</v>
      </c>
      <c r="T52" s="317">
        <v>0</v>
      </c>
      <c r="U52" s="317">
        <v>0</v>
      </c>
      <c r="V52" s="326">
        <f t="shared" si="10"/>
        <v>126143</v>
      </c>
      <c r="W52" s="330">
        <f t="shared" si="10"/>
        <v>175898</v>
      </c>
      <c r="X52" s="330">
        <f t="shared" si="10"/>
        <v>243234</v>
      </c>
      <c r="Y52" s="393"/>
      <c r="AB52" s="322">
        <f>+'[1]Segmentos LN resumen'!D52-V52</f>
        <v>0</v>
      </c>
      <c r="AC52" s="322">
        <f>+'[1]Segmentos LN resumen'!E52-W52</f>
        <v>0</v>
      </c>
      <c r="AD52" s="322">
        <f>+'[1]Segmentos LN resumen'!F52-X52</f>
        <v>0</v>
      </c>
    </row>
    <row r="53" spans="2:30" ht="12">
      <c r="B53" s="319"/>
      <c r="C53" s="320" t="s">
        <v>355</v>
      </c>
      <c r="D53" s="316">
        <v>0</v>
      </c>
      <c r="E53" s="317">
        <v>0</v>
      </c>
      <c r="F53" s="317">
        <v>81953</v>
      </c>
      <c r="G53" s="316">
        <v>36317666</v>
      </c>
      <c r="H53" s="317">
        <v>37013568</v>
      </c>
      <c r="I53" s="317">
        <v>34248823</v>
      </c>
      <c r="J53" s="316">
        <v>0</v>
      </c>
      <c r="K53" s="317">
        <v>0</v>
      </c>
      <c r="L53" s="317">
        <v>0</v>
      </c>
      <c r="M53" s="316">
        <v>0</v>
      </c>
      <c r="N53" s="317">
        <v>0</v>
      </c>
      <c r="O53" s="317">
        <v>0</v>
      </c>
      <c r="P53" s="316">
        <v>0</v>
      </c>
      <c r="Q53" s="317">
        <v>0</v>
      </c>
      <c r="R53" s="317">
        <v>0</v>
      </c>
      <c r="S53" s="316">
        <v>-32111507</v>
      </c>
      <c r="T53" s="317">
        <v>-29899343</v>
      </c>
      <c r="U53" s="317">
        <v>-34248823</v>
      </c>
      <c r="V53" s="326">
        <f t="shared" si="10"/>
        <v>4206159</v>
      </c>
      <c r="W53" s="330">
        <f t="shared" si="10"/>
        <v>7114225</v>
      </c>
      <c r="X53" s="330">
        <f t="shared" si="10"/>
        <v>81953</v>
      </c>
      <c r="Y53" s="393"/>
      <c r="AB53" s="322">
        <f>+'[1]Segmentos LN resumen'!D53-V53</f>
        <v>0</v>
      </c>
      <c r="AC53" s="322">
        <f>+'[1]Segmentos LN resumen'!E53-W53</f>
        <v>0</v>
      </c>
      <c r="AD53" s="322">
        <f>+'[1]Segmentos LN resumen'!F53-X53</f>
        <v>0</v>
      </c>
    </row>
    <row r="54" spans="2:30" ht="12">
      <c r="B54" s="319"/>
      <c r="C54" s="320" t="s">
        <v>356</v>
      </c>
      <c r="D54" s="316">
        <v>17426844</v>
      </c>
      <c r="E54" s="317">
        <v>16545029</v>
      </c>
      <c r="F54" s="317">
        <v>10251812</v>
      </c>
      <c r="G54" s="316">
        <v>5389574</v>
      </c>
      <c r="H54" s="317">
        <v>0</v>
      </c>
      <c r="I54" s="317">
        <v>0</v>
      </c>
      <c r="J54" s="316">
        <v>6795372</v>
      </c>
      <c r="K54" s="317">
        <v>6753472</v>
      </c>
      <c r="L54" s="317">
        <v>8596721</v>
      </c>
      <c r="M54" s="316">
        <v>738840</v>
      </c>
      <c r="N54" s="317">
        <v>316755</v>
      </c>
      <c r="O54" s="317">
        <v>316576</v>
      </c>
      <c r="P54" s="316">
        <v>3223572</v>
      </c>
      <c r="Q54" s="317">
        <v>2732195</v>
      </c>
      <c r="R54" s="317">
        <v>1668030</v>
      </c>
      <c r="S54" s="316">
        <v>0</v>
      </c>
      <c r="T54" s="317">
        <v>0</v>
      </c>
      <c r="U54" s="317">
        <v>0</v>
      </c>
      <c r="V54" s="326">
        <f t="shared" si="10"/>
        <v>33574202</v>
      </c>
      <c r="W54" s="330">
        <f t="shared" si="10"/>
        <v>26347451</v>
      </c>
      <c r="X54" s="330">
        <f t="shared" si="10"/>
        <v>20833139</v>
      </c>
      <c r="Y54" s="393"/>
      <c r="AB54" s="322">
        <f>+'[1]Segmentos LN resumen'!D54-V54</f>
        <v>0</v>
      </c>
      <c r="AC54" s="322">
        <f>+'[1]Segmentos LN resumen'!E54-W54</f>
        <v>0</v>
      </c>
      <c r="AD54" s="322">
        <f>+'[1]Segmentos LN resumen'!F54-X54</f>
        <v>0</v>
      </c>
    </row>
    <row r="55" spans="2:30" ht="12">
      <c r="B55" s="319"/>
      <c r="C55" s="320" t="s">
        <v>357</v>
      </c>
      <c r="D55" s="316">
        <v>159958131</v>
      </c>
      <c r="E55" s="317">
        <v>183446893</v>
      </c>
      <c r="F55" s="317">
        <v>159800466</v>
      </c>
      <c r="G55" s="316">
        <v>18926410</v>
      </c>
      <c r="H55" s="317">
        <v>10812791</v>
      </c>
      <c r="I55" s="317">
        <v>13419881</v>
      </c>
      <c r="J55" s="316">
        <v>0</v>
      </c>
      <c r="K55" s="317">
        <v>2860251</v>
      </c>
      <c r="L55" s="317">
        <v>4538425</v>
      </c>
      <c r="M55" s="316">
        <v>13991943</v>
      </c>
      <c r="N55" s="317">
        <v>12001108</v>
      </c>
      <c r="O55" s="317">
        <v>0</v>
      </c>
      <c r="P55" s="316">
        <v>136787298</v>
      </c>
      <c r="Q55" s="317">
        <v>141771503</v>
      </c>
      <c r="R55" s="317">
        <v>146431483</v>
      </c>
      <c r="S55" s="316">
        <v>0</v>
      </c>
      <c r="T55" s="317">
        <v>0</v>
      </c>
      <c r="U55" s="317">
        <v>0</v>
      </c>
      <c r="V55" s="326">
        <f t="shared" si="10"/>
        <v>329663782</v>
      </c>
      <c r="W55" s="330">
        <f t="shared" si="10"/>
        <v>350892546</v>
      </c>
      <c r="X55" s="330">
        <f t="shared" si="10"/>
        <v>324190255</v>
      </c>
      <c r="Y55" s="393"/>
      <c r="AB55" s="322">
        <f>+'[1]Segmentos LN resumen'!D55-V55</f>
        <v>0</v>
      </c>
      <c r="AC55" s="322">
        <f>+'[1]Segmentos LN resumen'!E55-W55</f>
        <v>0</v>
      </c>
      <c r="AD55" s="322">
        <f>+'[1]Segmentos LN resumen'!F55-X55</f>
        <v>0</v>
      </c>
    </row>
    <row r="56" spans="2:30" ht="12">
      <c r="B56" s="319"/>
      <c r="C56" s="320" t="s">
        <v>358</v>
      </c>
      <c r="D56" s="316">
        <v>15360428</v>
      </c>
      <c r="E56" s="317">
        <v>14482504</v>
      </c>
      <c r="F56" s="317">
        <v>11806507</v>
      </c>
      <c r="G56" s="316">
        <v>3276309</v>
      </c>
      <c r="H56" s="317">
        <v>2382287</v>
      </c>
      <c r="I56" s="317">
        <v>2216852</v>
      </c>
      <c r="J56" s="316">
        <v>0</v>
      </c>
      <c r="K56" s="317">
        <v>0</v>
      </c>
      <c r="L56" s="317">
        <v>0</v>
      </c>
      <c r="M56" s="316">
        <v>21519192</v>
      </c>
      <c r="N56" s="317">
        <v>22056756</v>
      </c>
      <c r="O56" s="317">
        <v>21953569</v>
      </c>
      <c r="P56" s="316">
        <v>637415</v>
      </c>
      <c r="Q56" s="317">
        <v>672652</v>
      </c>
      <c r="R56" s="317">
        <v>0</v>
      </c>
      <c r="S56" s="316">
        <v>0</v>
      </c>
      <c r="T56" s="317">
        <v>0</v>
      </c>
      <c r="U56" s="317">
        <v>0</v>
      </c>
      <c r="V56" s="326">
        <f t="shared" si="10"/>
        <v>40793344</v>
      </c>
      <c r="W56" s="330">
        <f t="shared" si="10"/>
        <v>39594199</v>
      </c>
      <c r="X56" s="330">
        <f t="shared" si="10"/>
        <v>35976928</v>
      </c>
      <c r="Y56" s="393"/>
      <c r="AB56" s="322">
        <f>+'[1]Segmentos LN resumen'!D56-V56</f>
        <v>0</v>
      </c>
      <c r="AC56" s="322">
        <f>+'[1]Segmentos LN resumen'!E56-W56</f>
        <v>0</v>
      </c>
      <c r="AD56" s="322">
        <f>+'[1]Segmentos LN resumen'!F56-X56</f>
        <v>0</v>
      </c>
    </row>
    <row r="57" spans="2:30" ht="12">
      <c r="B57" s="319"/>
      <c r="C57" s="320" t="s">
        <v>359</v>
      </c>
      <c r="D57" s="316">
        <v>3674975</v>
      </c>
      <c r="E57" s="317">
        <v>7402537</v>
      </c>
      <c r="F57" s="317">
        <v>11616754</v>
      </c>
      <c r="G57" s="316">
        <v>27962666</v>
      </c>
      <c r="H57" s="317">
        <v>24827460</v>
      </c>
      <c r="I57" s="317">
        <v>27711972</v>
      </c>
      <c r="J57" s="316">
        <v>361677</v>
      </c>
      <c r="K57" s="317">
        <v>1249800</v>
      </c>
      <c r="L57" s="317">
        <v>9012870</v>
      </c>
      <c r="M57" s="316">
        <v>0</v>
      </c>
      <c r="N57" s="317">
        <v>11708837</v>
      </c>
      <c r="O57" s="317">
        <v>22168785</v>
      </c>
      <c r="P57" s="316">
        <v>0</v>
      </c>
      <c r="Q57" s="317">
        <v>0</v>
      </c>
      <c r="R57" s="317">
        <v>0</v>
      </c>
      <c r="S57" s="316">
        <v>0</v>
      </c>
      <c r="T57" s="317">
        <v>3523475</v>
      </c>
      <c r="U57" s="317">
        <v>0</v>
      </c>
      <c r="V57" s="326">
        <f t="shared" si="10"/>
        <v>31999318</v>
      </c>
      <c r="W57" s="330">
        <f t="shared" si="10"/>
        <v>48712109</v>
      </c>
      <c r="X57" s="330">
        <f t="shared" si="10"/>
        <v>70510381</v>
      </c>
      <c r="Y57" s="393"/>
      <c r="AB57" s="322">
        <f>+'[1]Segmentos LN resumen'!D57-V57</f>
        <v>0</v>
      </c>
      <c r="AC57" s="322">
        <f>+'[1]Segmentos LN resumen'!E57-W57</f>
        <v>0</v>
      </c>
      <c r="AD57" s="322">
        <f>+'[1]Segmentos LN resumen'!F57-X57</f>
        <v>0</v>
      </c>
    </row>
    <row r="58" spans="22:25" ht="12">
      <c r="V58" s="328"/>
      <c r="W58" s="328"/>
      <c r="X58" s="328"/>
      <c r="Y58" s="328"/>
    </row>
    <row r="59" spans="2:25" ht="12">
      <c r="B59" s="318" t="s">
        <v>360</v>
      </c>
      <c r="D59" s="316">
        <f>+D60</f>
        <v>3082010901</v>
      </c>
      <c r="E59" s="317">
        <f>+E60</f>
        <v>2718063685</v>
      </c>
      <c r="F59" s="317">
        <f>+F60</f>
        <v>2819287400</v>
      </c>
      <c r="G59" s="316">
        <f aca="true" t="shared" si="11" ref="G59:X59">+G60</f>
        <v>12602046</v>
      </c>
      <c r="H59" s="317">
        <f t="shared" si="11"/>
        <v>35378069</v>
      </c>
      <c r="I59" s="317">
        <f t="shared" si="11"/>
        <v>84398847</v>
      </c>
      <c r="J59" s="316">
        <f t="shared" si="11"/>
        <v>425221425</v>
      </c>
      <c r="K59" s="317">
        <f t="shared" si="11"/>
        <v>465620304</v>
      </c>
      <c r="L59" s="317">
        <f t="shared" si="11"/>
        <v>547000840</v>
      </c>
      <c r="M59" s="316">
        <f t="shared" si="11"/>
        <v>939460405</v>
      </c>
      <c r="N59" s="317">
        <f t="shared" si="11"/>
        <v>912020793</v>
      </c>
      <c r="O59" s="317">
        <f t="shared" si="11"/>
        <v>880989598</v>
      </c>
      <c r="P59" s="316">
        <f t="shared" si="11"/>
        <v>562052817</v>
      </c>
      <c r="Q59" s="317">
        <f t="shared" si="11"/>
        <v>503843014</v>
      </c>
      <c r="R59" s="317">
        <f t="shared" si="11"/>
        <v>493425433</v>
      </c>
      <c r="S59" s="316">
        <f t="shared" si="11"/>
        <v>-1020387291</v>
      </c>
      <c r="T59" s="317">
        <f t="shared" si="11"/>
        <v>-748322972</v>
      </c>
      <c r="U59" s="317">
        <f t="shared" si="11"/>
        <v>-839961178</v>
      </c>
      <c r="V59" s="326">
        <f t="shared" si="11"/>
        <v>4000960303</v>
      </c>
      <c r="W59" s="330">
        <f t="shared" si="11"/>
        <v>3886602893</v>
      </c>
      <c r="X59" s="330">
        <f t="shared" si="11"/>
        <v>3985140940</v>
      </c>
      <c r="Y59" s="393"/>
    </row>
    <row r="60" spans="2:25" ht="12" customHeight="1">
      <c r="B60" s="428" t="s">
        <v>361</v>
      </c>
      <c r="C60" s="454"/>
      <c r="D60" s="316">
        <f>SUM(D61:D66)</f>
        <v>3082010901</v>
      </c>
      <c r="E60" s="317">
        <f>SUM(E61:E66)</f>
        <v>2718063685</v>
      </c>
      <c r="F60" s="317">
        <f>SUM(F61:F66)</f>
        <v>2819287400</v>
      </c>
      <c r="G60" s="316">
        <f aca="true" t="shared" si="12" ref="G60:X60">SUM(G61:G66)</f>
        <v>12602046</v>
      </c>
      <c r="H60" s="317">
        <f t="shared" si="12"/>
        <v>35378069</v>
      </c>
      <c r="I60" s="317">
        <f t="shared" si="12"/>
        <v>84398847</v>
      </c>
      <c r="J60" s="316">
        <f t="shared" si="12"/>
        <v>425221425</v>
      </c>
      <c r="K60" s="317">
        <f t="shared" si="12"/>
        <v>465620304</v>
      </c>
      <c r="L60" s="317">
        <f t="shared" si="12"/>
        <v>547000840</v>
      </c>
      <c r="M60" s="316">
        <f t="shared" si="12"/>
        <v>939460405</v>
      </c>
      <c r="N60" s="317">
        <f t="shared" si="12"/>
        <v>912020793</v>
      </c>
      <c r="O60" s="317">
        <f t="shared" si="12"/>
        <v>880989598</v>
      </c>
      <c r="P60" s="316">
        <f t="shared" si="12"/>
        <v>562052817</v>
      </c>
      <c r="Q60" s="317">
        <f t="shared" si="12"/>
        <v>503843014</v>
      </c>
      <c r="R60" s="317">
        <f t="shared" si="12"/>
        <v>493425433</v>
      </c>
      <c r="S60" s="316">
        <f t="shared" si="12"/>
        <v>-1020387291</v>
      </c>
      <c r="T60" s="317">
        <f t="shared" si="12"/>
        <v>-748322972</v>
      </c>
      <c r="U60" s="317">
        <f t="shared" si="12"/>
        <v>-839961178</v>
      </c>
      <c r="V60" s="326">
        <f t="shared" si="12"/>
        <v>4000960303</v>
      </c>
      <c r="W60" s="330">
        <f t="shared" si="12"/>
        <v>3886602893</v>
      </c>
      <c r="X60" s="330">
        <f t="shared" si="12"/>
        <v>3985140940</v>
      </c>
      <c r="Y60" s="393"/>
    </row>
    <row r="61" spans="2:30" ht="12">
      <c r="B61" s="319"/>
      <c r="C61" s="320" t="s">
        <v>362</v>
      </c>
      <c r="D61" s="316">
        <v>1863803648</v>
      </c>
      <c r="E61" s="317">
        <v>1781799632</v>
      </c>
      <c r="F61" s="317">
        <v>1990459492</v>
      </c>
      <c r="G61" s="316">
        <v>75661025</v>
      </c>
      <c r="H61" s="317">
        <v>57453398</v>
      </c>
      <c r="I61" s="317">
        <v>92185037</v>
      </c>
      <c r="J61" s="316">
        <v>111945652</v>
      </c>
      <c r="K61" s="317">
        <v>170138583</v>
      </c>
      <c r="L61" s="317">
        <v>204171117</v>
      </c>
      <c r="M61" s="316">
        <v>165215801</v>
      </c>
      <c r="N61" s="317">
        <v>164600583</v>
      </c>
      <c r="O61" s="317">
        <v>142906410</v>
      </c>
      <c r="P61" s="316">
        <v>201643413</v>
      </c>
      <c r="Q61" s="317">
        <v>186073314</v>
      </c>
      <c r="R61" s="317">
        <v>164297758</v>
      </c>
      <c r="S61" s="316">
        <v>-958973815</v>
      </c>
      <c r="T61" s="317">
        <v>-871893592</v>
      </c>
      <c r="U61" s="317">
        <v>-841129777</v>
      </c>
      <c r="V61" s="326">
        <f aca="true" t="shared" si="13" ref="V61:X66">+D61+G61+J61+M61+P61+S61</f>
        <v>1459295724</v>
      </c>
      <c r="W61" s="330">
        <f t="shared" si="13"/>
        <v>1488171918</v>
      </c>
      <c r="X61" s="330">
        <f t="shared" si="13"/>
        <v>1752890037</v>
      </c>
      <c r="Y61" s="393"/>
      <c r="AB61" s="322">
        <f>+'[1]Segmentos LN resumen'!D61-V61</f>
        <v>0</v>
      </c>
      <c r="AC61" s="322">
        <f>+'[1]Segmentos LN resumen'!E61-W61</f>
        <v>0</v>
      </c>
      <c r="AD61" s="322">
        <f>+'[1]Segmentos LN resumen'!F61-X61</f>
        <v>0</v>
      </c>
    </row>
    <row r="62" spans="2:30" ht="12">
      <c r="B62" s="319"/>
      <c r="C62" s="320" t="s">
        <v>363</v>
      </c>
      <c r="D62" s="316">
        <v>1446722329</v>
      </c>
      <c r="E62" s="317">
        <v>1093192232</v>
      </c>
      <c r="F62" s="317">
        <v>1131415199</v>
      </c>
      <c r="G62" s="316">
        <v>-64632839</v>
      </c>
      <c r="H62" s="317">
        <v>-13873002</v>
      </c>
      <c r="I62" s="317">
        <v>-7554043</v>
      </c>
      <c r="J62" s="316">
        <v>171051337</v>
      </c>
      <c r="K62" s="317">
        <v>176225150</v>
      </c>
      <c r="L62" s="317">
        <v>202644366</v>
      </c>
      <c r="M62" s="316">
        <v>543834488</v>
      </c>
      <c r="N62" s="317">
        <v>524280383</v>
      </c>
      <c r="O62" s="317">
        <v>128464532</v>
      </c>
      <c r="P62" s="316">
        <v>134872574</v>
      </c>
      <c r="Q62" s="317">
        <v>75744989</v>
      </c>
      <c r="R62" s="317">
        <v>70760796</v>
      </c>
      <c r="S62" s="316">
        <v>-168829313</v>
      </c>
      <c r="T62" s="317">
        <v>34872108</v>
      </c>
      <c r="U62" s="317">
        <v>312688322</v>
      </c>
      <c r="V62" s="326">
        <f t="shared" si="13"/>
        <v>2063018576</v>
      </c>
      <c r="W62" s="330">
        <f t="shared" si="13"/>
        <v>1890441860</v>
      </c>
      <c r="X62" s="330">
        <f t="shared" si="13"/>
        <v>1838419172</v>
      </c>
      <c r="Y62" s="393"/>
      <c r="AB62" s="322">
        <f>+'[1]Segmentos LN resumen'!D62-V62</f>
        <v>0</v>
      </c>
      <c r="AC62" s="322">
        <f>+'[1]Segmentos LN resumen'!E62-W62</f>
        <v>0</v>
      </c>
      <c r="AD62" s="322">
        <f>+'[1]Segmentos LN resumen'!F62-X62</f>
        <v>0</v>
      </c>
    </row>
    <row r="63" spans="2:30" ht="12">
      <c r="B63" s="319"/>
      <c r="C63" s="320" t="s">
        <v>364</v>
      </c>
      <c r="D63" s="316">
        <v>206008557</v>
      </c>
      <c r="E63" s="317">
        <v>206008557</v>
      </c>
      <c r="F63" s="317">
        <v>0</v>
      </c>
      <c r="G63" s="316">
        <v>0</v>
      </c>
      <c r="H63" s="317">
        <v>0</v>
      </c>
      <c r="I63" s="317">
        <v>0</v>
      </c>
      <c r="J63" s="316">
        <v>0</v>
      </c>
      <c r="K63" s="317">
        <v>0</v>
      </c>
      <c r="L63" s="317">
        <v>0</v>
      </c>
      <c r="M63" s="316">
        <v>0</v>
      </c>
      <c r="N63" s="317">
        <v>0</v>
      </c>
      <c r="O63" s="317">
        <v>0</v>
      </c>
      <c r="P63" s="316">
        <v>501725</v>
      </c>
      <c r="Q63" s="317">
        <v>0</v>
      </c>
      <c r="R63" s="317">
        <v>0</v>
      </c>
      <c r="S63" s="316">
        <v>0</v>
      </c>
      <c r="T63" s="317">
        <v>0</v>
      </c>
      <c r="U63" s="317">
        <v>0</v>
      </c>
      <c r="V63" s="326">
        <f t="shared" si="13"/>
        <v>206510282</v>
      </c>
      <c r="W63" s="330">
        <f t="shared" si="13"/>
        <v>206008557</v>
      </c>
      <c r="X63" s="330">
        <f t="shared" si="13"/>
        <v>0</v>
      </c>
      <c r="Y63" s="393"/>
      <c r="AB63" s="322">
        <f>+'[1]Segmentos LN resumen'!D63-V63</f>
        <v>0</v>
      </c>
      <c r="AC63" s="322">
        <f>+'[1]Segmentos LN resumen'!E63-W63</f>
        <v>0</v>
      </c>
      <c r="AD63" s="322">
        <f>+'[1]Segmentos LN resumen'!F63-X63</f>
        <v>0</v>
      </c>
    </row>
    <row r="64" spans="2:30" ht="12" hidden="1">
      <c r="B64" s="319"/>
      <c r="C64" s="320" t="s">
        <v>365</v>
      </c>
      <c r="D64" s="316">
        <v>0</v>
      </c>
      <c r="E64" s="317">
        <v>0</v>
      </c>
      <c r="F64" s="317">
        <v>0</v>
      </c>
      <c r="G64" s="316">
        <v>0</v>
      </c>
      <c r="H64" s="317">
        <v>0</v>
      </c>
      <c r="I64" s="317">
        <v>0</v>
      </c>
      <c r="J64" s="316">
        <v>0</v>
      </c>
      <c r="K64" s="317">
        <v>0</v>
      </c>
      <c r="L64" s="317">
        <v>0</v>
      </c>
      <c r="M64" s="316">
        <v>0</v>
      </c>
      <c r="N64" s="317">
        <v>0</v>
      </c>
      <c r="O64" s="317">
        <v>0</v>
      </c>
      <c r="P64" s="316">
        <v>0</v>
      </c>
      <c r="Q64" s="317">
        <v>0</v>
      </c>
      <c r="R64" s="317">
        <v>0</v>
      </c>
      <c r="S64" s="316">
        <v>0</v>
      </c>
      <c r="T64" s="317">
        <v>0</v>
      </c>
      <c r="U64" s="317">
        <v>0</v>
      </c>
      <c r="V64" s="326">
        <f t="shared" si="13"/>
        <v>0</v>
      </c>
      <c r="W64" s="330">
        <f t="shared" si="13"/>
        <v>0</v>
      </c>
      <c r="X64" s="330">
        <f t="shared" si="13"/>
        <v>0</v>
      </c>
      <c r="Y64" s="393"/>
      <c r="AB64" s="322">
        <f>+'[1]Segmentos LN resumen'!D64-V64</f>
        <v>0</v>
      </c>
      <c r="AC64" s="322">
        <f>+'[1]Segmentos LN resumen'!E64-W64</f>
        <v>0</v>
      </c>
      <c r="AD64" s="322">
        <f>+'[1]Segmentos LN resumen'!F64-X64</f>
        <v>0</v>
      </c>
    </row>
    <row r="65" spans="2:30" ht="12" hidden="1">
      <c r="B65" s="319"/>
      <c r="C65" s="320" t="s">
        <v>366</v>
      </c>
      <c r="D65" s="316">
        <v>0</v>
      </c>
      <c r="E65" s="317">
        <v>0</v>
      </c>
      <c r="F65" s="317">
        <v>0</v>
      </c>
      <c r="G65" s="316">
        <v>0</v>
      </c>
      <c r="H65" s="317">
        <v>0</v>
      </c>
      <c r="I65" s="317">
        <v>0</v>
      </c>
      <c r="J65" s="316">
        <v>0</v>
      </c>
      <c r="K65" s="317">
        <v>0</v>
      </c>
      <c r="L65" s="317">
        <v>0</v>
      </c>
      <c r="M65" s="316">
        <v>0</v>
      </c>
      <c r="N65" s="317">
        <v>0</v>
      </c>
      <c r="O65" s="317">
        <v>0</v>
      </c>
      <c r="P65" s="316">
        <v>0</v>
      </c>
      <c r="Q65" s="317">
        <v>0</v>
      </c>
      <c r="R65" s="317">
        <v>0</v>
      </c>
      <c r="S65" s="316">
        <v>0</v>
      </c>
      <c r="T65" s="317">
        <v>0</v>
      </c>
      <c r="U65" s="317">
        <v>0</v>
      </c>
      <c r="V65" s="326">
        <f t="shared" si="13"/>
        <v>0</v>
      </c>
      <c r="W65" s="330">
        <f t="shared" si="13"/>
        <v>0</v>
      </c>
      <c r="X65" s="330">
        <f t="shared" si="13"/>
        <v>0</v>
      </c>
      <c r="Y65" s="393"/>
      <c r="AB65" s="322">
        <f>+'[1]Segmentos LN resumen'!D65-V65</f>
        <v>0</v>
      </c>
      <c r="AC65" s="322">
        <f>+'[1]Segmentos LN resumen'!E65-W65</f>
        <v>0</v>
      </c>
      <c r="AD65" s="322">
        <f>+'[1]Segmentos LN resumen'!F65-X65</f>
        <v>0</v>
      </c>
    </row>
    <row r="66" spans="2:30" ht="12">
      <c r="B66" s="319"/>
      <c r="C66" s="320" t="s">
        <v>367</v>
      </c>
      <c r="D66" s="316">
        <v>-434523633</v>
      </c>
      <c r="E66" s="317">
        <v>-362936736</v>
      </c>
      <c r="F66" s="317">
        <v>-302587291</v>
      </c>
      <c r="G66" s="316">
        <v>1573860</v>
      </c>
      <c r="H66" s="317">
        <v>-8202327</v>
      </c>
      <c r="I66" s="317">
        <v>-232147</v>
      </c>
      <c r="J66" s="316">
        <v>142224436</v>
      </c>
      <c r="K66" s="317">
        <v>119256571</v>
      </c>
      <c r="L66" s="317">
        <v>140185357</v>
      </c>
      <c r="M66" s="316">
        <v>230410116</v>
      </c>
      <c r="N66" s="317">
        <v>223139827</v>
      </c>
      <c r="O66" s="317">
        <v>609618656</v>
      </c>
      <c r="P66" s="316">
        <v>225035105</v>
      </c>
      <c r="Q66" s="317">
        <v>242024711</v>
      </c>
      <c r="R66" s="317">
        <v>258366879</v>
      </c>
      <c r="S66" s="316">
        <v>107415837</v>
      </c>
      <c r="T66" s="317">
        <v>88698512</v>
      </c>
      <c r="U66" s="317">
        <v>-311519723</v>
      </c>
      <c r="V66" s="326">
        <f t="shared" si="13"/>
        <v>272135721</v>
      </c>
      <c r="W66" s="330">
        <f t="shared" si="13"/>
        <v>301980558</v>
      </c>
      <c r="X66" s="330">
        <f t="shared" si="13"/>
        <v>393831731</v>
      </c>
      <c r="Y66" s="393"/>
      <c r="AB66" s="322">
        <f>+'[1]Segmentos LN resumen'!D66-V66</f>
        <v>0</v>
      </c>
      <c r="AC66" s="322">
        <f>+'[1]Segmentos LN resumen'!E66-W66</f>
        <v>0</v>
      </c>
      <c r="AD66" s="322">
        <f>+'[1]Segmentos LN resumen'!F66-X66</f>
        <v>0</v>
      </c>
    </row>
    <row r="68" spans="2:30" ht="12">
      <c r="B68" s="324" t="s">
        <v>368</v>
      </c>
      <c r="C68" s="320"/>
      <c r="D68" s="316">
        <v>0</v>
      </c>
      <c r="E68" s="317">
        <v>0</v>
      </c>
      <c r="F68" s="317">
        <v>0</v>
      </c>
      <c r="G68" s="316">
        <v>0</v>
      </c>
      <c r="H68" s="317">
        <v>0</v>
      </c>
      <c r="I68" s="317">
        <v>0</v>
      </c>
      <c r="J68" s="316">
        <v>0</v>
      </c>
      <c r="K68" s="317">
        <v>0</v>
      </c>
      <c r="L68" s="317">
        <v>0</v>
      </c>
      <c r="M68" s="316">
        <v>0</v>
      </c>
      <c r="N68" s="317">
        <v>0</v>
      </c>
      <c r="O68" s="317">
        <v>0</v>
      </c>
      <c r="P68" s="316">
        <v>0</v>
      </c>
      <c r="Q68" s="317">
        <v>0</v>
      </c>
      <c r="R68" s="317">
        <v>0</v>
      </c>
      <c r="S68" s="316">
        <v>0</v>
      </c>
      <c r="T68" s="317">
        <v>0</v>
      </c>
      <c r="U68" s="317">
        <v>0</v>
      </c>
      <c r="V68" s="326">
        <v>0</v>
      </c>
      <c r="W68" s="330">
        <v>0</v>
      </c>
      <c r="X68" s="330">
        <v>0</v>
      </c>
      <c r="Y68" s="393"/>
      <c r="AB68" s="322">
        <f>+'[1]Segmentos LN resumen'!D68-V68</f>
        <v>0</v>
      </c>
      <c r="AC68" s="322">
        <f>+'[1]Segmentos LN resumen'!E68-W68</f>
        <v>0</v>
      </c>
      <c r="AD68" s="322">
        <f>+'[1]Segmentos LN resumen'!F68-X68</f>
        <v>0</v>
      </c>
    </row>
    <row r="69" spans="22:25" ht="12">
      <c r="V69" s="328"/>
      <c r="W69" s="328"/>
      <c r="X69" s="328"/>
      <c r="Y69" s="328"/>
    </row>
    <row r="70" spans="2:30" ht="12">
      <c r="B70" s="329" t="s">
        <v>369</v>
      </c>
      <c r="C70" s="325"/>
      <c r="D70" s="326">
        <f>+D59+D50+D38</f>
        <v>4521947721</v>
      </c>
      <c r="E70" s="330">
        <f>+E59+E50+E38</f>
        <v>4189861742</v>
      </c>
      <c r="F70" s="330">
        <f>+F59+F50+F38</f>
        <v>4376895574</v>
      </c>
      <c r="G70" s="326">
        <f aca="true" t="shared" si="14" ref="G70:X70">+G59+G50+G38</f>
        <v>436432261</v>
      </c>
      <c r="H70" s="330">
        <f t="shared" si="14"/>
        <v>347541119</v>
      </c>
      <c r="I70" s="330">
        <f t="shared" si="14"/>
        <v>433929915</v>
      </c>
      <c r="J70" s="326">
        <f t="shared" si="14"/>
        <v>606404104</v>
      </c>
      <c r="K70" s="330">
        <f t="shared" si="14"/>
        <v>672193440</v>
      </c>
      <c r="L70" s="330">
        <f t="shared" si="14"/>
        <v>829315263</v>
      </c>
      <c r="M70" s="326">
        <f t="shared" si="14"/>
        <v>2033662776</v>
      </c>
      <c r="N70" s="330">
        <f t="shared" si="14"/>
        <v>1849027622</v>
      </c>
      <c r="O70" s="330">
        <f t="shared" si="14"/>
        <v>1632263297</v>
      </c>
      <c r="P70" s="326">
        <f t="shared" si="14"/>
        <v>988071984</v>
      </c>
      <c r="Q70" s="330">
        <f t="shared" si="14"/>
        <v>866977201</v>
      </c>
      <c r="R70" s="330">
        <f t="shared" si="14"/>
        <v>888208186</v>
      </c>
      <c r="S70" s="326">
        <f t="shared" si="14"/>
        <v>-1040393322</v>
      </c>
      <c r="T70" s="330">
        <f t="shared" si="14"/>
        <v>-815953382</v>
      </c>
      <c r="U70" s="330">
        <f t="shared" si="14"/>
        <v>-849209671</v>
      </c>
      <c r="V70" s="326">
        <f t="shared" si="14"/>
        <v>7546125524</v>
      </c>
      <c r="W70" s="330">
        <f t="shared" si="14"/>
        <v>7109647742</v>
      </c>
      <c r="X70" s="330">
        <f t="shared" si="14"/>
        <v>7311402564</v>
      </c>
      <c r="Y70" s="393"/>
      <c r="AB70" s="322">
        <f>+'[1]Segmentos LN resumen'!D70-V70</f>
        <v>0</v>
      </c>
      <c r="AC70" s="322">
        <f>+'[1]Segmentos LN resumen'!E70-W70</f>
        <v>0</v>
      </c>
      <c r="AD70" s="322">
        <f>+'[1]Segmentos LN resumen'!F70-X70</f>
        <v>0</v>
      </c>
    </row>
    <row r="71" spans="4:25" ht="12">
      <c r="D71" s="322">
        <f>+D30-D70</f>
        <v>0</v>
      </c>
      <c r="E71" s="322">
        <f aca="true" t="shared" si="15" ref="E71:X71">+E30-E70</f>
        <v>0</v>
      </c>
      <c r="F71" s="322">
        <f t="shared" si="15"/>
        <v>0</v>
      </c>
      <c r="G71" s="322">
        <f t="shared" si="15"/>
        <v>0</v>
      </c>
      <c r="H71" s="322">
        <f t="shared" si="15"/>
        <v>0</v>
      </c>
      <c r="I71" s="322">
        <f t="shared" si="15"/>
        <v>0</v>
      </c>
      <c r="J71" s="322">
        <f t="shared" si="15"/>
        <v>0</v>
      </c>
      <c r="K71" s="322">
        <f t="shared" si="15"/>
        <v>0</v>
      </c>
      <c r="L71" s="322">
        <f t="shared" si="15"/>
        <v>0</v>
      </c>
      <c r="M71" s="322">
        <f t="shared" si="15"/>
        <v>0</v>
      </c>
      <c r="N71" s="322">
        <f t="shared" si="15"/>
        <v>0</v>
      </c>
      <c r="O71" s="322">
        <f t="shared" si="15"/>
        <v>0</v>
      </c>
      <c r="P71" s="322">
        <f t="shared" si="15"/>
        <v>0</v>
      </c>
      <c r="Q71" s="322">
        <f t="shared" si="15"/>
        <v>0</v>
      </c>
      <c r="R71" s="322">
        <f t="shared" si="15"/>
        <v>0</v>
      </c>
      <c r="S71" s="322">
        <f t="shared" si="15"/>
        <v>0</v>
      </c>
      <c r="T71" s="322">
        <f t="shared" si="15"/>
        <v>0</v>
      </c>
      <c r="U71" s="322">
        <f t="shared" si="15"/>
        <v>0</v>
      </c>
      <c r="V71" s="322">
        <f t="shared" si="15"/>
        <v>0</v>
      </c>
      <c r="W71" s="322">
        <f t="shared" si="15"/>
        <v>0</v>
      </c>
      <c r="X71" s="322">
        <f t="shared" si="15"/>
        <v>0</v>
      </c>
      <c r="Y71" s="322"/>
    </row>
    <row r="72" spans="4:25" ht="12">
      <c r="D72" s="322"/>
      <c r="E72" s="322"/>
      <c r="F72" s="322"/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322"/>
      <c r="R72" s="322"/>
      <c r="S72" s="322"/>
      <c r="T72" s="322"/>
      <c r="U72" s="322"/>
      <c r="V72" s="322"/>
      <c r="W72" s="322"/>
      <c r="X72" s="322"/>
      <c r="Y72" s="322"/>
    </row>
    <row r="73" spans="2:24" ht="22.5" customHeight="1">
      <c r="B73" s="446" t="s">
        <v>413</v>
      </c>
      <c r="C73" s="447"/>
      <c r="D73" s="455" t="s">
        <v>313</v>
      </c>
      <c r="E73" s="456"/>
      <c r="F73" s="456"/>
      <c r="G73" s="456"/>
      <c r="H73" s="456"/>
      <c r="I73" s="456"/>
      <c r="J73" s="456"/>
      <c r="K73" s="456"/>
      <c r="L73" s="456"/>
      <c r="M73" s="456"/>
      <c r="N73" s="456"/>
      <c r="O73" s="456"/>
      <c r="P73" s="456"/>
      <c r="Q73" s="456"/>
      <c r="R73" s="456"/>
      <c r="S73" s="456"/>
      <c r="T73" s="456"/>
      <c r="U73" s="456"/>
      <c r="V73" s="456"/>
      <c r="W73" s="456"/>
      <c r="X73" s="457"/>
    </row>
    <row r="74" spans="2:24" ht="30.75" customHeight="1">
      <c r="B74" s="446" t="s">
        <v>408</v>
      </c>
      <c r="C74" s="447"/>
      <c r="D74" s="432" t="s">
        <v>1</v>
      </c>
      <c r="E74" s="433"/>
      <c r="F74" s="434"/>
      <c r="G74" s="432" t="s">
        <v>2</v>
      </c>
      <c r="H74" s="433"/>
      <c r="I74" s="434"/>
      <c r="J74" s="432" t="s">
        <v>409</v>
      </c>
      <c r="K74" s="433"/>
      <c r="L74" s="434"/>
      <c r="M74" s="432" t="s">
        <v>3</v>
      </c>
      <c r="N74" s="433"/>
      <c r="O74" s="434"/>
      <c r="P74" s="432" t="s">
        <v>410</v>
      </c>
      <c r="Q74" s="433"/>
      <c r="R74" s="434"/>
      <c r="S74" s="432" t="s">
        <v>411</v>
      </c>
      <c r="T74" s="433"/>
      <c r="U74" s="434"/>
      <c r="V74" s="432" t="s">
        <v>316</v>
      </c>
      <c r="W74" s="433"/>
      <c r="X74" s="434"/>
    </row>
    <row r="75" spans="2:24" ht="12">
      <c r="B75" s="439" t="s">
        <v>370</v>
      </c>
      <c r="C75" s="451"/>
      <c r="D75" s="311">
        <f>+D36</f>
        <v>41639</v>
      </c>
      <c r="E75" s="312">
        <f>+'[1]Segmentos pais'!E73</f>
        <v>41274</v>
      </c>
      <c r="F75" s="312">
        <f>+'[1]Segmentos pais'!F73</f>
        <v>40908</v>
      </c>
      <c r="G75" s="311">
        <f>+G36</f>
        <v>41639</v>
      </c>
      <c r="H75" s="312">
        <f>+E75</f>
        <v>41274</v>
      </c>
      <c r="I75" s="312">
        <f>+'[1]Segmentos pais'!I73</f>
        <v>40908</v>
      </c>
      <c r="J75" s="311">
        <f>+J36</f>
        <v>41639</v>
      </c>
      <c r="K75" s="312">
        <f>+H75</f>
        <v>41274</v>
      </c>
      <c r="L75" s="312">
        <f>+'[1]Segmentos pais'!L73</f>
        <v>40908</v>
      </c>
      <c r="M75" s="311">
        <f>+M36</f>
        <v>41639</v>
      </c>
      <c r="N75" s="312">
        <f>+K75</f>
        <v>41274</v>
      </c>
      <c r="O75" s="312">
        <f>+'[1]Segmentos pais'!O73</f>
        <v>40908</v>
      </c>
      <c r="P75" s="311">
        <f>+P36</f>
        <v>41639</v>
      </c>
      <c r="Q75" s="312">
        <f>+N75</f>
        <v>41274</v>
      </c>
      <c r="R75" s="312">
        <f>+'[1]Segmentos pais'!R73</f>
        <v>40908</v>
      </c>
      <c r="S75" s="395">
        <f>+S36</f>
        <v>41639</v>
      </c>
      <c r="T75" s="312">
        <f>+Q75</f>
        <v>41274</v>
      </c>
      <c r="U75" s="312">
        <f>+'[1]Segmentos pais'!U73</f>
        <v>40908</v>
      </c>
      <c r="V75" s="311">
        <f>+V36</f>
        <v>41639</v>
      </c>
      <c r="W75" s="312">
        <f>+Q75</f>
        <v>41274</v>
      </c>
      <c r="X75" s="312"/>
    </row>
    <row r="76" spans="2:24" ht="12">
      <c r="B76" s="452"/>
      <c r="C76" s="453"/>
      <c r="D76" s="331" t="s">
        <v>318</v>
      </c>
      <c r="E76" s="332" t="s">
        <v>318</v>
      </c>
      <c r="F76" s="332" t="s">
        <v>318</v>
      </c>
      <c r="G76" s="331" t="s">
        <v>318</v>
      </c>
      <c r="H76" s="332" t="s">
        <v>318</v>
      </c>
      <c r="I76" s="332" t="s">
        <v>318</v>
      </c>
      <c r="J76" s="331" t="s">
        <v>318</v>
      </c>
      <c r="K76" s="332" t="s">
        <v>318</v>
      </c>
      <c r="L76" s="332" t="s">
        <v>318</v>
      </c>
      <c r="M76" s="331" t="s">
        <v>318</v>
      </c>
      <c r="N76" s="332" t="s">
        <v>318</v>
      </c>
      <c r="O76" s="332" t="s">
        <v>318</v>
      </c>
      <c r="P76" s="331" t="s">
        <v>318</v>
      </c>
      <c r="Q76" s="332"/>
      <c r="R76" s="332" t="s">
        <v>318</v>
      </c>
      <c r="S76" s="396" t="s">
        <v>318</v>
      </c>
      <c r="T76" s="332" t="s">
        <v>318</v>
      </c>
      <c r="U76" s="332" t="s">
        <v>318</v>
      </c>
      <c r="V76" s="331" t="s">
        <v>318</v>
      </c>
      <c r="W76" s="332" t="s">
        <v>318</v>
      </c>
      <c r="X76" s="332"/>
    </row>
    <row r="77" spans="2:30" ht="12">
      <c r="B77" s="329" t="s">
        <v>371</v>
      </c>
      <c r="C77" s="333"/>
      <c r="D77" s="342">
        <f>+D78+D83</f>
        <v>962878821</v>
      </c>
      <c r="E77" s="334">
        <v>1107116945</v>
      </c>
      <c r="F77" s="334">
        <v>1137769807</v>
      </c>
      <c r="G77" s="342">
        <f>+G78+G83</f>
        <v>173767877</v>
      </c>
      <c r="H77" s="334">
        <v>347671353</v>
      </c>
      <c r="I77" s="334">
        <v>395296464</v>
      </c>
      <c r="J77" s="342">
        <f>+J78+J83</f>
        <v>349612268</v>
      </c>
      <c r="K77" s="334">
        <v>361855124</v>
      </c>
      <c r="L77" s="334">
        <v>309049119</v>
      </c>
      <c r="M77" s="342">
        <f>+M78+M83</f>
        <v>639460200</v>
      </c>
      <c r="N77" s="334">
        <v>580151107</v>
      </c>
      <c r="O77" s="334">
        <v>498568875</v>
      </c>
      <c r="P77" s="342">
        <f>+P78+P83</f>
        <v>315886096</v>
      </c>
      <c r="Q77" s="334">
        <v>282124274</v>
      </c>
      <c r="R77" s="334">
        <v>239841441</v>
      </c>
      <c r="S77" s="342">
        <f>+S78+S83</f>
        <v>-484995</v>
      </c>
      <c r="T77" s="334">
        <v>-656842</v>
      </c>
      <c r="U77" s="334">
        <v>-724906</v>
      </c>
      <c r="V77" s="342">
        <f>+V78+V83</f>
        <v>2441120267</v>
      </c>
      <c r="W77" s="334">
        <f>+W78+W83</f>
        <v>2678261961</v>
      </c>
      <c r="X77" s="334">
        <f>+X78+X83</f>
        <v>2579800800</v>
      </c>
      <c r="AB77" s="322">
        <f>+'[1]Segmentos LN resumen'!D76-V77</f>
        <v>0</v>
      </c>
      <c r="AC77" s="322">
        <f>+'[1]Segmentos LN resumen'!E76-W77</f>
        <v>0</v>
      </c>
      <c r="AD77" s="322">
        <f>+'[1]Segmentos LN resumen'!F76-X77</f>
        <v>0</v>
      </c>
    </row>
    <row r="78" spans="2:30" ht="12">
      <c r="B78" s="336"/>
      <c r="C78" s="337" t="s">
        <v>372</v>
      </c>
      <c r="D78" s="342">
        <f>SUM(D79:D81)</f>
        <v>961131300</v>
      </c>
      <c r="E78" s="334">
        <v>1046837045</v>
      </c>
      <c r="F78" s="334">
        <v>1125358093</v>
      </c>
      <c r="G78" s="342">
        <f>SUM(G79:G81)</f>
        <v>138071696</v>
      </c>
      <c r="H78" s="334">
        <v>344621942</v>
      </c>
      <c r="I78" s="334">
        <v>395107435</v>
      </c>
      <c r="J78" s="342">
        <f>SUM(J79:J81)</f>
        <v>349355959</v>
      </c>
      <c r="K78" s="334">
        <v>361855124</v>
      </c>
      <c r="L78" s="334">
        <v>306693874</v>
      </c>
      <c r="M78" s="342">
        <f>SUM(M79:M81)</f>
        <v>634800723</v>
      </c>
      <c r="N78" s="334">
        <v>579490649</v>
      </c>
      <c r="O78" s="334">
        <v>496505095</v>
      </c>
      <c r="P78" s="342">
        <f>SUM(P79:P81)</f>
        <v>294442189</v>
      </c>
      <c r="Q78" s="334">
        <v>280813676</v>
      </c>
      <c r="R78" s="334">
        <v>239031927</v>
      </c>
      <c r="S78" s="342">
        <f>SUM(S79:S81)</f>
        <v>-476535</v>
      </c>
      <c r="T78" s="334">
        <v>-661982</v>
      </c>
      <c r="U78" s="334">
        <v>-724906</v>
      </c>
      <c r="V78" s="342">
        <f>SUM(V79:V81)</f>
        <v>2377325332</v>
      </c>
      <c r="W78" s="334">
        <f>SUM(W79:W81)</f>
        <v>2612956454</v>
      </c>
      <c r="X78" s="334">
        <f>SUM(X79:X81)</f>
        <v>2561971518</v>
      </c>
      <c r="AB78" s="322">
        <f>+'[1]Segmentos LN resumen'!D77-V78</f>
        <v>0</v>
      </c>
      <c r="AC78" s="322">
        <f>+'[1]Segmentos LN resumen'!E77-W78</f>
        <v>0</v>
      </c>
      <c r="AD78" s="322">
        <f>+'[1]Segmentos LN resumen'!F77-X78</f>
        <v>0</v>
      </c>
    </row>
    <row r="79" spans="2:30" ht="12">
      <c r="B79" s="336"/>
      <c r="C79" s="338" t="s">
        <v>373</v>
      </c>
      <c r="D79" s="339">
        <v>860581278</v>
      </c>
      <c r="E79" s="340">
        <v>995304342</v>
      </c>
      <c r="F79" s="340">
        <v>1105983558</v>
      </c>
      <c r="G79" s="339">
        <v>109113647</v>
      </c>
      <c r="H79" s="340">
        <v>341123404</v>
      </c>
      <c r="I79" s="340">
        <v>389963331</v>
      </c>
      <c r="J79" s="339">
        <v>286300194</v>
      </c>
      <c r="K79" s="340">
        <v>294359410</v>
      </c>
      <c r="L79" s="340">
        <v>253753923</v>
      </c>
      <c r="M79" s="339">
        <v>634181459</v>
      </c>
      <c r="N79" s="340">
        <v>578673437</v>
      </c>
      <c r="O79" s="340">
        <v>495453014</v>
      </c>
      <c r="P79" s="339">
        <v>275491763</v>
      </c>
      <c r="Q79" s="340">
        <v>273293947</v>
      </c>
      <c r="R79" s="340">
        <v>233663702</v>
      </c>
      <c r="S79" s="339">
        <v>0</v>
      </c>
      <c r="T79" s="340">
        <v>0</v>
      </c>
      <c r="U79" s="340">
        <v>0</v>
      </c>
      <c r="V79" s="339">
        <f aca="true" t="shared" si="16" ref="V79:X81">+D79+G79+J79+M79+P79+S79</f>
        <v>2165668341</v>
      </c>
      <c r="W79" s="343">
        <f t="shared" si="16"/>
        <v>2482754540</v>
      </c>
      <c r="X79" s="343">
        <f t="shared" si="16"/>
        <v>2478817528</v>
      </c>
      <c r="AB79" s="322">
        <f>+'[1]Segmentos LN resumen'!D78-V79</f>
        <v>0</v>
      </c>
      <c r="AC79" s="322">
        <f>+'[1]Segmentos LN resumen'!E78-W79</f>
        <v>0</v>
      </c>
      <c r="AD79" s="322">
        <f>+'[1]Segmentos LN resumen'!F78-X79</f>
        <v>0</v>
      </c>
    </row>
    <row r="80" spans="2:30" ht="12">
      <c r="B80" s="336"/>
      <c r="C80" s="338" t="s">
        <v>374</v>
      </c>
      <c r="D80" s="339">
        <v>25273582</v>
      </c>
      <c r="E80" s="340">
        <v>30347</v>
      </c>
      <c r="F80" s="340">
        <v>35104</v>
      </c>
      <c r="G80" s="339">
        <v>0</v>
      </c>
      <c r="H80" s="340">
        <v>0</v>
      </c>
      <c r="I80" s="340">
        <v>0</v>
      </c>
      <c r="J80" s="339">
        <v>0</v>
      </c>
      <c r="K80" s="340">
        <v>0</v>
      </c>
      <c r="L80" s="340">
        <v>0</v>
      </c>
      <c r="M80" s="339">
        <v>0</v>
      </c>
      <c r="N80" s="340">
        <v>0</v>
      </c>
      <c r="O80" s="340">
        <v>0</v>
      </c>
      <c r="P80" s="339">
        <v>8817669</v>
      </c>
      <c r="Q80" s="340">
        <v>0</v>
      </c>
      <c r="R80" s="340">
        <v>0</v>
      </c>
      <c r="S80" s="339">
        <v>0</v>
      </c>
      <c r="T80" s="340">
        <v>0</v>
      </c>
      <c r="U80" s="340">
        <v>0</v>
      </c>
      <c r="V80" s="339">
        <f t="shared" si="16"/>
        <v>34091251</v>
      </c>
      <c r="W80" s="343">
        <f t="shared" si="16"/>
        <v>30347</v>
      </c>
      <c r="X80" s="343">
        <f t="shared" si="16"/>
        <v>35104</v>
      </c>
      <c r="AB80" s="322">
        <f>+'[1]Segmentos LN resumen'!D79-V80</f>
        <v>0</v>
      </c>
      <c r="AC80" s="322">
        <f>+'[1]Segmentos LN resumen'!E79-W80</f>
        <v>0</v>
      </c>
      <c r="AD80" s="322">
        <f>+'[1]Segmentos LN resumen'!F79-X80</f>
        <v>0</v>
      </c>
    </row>
    <row r="81" spans="2:30" ht="12">
      <c r="B81" s="336"/>
      <c r="C81" s="338" t="s">
        <v>375</v>
      </c>
      <c r="D81" s="339">
        <v>75276440</v>
      </c>
      <c r="E81" s="340">
        <v>51502356</v>
      </c>
      <c r="F81" s="340">
        <v>19339431</v>
      </c>
      <c r="G81" s="339">
        <v>28958049</v>
      </c>
      <c r="H81" s="340">
        <v>3498538</v>
      </c>
      <c r="I81" s="340">
        <v>5144104</v>
      </c>
      <c r="J81" s="339">
        <v>63055765</v>
      </c>
      <c r="K81" s="340">
        <v>67495714</v>
      </c>
      <c r="L81" s="340">
        <v>52939951</v>
      </c>
      <c r="M81" s="339">
        <v>619264</v>
      </c>
      <c r="N81" s="340">
        <v>817212</v>
      </c>
      <c r="O81" s="340">
        <v>1052081</v>
      </c>
      <c r="P81" s="339">
        <v>10132757</v>
      </c>
      <c r="Q81" s="340">
        <v>7519729</v>
      </c>
      <c r="R81" s="340">
        <v>5368225</v>
      </c>
      <c r="S81" s="339">
        <v>-476535</v>
      </c>
      <c r="T81" s="340">
        <v>-661982</v>
      </c>
      <c r="U81" s="340">
        <v>-724906</v>
      </c>
      <c r="V81" s="339">
        <f t="shared" si="16"/>
        <v>177565740</v>
      </c>
      <c r="W81" s="343">
        <f t="shared" si="16"/>
        <v>130171567</v>
      </c>
      <c r="X81" s="343">
        <f t="shared" si="16"/>
        <v>83118886</v>
      </c>
      <c r="AB81" s="322">
        <f>+'[1]Segmentos LN resumen'!D80-V81</f>
        <v>0</v>
      </c>
      <c r="AC81" s="322">
        <f>+'[1]Segmentos LN resumen'!E80-W81</f>
        <v>0</v>
      </c>
      <c r="AD81" s="322">
        <f>+'[1]Segmentos LN resumen'!F80-X81</f>
        <v>0</v>
      </c>
    </row>
    <row r="82" spans="18:30" ht="12">
      <c r="R82" s="322"/>
      <c r="V82" s="322"/>
      <c r="AB82" s="322">
        <f>+'[1]Segmentos LN resumen'!D81-V82</f>
        <v>0</v>
      </c>
      <c r="AC82" s="322">
        <f>+'[1]Segmentos LN resumen'!E81-W82</f>
        <v>0</v>
      </c>
      <c r="AD82" s="322">
        <f>+'[1]Segmentos LN resumen'!F81-X82</f>
        <v>0</v>
      </c>
    </row>
    <row r="83" spans="2:30" ht="12">
      <c r="B83" s="336"/>
      <c r="C83" s="337" t="s">
        <v>376</v>
      </c>
      <c r="D83" s="339">
        <v>1747521</v>
      </c>
      <c r="E83" s="340">
        <v>60279900</v>
      </c>
      <c r="F83" s="340">
        <v>12411714</v>
      </c>
      <c r="G83" s="339">
        <v>35696181</v>
      </c>
      <c r="H83" s="340">
        <v>3049411</v>
      </c>
      <c r="I83" s="340">
        <v>189029</v>
      </c>
      <c r="J83" s="339">
        <v>256309</v>
      </c>
      <c r="K83" s="340">
        <v>0</v>
      </c>
      <c r="L83" s="340">
        <v>2355245</v>
      </c>
      <c r="M83" s="339">
        <v>4659477</v>
      </c>
      <c r="N83" s="340">
        <v>660458</v>
      </c>
      <c r="O83" s="340">
        <v>2063780</v>
      </c>
      <c r="P83" s="339">
        <v>21443907</v>
      </c>
      <c r="Q83" s="340">
        <v>1310598</v>
      </c>
      <c r="R83" s="340">
        <v>809514</v>
      </c>
      <c r="S83" s="339">
        <v>-8460</v>
      </c>
      <c r="T83" s="340">
        <v>5140</v>
      </c>
      <c r="U83" s="340">
        <v>0</v>
      </c>
      <c r="V83" s="339">
        <f>+D83+G83+J83+M83+P83+S83</f>
        <v>63794935</v>
      </c>
      <c r="W83" s="343">
        <f>+E83+H83+K83+N83+Q83+T83</f>
        <v>65305507</v>
      </c>
      <c r="X83" s="343">
        <f>+F83+I83+L83+O83+R83+U83</f>
        <v>17829282</v>
      </c>
      <c r="AB83" s="322">
        <f>+'[1]Segmentos LN resumen'!D82-V83</f>
        <v>0</v>
      </c>
      <c r="AC83" s="322">
        <f>+'[1]Segmentos LN resumen'!E82-W83</f>
        <v>0</v>
      </c>
      <c r="AD83" s="322">
        <f>+'[1]Segmentos LN resumen'!F82-X83</f>
        <v>0</v>
      </c>
    </row>
    <row r="84" spans="4:30" ht="12">
      <c r="D84" s="322"/>
      <c r="G84" s="322"/>
      <c r="J84" s="322"/>
      <c r="M84" s="322"/>
      <c r="P84" s="322"/>
      <c r="S84" s="322"/>
      <c r="V84" s="322"/>
      <c r="W84" s="322"/>
      <c r="X84" s="322"/>
      <c r="AB84" s="322">
        <f>+'[1]Segmentos LN resumen'!D83-V84</f>
        <v>0</v>
      </c>
      <c r="AC84" s="322">
        <f>+'[1]Segmentos LN resumen'!E83-W84</f>
        <v>0</v>
      </c>
      <c r="AD84" s="322">
        <f>+'[1]Segmentos LN resumen'!F83-X84</f>
        <v>0</v>
      </c>
    </row>
    <row r="85" spans="2:30" ht="12">
      <c r="B85" s="329" t="s">
        <v>377</v>
      </c>
      <c r="C85" s="341"/>
      <c r="D85" s="342">
        <f>SUM(D86:D89)</f>
        <v>-494891536</v>
      </c>
      <c r="E85" s="334">
        <v>-753997627</v>
      </c>
      <c r="F85" s="334">
        <v>-601671634</v>
      </c>
      <c r="G85" s="342">
        <f>SUM(G86:G89)</f>
        <v>-56031618</v>
      </c>
      <c r="H85" s="334">
        <v>-281490845</v>
      </c>
      <c r="I85" s="334">
        <v>-315717397</v>
      </c>
      <c r="J85" s="342">
        <f>SUM(J86:J89)</f>
        <v>-141838915</v>
      </c>
      <c r="K85" s="334">
        <v>-131313182</v>
      </c>
      <c r="L85" s="334">
        <v>-55607090</v>
      </c>
      <c r="M85" s="342">
        <f>SUM(M86:M89)</f>
        <v>-204521337</v>
      </c>
      <c r="N85" s="334">
        <v>-171182696</v>
      </c>
      <c r="O85" s="334">
        <v>-134977823</v>
      </c>
      <c r="P85" s="342">
        <f>SUM(P86:P89)</f>
        <v>-112418729</v>
      </c>
      <c r="Q85" s="334">
        <v>-111094930</v>
      </c>
      <c r="R85" s="334">
        <v>-86884090</v>
      </c>
      <c r="S85" s="342">
        <f>SUM(S86:S89)</f>
        <v>0</v>
      </c>
      <c r="T85" s="334">
        <v>-5140</v>
      </c>
      <c r="U85" s="334">
        <v>0</v>
      </c>
      <c r="V85" s="342">
        <f>SUM(V86:V89)</f>
        <v>-1009702135</v>
      </c>
      <c r="W85" s="334">
        <f>SUM(W86:W89)</f>
        <v>-1449084420</v>
      </c>
      <c r="X85" s="334">
        <f>SUM(X86:X89)</f>
        <v>-1194858034</v>
      </c>
      <c r="AB85" s="322">
        <f>+'[1]Segmentos LN resumen'!D84-V85</f>
        <v>0</v>
      </c>
      <c r="AC85" s="322">
        <f>+'[1]Segmentos LN resumen'!E84-W85</f>
        <v>0</v>
      </c>
      <c r="AD85" s="322">
        <f>+'[1]Segmentos LN resumen'!F84-X85</f>
        <v>0</v>
      </c>
    </row>
    <row r="86" spans="2:30" ht="12">
      <c r="B86" s="336"/>
      <c r="C86" s="337" t="s">
        <v>378</v>
      </c>
      <c r="D86" s="339">
        <v>-124419095</v>
      </c>
      <c r="E86" s="340">
        <v>-219329602</v>
      </c>
      <c r="F86" s="340">
        <v>-156532305</v>
      </c>
      <c r="G86" s="339">
        <v>-18314109</v>
      </c>
      <c r="H86" s="340">
        <v>-13485770</v>
      </c>
      <c r="I86" s="340">
        <v>-13740208</v>
      </c>
      <c r="J86" s="339">
        <v>-51759989</v>
      </c>
      <c r="K86" s="340">
        <v>-52245893</v>
      </c>
      <c r="L86" s="340">
        <v>-9943885</v>
      </c>
      <c r="M86" s="339">
        <v>-87695910</v>
      </c>
      <c r="N86" s="340">
        <v>-49214202</v>
      </c>
      <c r="O86" s="340">
        <v>-29508762</v>
      </c>
      <c r="P86" s="339">
        <v>-14637476</v>
      </c>
      <c r="Q86" s="340">
        <v>-28555290</v>
      </c>
      <c r="R86" s="340">
        <v>-13812605</v>
      </c>
      <c r="S86" s="339">
        <v>3962147</v>
      </c>
      <c r="T86" s="340">
        <v>1220179</v>
      </c>
      <c r="U86" s="340">
        <v>0</v>
      </c>
      <c r="V86" s="339">
        <f aca="true" t="shared" si="17" ref="V86:X89">+D86+G86+J86+M86+P86+S86</f>
        <v>-292864432</v>
      </c>
      <c r="W86" s="343">
        <f t="shared" si="17"/>
        <v>-361610578</v>
      </c>
      <c r="X86" s="343">
        <f t="shared" si="17"/>
        <v>-223537765</v>
      </c>
      <c r="AB86" s="322">
        <f>+'[1]Segmentos LN resumen'!D85-V86</f>
        <v>0</v>
      </c>
      <c r="AC86" s="322">
        <f>+'[1]Segmentos LN resumen'!E85-W86</f>
        <v>0</v>
      </c>
      <c r="AD86" s="322">
        <f>+'[1]Segmentos LN resumen'!F85-X86</f>
        <v>0</v>
      </c>
    </row>
    <row r="87" spans="2:30" ht="12">
      <c r="B87" s="336"/>
      <c r="C87" s="337" t="s">
        <v>379</v>
      </c>
      <c r="D87" s="339">
        <v>-211607777</v>
      </c>
      <c r="E87" s="340">
        <v>-385352659</v>
      </c>
      <c r="F87" s="340">
        <v>-319620236</v>
      </c>
      <c r="G87" s="339">
        <v>-25889831</v>
      </c>
      <c r="H87" s="340">
        <v>-255215278</v>
      </c>
      <c r="I87" s="340">
        <v>-283048981</v>
      </c>
      <c r="J87" s="339">
        <v>-51277737</v>
      </c>
      <c r="K87" s="340">
        <v>-31481375</v>
      </c>
      <c r="L87" s="340">
        <v>-35498349</v>
      </c>
      <c r="M87" s="339">
        <v>-34870502</v>
      </c>
      <c r="N87" s="340">
        <v>-36215949</v>
      </c>
      <c r="O87" s="340">
        <v>-23946682</v>
      </c>
      <c r="P87" s="339">
        <v>-62465952</v>
      </c>
      <c r="Q87" s="340">
        <v>-55518422</v>
      </c>
      <c r="R87" s="340">
        <v>-49411567</v>
      </c>
      <c r="S87" s="339">
        <v>0</v>
      </c>
      <c r="T87" s="340">
        <v>0</v>
      </c>
      <c r="U87" s="340">
        <v>0</v>
      </c>
      <c r="V87" s="339">
        <f t="shared" si="17"/>
        <v>-386111799</v>
      </c>
      <c r="W87" s="343">
        <f t="shared" si="17"/>
        <v>-763783683</v>
      </c>
      <c r="X87" s="343">
        <f t="shared" si="17"/>
        <v>-711525815</v>
      </c>
      <c r="AB87" s="322">
        <f>+'[1]Segmentos LN resumen'!D86-V87</f>
        <v>0</v>
      </c>
      <c r="AC87" s="322">
        <f>+'[1]Segmentos LN resumen'!E86-W87</f>
        <v>0</v>
      </c>
      <c r="AD87" s="322">
        <f>+'[1]Segmentos LN resumen'!F86-X87</f>
        <v>0</v>
      </c>
    </row>
    <row r="88" spans="2:30" ht="12">
      <c r="B88" s="336"/>
      <c r="C88" s="337" t="s">
        <v>380</v>
      </c>
      <c r="D88" s="339">
        <v>-149447929</v>
      </c>
      <c r="E88" s="340">
        <v>-153277780</v>
      </c>
      <c r="F88" s="340">
        <v>-118743579</v>
      </c>
      <c r="G88" s="339">
        <v>-1826164</v>
      </c>
      <c r="H88" s="340">
        <v>-4074257</v>
      </c>
      <c r="I88" s="340">
        <v>-8165583</v>
      </c>
      <c r="J88" s="339">
        <v>-9695879</v>
      </c>
      <c r="K88" s="340">
        <v>-16161314</v>
      </c>
      <c r="L88" s="340">
        <v>-16353299</v>
      </c>
      <c r="M88" s="339">
        <v>-59719073</v>
      </c>
      <c r="N88" s="340">
        <v>-57311261</v>
      </c>
      <c r="O88" s="340">
        <v>-54452560</v>
      </c>
      <c r="P88" s="339">
        <v>-22491100</v>
      </c>
      <c r="Q88" s="340">
        <v>-19718720</v>
      </c>
      <c r="R88" s="340">
        <v>-16393695</v>
      </c>
      <c r="S88" s="339">
        <v>-3962147</v>
      </c>
      <c r="T88" s="340">
        <v>-1225319</v>
      </c>
      <c r="U88" s="340">
        <v>0</v>
      </c>
      <c r="V88" s="339">
        <f t="shared" si="17"/>
        <v>-247142292</v>
      </c>
      <c r="W88" s="343">
        <f t="shared" si="17"/>
        <v>-251768651</v>
      </c>
      <c r="X88" s="343">
        <f t="shared" si="17"/>
        <v>-214108716</v>
      </c>
      <c r="AB88" s="322">
        <f>+'[1]Segmentos LN resumen'!D87-V88</f>
        <v>0</v>
      </c>
      <c r="AC88" s="322">
        <f>+'[1]Segmentos LN resumen'!E87-W88</f>
        <v>0</v>
      </c>
      <c r="AD88" s="322">
        <f>+'[1]Segmentos LN resumen'!F87-X88</f>
        <v>0</v>
      </c>
    </row>
    <row r="89" spans="2:30" ht="12">
      <c r="B89" s="336"/>
      <c r="C89" s="337" t="s">
        <v>381</v>
      </c>
      <c r="D89" s="339">
        <v>-9416735</v>
      </c>
      <c r="E89" s="340">
        <v>3962414</v>
      </c>
      <c r="F89" s="340">
        <v>-6775514</v>
      </c>
      <c r="G89" s="339">
        <v>-10001514</v>
      </c>
      <c r="H89" s="340">
        <v>-8715540</v>
      </c>
      <c r="I89" s="340">
        <v>-10762625</v>
      </c>
      <c r="J89" s="339">
        <v>-29105310</v>
      </c>
      <c r="K89" s="340">
        <v>-31424600</v>
      </c>
      <c r="L89" s="340">
        <v>6188443</v>
      </c>
      <c r="M89" s="339">
        <v>-22235852</v>
      </c>
      <c r="N89" s="340">
        <v>-28441284</v>
      </c>
      <c r="O89" s="340">
        <v>-27069819</v>
      </c>
      <c r="P89" s="339">
        <v>-12824201</v>
      </c>
      <c r="Q89" s="340">
        <v>-7302498</v>
      </c>
      <c r="R89" s="340">
        <v>-7266223</v>
      </c>
      <c r="S89" s="339">
        <v>0</v>
      </c>
      <c r="T89" s="340">
        <v>0</v>
      </c>
      <c r="U89" s="340">
        <v>0</v>
      </c>
      <c r="V89" s="339">
        <f t="shared" si="17"/>
        <v>-83583612</v>
      </c>
      <c r="W89" s="343">
        <f t="shared" si="17"/>
        <v>-71921508</v>
      </c>
      <c r="X89" s="343">
        <f t="shared" si="17"/>
        <v>-45685738</v>
      </c>
      <c r="AB89" s="322">
        <f>+'[1]Segmentos LN resumen'!D88-V89</f>
        <v>0</v>
      </c>
      <c r="AC89" s="322">
        <f>+'[1]Segmentos LN resumen'!E88-W89</f>
        <v>0</v>
      </c>
      <c r="AD89" s="322">
        <f>+'[1]Segmentos LN resumen'!F88-X89</f>
        <v>0</v>
      </c>
    </row>
    <row r="90" spans="4:30" ht="12">
      <c r="D90" s="322"/>
      <c r="G90" s="322"/>
      <c r="J90" s="322"/>
      <c r="M90" s="322"/>
      <c r="P90" s="322"/>
      <c r="S90" s="322"/>
      <c r="V90" s="322"/>
      <c r="W90" s="322"/>
      <c r="X90" s="322"/>
      <c r="AB90" s="322">
        <f>+'[1]Segmentos LN resumen'!D89-V90</f>
        <v>0</v>
      </c>
      <c r="AC90" s="322">
        <f>+'[1]Segmentos LN resumen'!E89-W90</f>
        <v>0</v>
      </c>
      <c r="AD90" s="322">
        <f>+'[1]Segmentos LN resumen'!F89-X90</f>
        <v>0</v>
      </c>
    </row>
    <row r="91" spans="2:30" ht="12">
      <c r="B91" s="329" t="s">
        <v>382</v>
      </c>
      <c r="C91" s="341"/>
      <c r="D91" s="342">
        <f>+D85+D77</f>
        <v>467987285</v>
      </c>
      <c r="E91" s="334">
        <v>353119318</v>
      </c>
      <c r="F91" s="334">
        <v>536098173</v>
      </c>
      <c r="G91" s="342">
        <f>+G85+G77</f>
        <v>117736259</v>
      </c>
      <c r="H91" s="334">
        <v>66180508</v>
      </c>
      <c r="I91" s="334">
        <v>79579067</v>
      </c>
      <c r="J91" s="342">
        <f>+J85+J77</f>
        <v>207773353</v>
      </c>
      <c r="K91" s="334">
        <v>230541942</v>
      </c>
      <c r="L91" s="334">
        <v>253442029</v>
      </c>
      <c r="M91" s="342">
        <f>+M85+M77</f>
        <v>434938863</v>
      </c>
      <c r="N91" s="334">
        <v>408968411</v>
      </c>
      <c r="O91" s="334">
        <v>363591052</v>
      </c>
      <c r="P91" s="342">
        <f>+P85+P77</f>
        <v>203467367</v>
      </c>
      <c r="Q91" s="334">
        <v>171029344</v>
      </c>
      <c r="R91" s="334">
        <v>152957351</v>
      </c>
      <c r="S91" s="342">
        <f>+S85+S77</f>
        <v>-484995</v>
      </c>
      <c r="T91" s="334">
        <v>-661982</v>
      </c>
      <c r="U91" s="334">
        <v>-724906</v>
      </c>
      <c r="V91" s="342">
        <f>+V85+V77</f>
        <v>1431418132</v>
      </c>
      <c r="W91" s="334">
        <f>+W85+W77</f>
        <v>1229177541</v>
      </c>
      <c r="X91" s="334">
        <f>+X85+X77</f>
        <v>1384942766</v>
      </c>
      <c r="AB91" s="322">
        <f>+'[1]Segmentos LN resumen'!D90-V91</f>
        <v>0</v>
      </c>
      <c r="AC91" s="322">
        <f>+'[1]Segmentos LN resumen'!E90-W91</f>
        <v>0</v>
      </c>
      <c r="AD91" s="322">
        <f>+'[1]Segmentos LN resumen'!F90-X91</f>
        <v>0</v>
      </c>
    </row>
    <row r="92" spans="4:30" ht="12">
      <c r="D92" s="322"/>
      <c r="G92" s="322"/>
      <c r="J92" s="322"/>
      <c r="M92" s="322"/>
      <c r="P92" s="322"/>
      <c r="S92" s="322"/>
      <c r="V92" s="322"/>
      <c r="W92" s="322"/>
      <c r="X92" s="322"/>
      <c r="AB92" s="322">
        <f>+'[1]Segmentos LN resumen'!D91-V92</f>
        <v>0</v>
      </c>
      <c r="AC92" s="322">
        <f>+'[1]Segmentos LN resumen'!E91-W92</f>
        <v>0</v>
      </c>
      <c r="AD92" s="322">
        <f>+'[1]Segmentos LN resumen'!F91-X92</f>
        <v>0</v>
      </c>
    </row>
    <row r="93" spans="2:30" ht="12">
      <c r="B93" s="329" t="s">
        <v>383</v>
      </c>
      <c r="C93" s="323"/>
      <c r="D93" s="339">
        <v>10625755</v>
      </c>
      <c r="E93" s="340">
        <v>8472679</v>
      </c>
      <c r="F93" s="340">
        <v>3954056</v>
      </c>
      <c r="G93" s="339">
        <v>2994025</v>
      </c>
      <c r="H93" s="340">
        <v>0</v>
      </c>
      <c r="I93" s="340">
        <v>0</v>
      </c>
      <c r="J93" s="339">
        <v>798621</v>
      </c>
      <c r="K93" s="340">
        <v>713161</v>
      </c>
      <c r="L93" s="340">
        <v>244254</v>
      </c>
      <c r="M93" s="339">
        <v>5001430</v>
      </c>
      <c r="N93" s="340">
        <v>4133486</v>
      </c>
      <c r="O93" s="340">
        <v>2187900</v>
      </c>
      <c r="P93" s="339">
        <v>461664</v>
      </c>
      <c r="Q93" s="340">
        <v>157020</v>
      </c>
      <c r="R93" s="340">
        <v>18593</v>
      </c>
      <c r="S93" s="339">
        <v>0</v>
      </c>
      <c r="T93" s="340">
        <v>0</v>
      </c>
      <c r="U93" s="340">
        <v>0</v>
      </c>
      <c r="V93" s="339">
        <f aca="true" t="shared" si="18" ref="V93:X95">+D93+G93+J93+M93+P93+S93</f>
        <v>19881495</v>
      </c>
      <c r="W93" s="343">
        <f t="shared" si="18"/>
        <v>13476346</v>
      </c>
      <c r="X93" s="343">
        <f t="shared" si="18"/>
        <v>6404803</v>
      </c>
      <c r="AB93" s="322">
        <f>+'[1]Segmentos LN resumen'!D92-V93</f>
        <v>0</v>
      </c>
      <c r="AC93" s="322">
        <f>+'[1]Segmentos LN resumen'!E92-W93</f>
        <v>0</v>
      </c>
      <c r="AD93" s="322">
        <f>+'[1]Segmentos LN resumen'!F92-X93</f>
        <v>0</v>
      </c>
    </row>
    <row r="94" spans="2:30" ht="12">
      <c r="B94" s="329" t="s">
        <v>384</v>
      </c>
      <c r="C94" s="323"/>
      <c r="D94" s="339">
        <v>-63318333</v>
      </c>
      <c r="E94" s="340">
        <v>-51313882</v>
      </c>
      <c r="F94" s="340">
        <v>-38352370</v>
      </c>
      <c r="G94" s="339">
        <v>-33097900</v>
      </c>
      <c r="H94" s="340">
        <v>-22442565</v>
      </c>
      <c r="I94" s="340">
        <v>-19020797</v>
      </c>
      <c r="J94" s="339">
        <v>-12441385</v>
      </c>
      <c r="K94" s="340">
        <v>-11545260</v>
      </c>
      <c r="L94" s="340">
        <v>-12425160</v>
      </c>
      <c r="M94" s="339">
        <v>-18284458</v>
      </c>
      <c r="N94" s="340">
        <v>-15935879</v>
      </c>
      <c r="O94" s="340">
        <v>-13009393</v>
      </c>
      <c r="P94" s="339">
        <v>-14606541</v>
      </c>
      <c r="Q94" s="340">
        <v>-12729281</v>
      </c>
      <c r="R94" s="340">
        <v>2657451</v>
      </c>
      <c r="S94" s="339">
        <v>0</v>
      </c>
      <c r="T94" s="340">
        <v>0</v>
      </c>
      <c r="U94" s="340">
        <v>0</v>
      </c>
      <c r="V94" s="339">
        <f t="shared" si="18"/>
        <v>-141748617</v>
      </c>
      <c r="W94" s="343">
        <f t="shared" si="18"/>
        <v>-113966867</v>
      </c>
      <c r="X94" s="343">
        <f t="shared" si="18"/>
        <v>-80150269</v>
      </c>
      <c r="AB94" s="322">
        <f>+'[1]Segmentos LN resumen'!D93-V94</f>
        <v>0</v>
      </c>
      <c r="AC94" s="322">
        <f>+'[1]Segmentos LN resumen'!E93-W94</f>
        <v>0</v>
      </c>
      <c r="AD94" s="322">
        <f>+'[1]Segmentos LN resumen'!F93-X94</f>
        <v>0</v>
      </c>
    </row>
    <row r="95" spans="2:30" ht="12">
      <c r="B95" s="329" t="s">
        <v>385</v>
      </c>
      <c r="C95" s="323"/>
      <c r="D95" s="339">
        <v>-60037993</v>
      </c>
      <c r="E95" s="340">
        <v>-51725559</v>
      </c>
      <c r="F95" s="340">
        <v>-42002591</v>
      </c>
      <c r="G95" s="339">
        <v>-19974007</v>
      </c>
      <c r="H95" s="340">
        <v>-14644907</v>
      </c>
      <c r="I95" s="340">
        <v>-9996620</v>
      </c>
      <c r="J95" s="339">
        <v>-9947279</v>
      </c>
      <c r="K95" s="340">
        <v>-12503249</v>
      </c>
      <c r="L95" s="340">
        <v>-10652946</v>
      </c>
      <c r="M95" s="339">
        <v>-20175229</v>
      </c>
      <c r="N95" s="340">
        <v>-21038904</v>
      </c>
      <c r="O95" s="340">
        <v>-61997033</v>
      </c>
      <c r="P95" s="339">
        <v>-21653706</v>
      </c>
      <c r="Q95" s="340">
        <v>-18465710</v>
      </c>
      <c r="R95" s="340">
        <v>-14254393</v>
      </c>
      <c r="S95" s="339">
        <v>484995</v>
      </c>
      <c r="T95" s="340">
        <v>661982</v>
      </c>
      <c r="U95" s="340">
        <v>724906</v>
      </c>
      <c r="V95" s="339">
        <f t="shared" si="18"/>
        <v>-131303219</v>
      </c>
      <c r="W95" s="343">
        <f t="shared" si="18"/>
        <v>-117716347</v>
      </c>
      <c r="X95" s="343">
        <f t="shared" si="18"/>
        <v>-138178677</v>
      </c>
      <c r="AB95" s="322">
        <f>+'[1]Segmentos LN resumen'!D94-V95</f>
        <v>0</v>
      </c>
      <c r="AC95" s="322">
        <f>+'[1]Segmentos LN resumen'!E94-W95</f>
        <v>0</v>
      </c>
      <c r="AD95" s="322">
        <f>+'[1]Segmentos LN resumen'!F94-X95</f>
        <v>0</v>
      </c>
    </row>
    <row r="96" spans="4:30" ht="12">
      <c r="D96" s="322"/>
      <c r="G96" s="322"/>
      <c r="J96" s="322"/>
      <c r="M96" s="322"/>
      <c r="P96" s="322"/>
      <c r="S96" s="322"/>
      <c r="V96" s="322"/>
      <c r="W96" s="322"/>
      <c r="X96" s="322"/>
      <c r="AB96" s="322">
        <f>+'[1]Segmentos LN resumen'!D95-V96</f>
        <v>0</v>
      </c>
      <c r="AC96" s="322">
        <f>+'[1]Segmentos LN resumen'!E95-W96</f>
        <v>0</v>
      </c>
      <c r="AD96" s="322">
        <f>+'[1]Segmentos LN resumen'!F95-X96</f>
        <v>0</v>
      </c>
    </row>
    <row r="97" spans="2:30" ht="12">
      <c r="B97" s="329" t="s">
        <v>386</v>
      </c>
      <c r="C97" s="341"/>
      <c r="D97" s="342">
        <f>+D91+D93+D94+D95</f>
        <v>355256714</v>
      </c>
      <c r="E97" s="334">
        <v>258552556</v>
      </c>
      <c r="F97" s="334">
        <v>459697268</v>
      </c>
      <c r="G97" s="342">
        <f>+G91+G93+G94+G95</f>
        <v>67658377</v>
      </c>
      <c r="H97" s="334">
        <v>29093036</v>
      </c>
      <c r="I97" s="334">
        <v>50561650</v>
      </c>
      <c r="J97" s="342">
        <f>+J91+J93+J94+J95</f>
        <v>186183310</v>
      </c>
      <c r="K97" s="334">
        <v>207206594</v>
      </c>
      <c r="L97" s="334">
        <v>230608177</v>
      </c>
      <c r="M97" s="342">
        <f>+M91+M93+M94+M95</f>
        <v>401480606</v>
      </c>
      <c r="N97" s="334">
        <v>376127114</v>
      </c>
      <c r="O97" s="334">
        <v>290772526</v>
      </c>
      <c r="P97" s="342">
        <f>+P91+P93+P94+P95</f>
        <v>167668784</v>
      </c>
      <c r="Q97" s="334">
        <v>139991373</v>
      </c>
      <c r="R97" s="334">
        <v>141379002</v>
      </c>
      <c r="S97" s="339">
        <f>+S91+S93+S94+S95</f>
        <v>0</v>
      </c>
      <c r="T97" s="334">
        <v>0</v>
      </c>
      <c r="U97" s="334">
        <v>0</v>
      </c>
      <c r="V97" s="342">
        <f>+V91+V93+V94+V95</f>
        <v>1178247791</v>
      </c>
      <c r="W97" s="343">
        <f>+W91+W93+W94+W95</f>
        <v>1010970673</v>
      </c>
      <c r="X97" s="343">
        <f>+X91+X93+X94+X95</f>
        <v>1173018623</v>
      </c>
      <c r="AB97" s="322">
        <f>+'[1]Segmentos LN resumen'!D96-V97</f>
        <v>0</v>
      </c>
      <c r="AC97" s="322">
        <f>+'[1]Segmentos LN resumen'!E96-W97</f>
        <v>0</v>
      </c>
      <c r="AD97" s="322">
        <f>+'[1]Segmentos LN resumen'!F96-X97</f>
        <v>0</v>
      </c>
    </row>
    <row r="98" spans="4:30" ht="12">
      <c r="D98" s="322"/>
      <c r="G98" s="322"/>
      <c r="J98" s="322"/>
      <c r="M98" s="322"/>
      <c r="P98" s="322"/>
      <c r="S98" s="322"/>
      <c r="V98" s="322"/>
      <c r="W98" s="322"/>
      <c r="X98" s="322"/>
      <c r="AB98" s="322">
        <f>+'[1]Segmentos LN resumen'!D97-V98</f>
        <v>0</v>
      </c>
      <c r="AC98" s="322">
        <f>+'[1]Segmentos LN resumen'!E97-W98</f>
        <v>0</v>
      </c>
      <c r="AD98" s="322">
        <f>+'[1]Segmentos LN resumen'!F97-X98</f>
        <v>0</v>
      </c>
    </row>
    <row r="99" spans="2:30" ht="12">
      <c r="B99" s="336"/>
      <c r="C99" s="323" t="s">
        <v>428</v>
      </c>
      <c r="D99" s="339">
        <v>-90062966</v>
      </c>
      <c r="E99" s="340">
        <v>-82066125</v>
      </c>
      <c r="F99" s="340">
        <v>-78093376</v>
      </c>
      <c r="G99" s="339">
        <v>-26740217</v>
      </c>
      <c r="H99" s="340">
        <v>-23217258</v>
      </c>
      <c r="I99" s="340">
        <v>-16647907</v>
      </c>
      <c r="J99" s="339">
        <v>-24882875</v>
      </c>
      <c r="K99" s="340">
        <v>-26462161</v>
      </c>
      <c r="L99" s="340">
        <v>-26089510</v>
      </c>
      <c r="M99" s="339">
        <v>-37628154</v>
      </c>
      <c r="N99" s="340">
        <v>-38421392</v>
      </c>
      <c r="O99" s="340">
        <v>-37360006</v>
      </c>
      <c r="P99" s="339">
        <v>-41395669</v>
      </c>
      <c r="Q99" s="340">
        <v>-38894195</v>
      </c>
      <c r="R99" s="340">
        <v>-36724390</v>
      </c>
      <c r="S99" s="339">
        <v>0</v>
      </c>
      <c r="T99" s="340">
        <v>0</v>
      </c>
      <c r="U99" s="340">
        <v>0</v>
      </c>
      <c r="V99" s="339">
        <f aca="true" t="shared" si="19" ref="V99:X100">+D99+G99+J99+M99+P99+S99</f>
        <v>-220709881</v>
      </c>
      <c r="W99" s="343">
        <f t="shared" si="19"/>
        <v>-209061131</v>
      </c>
      <c r="X99" s="343">
        <f t="shared" si="19"/>
        <v>-194915189</v>
      </c>
      <c r="AB99" s="322">
        <f>+'[1]Segmentos LN resumen'!D98-V99</f>
        <v>0</v>
      </c>
      <c r="AC99" s="322">
        <f>+'[1]Segmentos LN resumen'!E98-W99</f>
        <v>0</v>
      </c>
      <c r="AD99" s="322">
        <f>+'[1]Segmentos LN resumen'!F98-X99</f>
        <v>0</v>
      </c>
    </row>
    <row r="100" spans="2:30" ht="12">
      <c r="B100" s="336"/>
      <c r="C100" s="323" t="s">
        <v>429</v>
      </c>
      <c r="D100" s="339">
        <v>64137</v>
      </c>
      <c r="E100" s="340">
        <v>-11027857</v>
      </c>
      <c r="F100" s="340">
        <v>-4119978</v>
      </c>
      <c r="G100" s="339">
        <v>-5788835</v>
      </c>
      <c r="H100" s="340">
        <v>0</v>
      </c>
      <c r="I100" s="340">
        <v>0</v>
      </c>
      <c r="J100" s="339">
        <v>-695613</v>
      </c>
      <c r="K100" s="340">
        <v>0</v>
      </c>
      <c r="L100" s="340">
        <v>-1025578</v>
      </c>
      <c r="M100" s="339">
        <v>76227</v>
      </c>
      <c r="N100" s="340">
        <v>-44846</v>
      </c>
      <c r="O100" s="340">
        <v>95584</v>
      </c>
      <c r="P100" s="339">
        <v>-6698767</v>
      </c>
      <c r="Q100" s="340">
        <v>-44659</v>
      </c>
      <c r="R100" s="340">
        <v>0</v>
      </c>
      <c r="S100" s="339">
        <v>0</v>
      </c>
      <c r="T100" s="340">
        <v>0</v>
      </c>
      <c r="U100" s="340">
        <v>0</v>
      </c>
      <c r="V100" s="339">
        <f t="shared" si="19"/>
        <v>-13042851</v>
      </c>
      <c r="W100" s="343">
        <f t="shared" si="19"/>
        <v>-11117362</v>
      </c>
      <c r="X100" s="343">
        <f t="shared" si="19"/>
        <v>-5049972</v>
      </c>
      <c r="AB100" s="322">
        <f>+'[1]Segmentos LN resumen'!D99-V100</f>
        <v>0</v>
      </c>
      <c r="AC100" s="322">
        <f>+'[1]Segmentos LN resumen'!E99-W100</f>
        <v>0</v>
      </c>
      <c r="AD100" s="322">
        <f>+'[1]Segmentos LN resumen'!F99-X100</f>
        <v>0</v>
      </c>
    </row>
    <row r="101" spans="4:30" ht="12">
      <c r="D101" s="322"/>
      <c r="G101" s="322"/>
      <c r="J101" s="322"/>
      <c r="M101" s="322"/>
      <c r="P101" s="322"/>
      <c r="S101" s="322"/>
      <c r="V101" s="322"/>
      <c r="W101" s="322"/>
      <c r="X101" s="322"/>
      <c r="AB101" s="322">
        <f>+'[1]Segmentos LN resumen'!D100-V101</f>
        <v>0</v>
      </c>
      <c r="AC101" s="322">
        <f>+'[1]Segmentos LN resumen'!E100-W101</f>
        <v>0</v>
      </c>
      <c r="AD101" s="322">
        <f>+'[1]Segmentos LN resumen'!F100-X101</f>
        <v>0</v>
      </c>
    </row>
    <row r="102" spans="2:30" ht="12">
      <c r="B102" s="329" t="s">
        <v>387</v>
      </c>
      <c r="C102" s="341"/>
      <c r="D102" s="342">
        <f>+D97+D99+D100</f>
        <v>265257885</v>
      </c>
      <c r="E102" s="334">
        <v>165458574</v>
      </c>
      <c r="F102" s="334">
        <v>377483914</v>
      </c>
      <c r="G102" s="342">
        <f>+G97+G99+G100</f>
        <v>35129325</v>
      </c>
      <c r="H102" s="334">
        <v>5875778</v>
      </c>
      <c r="I102" s="334">
        <v>33913743</v>
      </c>
      <c r="J102" s="342">
        <f>+J97+J99+J100</f>
        <v>160604822</v>
      </c>
      <c r="K102" s="334">
        <v>180744433</v>
      </c>
      <c r="L102" s="334">
        <v>203493089</v>
      </c>
      <c r="M102" s="342">
        <f>+M97+M99+M100</f>
        <v>363928679</v>
      </c>
      <c r="N102" s="334">
        <f>+N97+N99+N100</f>
        <v>337660876</v>
      </c>
      <c r="O102" s="334">
        <v>253508104</v>
      </c>
      <c r="P102" s="342">
        <f>+P97+P99+P100</f>
        <v>119574348</v>
      </c>
      <c r="Q102" s="334">
        <v>101052519</v>
      </c>
      <c r="R102" s="334">
        <v>104654612</v>
      </c>
      <c r="S102" s="342">
        <f>+S97+S99+S100</f>
        <v>0</v>
      </c>
      <c r="T102" s="334">
        <f>+T97+T99+T100</f>
        <v>0</v>
      </c>
      <c r="U102" s="334">
        <v>0</v>
      </c>
      <c r="V102" s="342">
        <f>+V97+V99+V100</f>
        <v>944495059</v>
      </c>
      <c r="W102" s="334">
        <f>+W97+W99+W100</f>
        <v>790792180</v>
      </c>
      <c r="X102" s="334">
        <f>+X97+X99+X100</f>
        <v>973053462</v>
      </c>
      <c r="AB102" s="322">
        <f>+'[1]Segmentos LN resumen'!D101-V102</f>
        <v>0</v>
      </c>
      <c r="AC102" s="322">
        <f>+'[1]Segmentos LN resumen'!E101-W102</f>
        <v>0</v>
      </c>
      <c r="AD102" s="322">
        <f>+'[1]Segmentos LN resumen'!F101-X102</f>
        <v>0</v>
      </c>
    </row>
    <row r="103" spans="4:30" ht="6" customHeight="1">
      <c r="D103" s="322"/>
      <c r="G103" s="322"/>
      <c r="J103" s="322"/>
      <c r="M103" s="322"/>
      <c r="P103" s="322"/>
      <c r="S103" s="322"/>
      <c r="V103" s="322"/>
      <c r="W103" s="322"/>
      <c r="X103" s="322"/>
      <c r="AB103" s="322">
        <f>+'[1]Segmentos LN resumen'!D102-V103</f>
        <v>0</v>
      </c>
      <c r="AC103" s="322">
        <f>+'[1]Segmentos LN resumen'!E102-W103</f>
        <v>0</v>
      </c>
      <c r="AD103" s="322">
        <f>+'[1]Segmentos LN resumen'!F102-X103</f>
        <v>0</v>
      </c>
    </row>
    <row r="104" spans="4:30" ht="5.25" customHeight="1">
      <c r="D104" s="322"/>
      <c r="G104" s="322"/>
      <c r="J104" s="322"/>
      <c r="M104" s="322"/>
      <c r="P104" s="322"/>
      <c r="S104" s="322"/>
      <c r="V104" s="322"/>
      <c r="W104" s="322"/>
      <c r="X104" s="322"/>
      <c r="AB104" s="322">
        <f>+'[1]Segmentos LN resumen'!D103-V104</f>
        <v>0</v>
      </c>
      <c r="AC104" s="322">
        <f>+'[1]Segmentos LN resumen'!E103-W104</f>
        <v>0</v>
      </c>
      <c r="AD104" s="322">
        <f>+'[1]Segmentos LN resumen'!F103-X104</f>
        <v>0</v>
      </c>
    </row>
    <row r="105" spans="2:30" ht="12">
      <c r="B105" s="329" t="s">
        <v>388</v>
      </c>
      <c r="C105" s="341"/>
      <c r="D105" s="342">
        <f>SUM(D106:D109)</f>
        <v>-62651050</v>
      </c>
      <c r="E105" s="334">
        <v>-63763352</v>
      </c>
      <c r="F105" s="334">
        <v>-44953016</v>
      </c>
      <c r="G105" s="342">
        <f>SUM(G106:G109)</f>
        <v>-85446574</v>
      </c>
      <c r="H105" s="334">
        <v>-37367253</v>
      </c>
      <c r="I105" s="334">
        <v>-24064353</v>
      </c>
      <c r="J105" s="342">
        <f>SUM(J106:J109)</f>
        <v>15184609</v>
      </c>
      <c r="K105" s="334">
        <v>9501946</v>
      </c>
      <c r="L105" s="334">
        <v>31870959</v>
      </c>
      <c r="M105" s="342">
        <f>SUM(M106:M109)</f>
        <v>-26946483</v>
      </c>
      <c r="N105" s="334">
        <v>-38974600</v>
      </c>
      <c r="O105" s="334">
        <v>-44412198</v>
      </c>
      <c r="P105" s="342">
        <f>SUM(P106:P109)</f>
        <v>-12096778</v>
      </c>
      <c r="Q105" s="334">
        <v>-16903421</v>
      </c>
      <c r="R105" s="334">
        <v>-10596299</v>
      </c>
      <c r="S105" s="342">
        <f>SUM(S106:S109)</f>
        <v>4146888</v>
      </c>
      <c r="T105" s="334">
        <v>1721129</v>
      </c>
      <c r="U105" s="334">
        <v>-2173731</v>
      </c>
      <c r="V105" s="342">
        <f>SUM(V106:V109)</f>
        <v>-167809388</v>
      </c>
      <c r="W105" s="334">
        <f>SUM(W106:W109)</f>
        <v>-145785551</v>
      </c>
      <c r="X105" s="334">
        <f>SUM(X106:X109)</f>
        <v>-94328638</v>
      </c>
      <c r="AB105" s="322">
        <f>+'[1]Segmentos LN resumen'!D104-V105</f>
        <v>0</v>
      </c>
      <c r="AC105" s="322">
        <f>+'[1]Segmentos LN resumen'!E104-W105</f>
        <v>0</v>
      </c>
      <c r="AD105" s="322">
        <f>+'[1]Segmentos LN resumen'!F104-X105</f>
        <v>0</v>
      </c>
    </row>
    <row r="106" spans="2:30" ht="12.75" customHeight="1">
      <c r="B106" s="336"/>
      <c r="C106" s="337" t="s">
        <v>389</v>
      </c>
      <c r="D106" s="339">
        <v>3536277</v>
      </c>
      <c r="E106" s="340">
        <v>5972775</v>
      </c>
      <c r="F106" s="340">
        <v>15272137</v>
      </c>
      <c r="G106" s="339">
        <v>4244643</v>
      </c>
      <c r="H106" s="340">
        <v>2841601</v>
      </c>
      <c r="I106" s="340">
        <v>6318260</v>
      </c>
      <c r="J106" s="339">
        <v>19932500</v>
      </c>
      <c r="K106" s="340">
        <v>24959636</v>
      </c>
      <c r="L106" s="340">
        <v>62448962</v>
      </c>
      <c r="M106" s="339">
        <v>11265048</v>
      </c>
      <c r="N106" s="340">
        <v>5210427</v>
      </c>
      <c r="O106" s="340">
        <v>6440538</v>
      </c>
      <c r="P106" s="339">
        <v>1144181</v>
      </c>
      <c r="Q106" s="340">
        <v>1230290</v>
      </c>
      <c r="R106" s="340">
        <v>862313</v>
      </c>
      <c r="S106" s="339">
        <v>-2226200</v>
      </c>
      <c r="T106" s="340">
        <v>-1841637</v>
      </c>
      <c r="U106" s="340">
        <v>-2146863</v>
      </c>
      <c r="V106" s="339">
        <f aca="true" t="shared" si="20" ref="V106:X108">+D106+G106+J106+M106+P106+S106</f>
        <v>37896449</v>
      </c>
      <c r="W106" s="343">
        <f t="shared" si="20"/>
        <v>38373092</v>
      </c>
      <c r="X106" s="343">
        <f t="shared" si="20"/>
        <v>89195347</v>
      </c>
      <c r="AB106" s="322">
        <f>+'[1]Segmentos LN resumen'!D105-V106</f>
        <v>0</v>
      </c>
      <c r="AC106" s="322">
        <f>+'[1]Segmentos LN resumen'!E105-W106</f>
        <v>0</v>
      </c>
      <c r="AD106" s="322">
        <f>+'[1]Segmentos LN resumen'!F105-X106</f>
        <v>0</v>
      </c>
    </row>
    <row r="107" spans="2:30" ht="12">
      <c r="B107" s="336"/>
      <c r="C107" s="337" t="s">
        <v>390</v>
      </c>
      <c r="D107" s="339">
        <v>-77521638</v>
      </c>
      <c r="E107" s="340">
        <v>-67876690</v>
      </c>
      <c r="F107" s="340">
        <v>-55472876</v>
      </c>
      <c r="G107" s="339">
        <v>-31560337</v>
      </c>
      <c r="H107" s="340">
        <v>-23674870</v>
      </c>
      <c r="I107" s="340">
        <v>-20995238</v>
      </c>
      <c r="J107" s="339">
        <v>-12677600</v>
      </c>
      <c r="K107" s="340">
        <v>-18097957</v>
      </c>
      <c r="L107" s="340">
        <v>-49265315</v>
      </c>
      <c r="M107" s="339">
        <v>-38653714</v>
      </c>
      <c r="N107" s="340">
        <v>-43917815</v>
      </c>
      <c r="O107" s="340">
        <v>-50600130</v>
      </c>
      <c r="P107" s="339">
        <v>-9184654</v>
      </c>
      <c r="Q107" s="340">
        <v>-18088798</v>
      </c>
      <c r="R107" s="340">
        <v>-10794337</v>
      </c>
      <c r="S107" s="339">
        <v>2226198</v>
      </c>
      <c r="T107" s="340">
        <v>2196021</v>
      </c>
      <c r="U107" s="340">
        <v>2146863</v>
      </c>
      <c r="V107" s="339">
        <f t="shared" si="20"/>
        <v>-167371745</v>
      </c>
      <c r="W107" s="343">
        <f t="shared" si="20"/>
        <v>-169460109</v>
      </c>
      <c r="X107" s="343">
        <f t="shared" si="20"/>
        <v>-184981033</v>
      </c>
      <c r="AB107" s="322">
        <f>+'[1]Segmentos LN resumen'!D106-V107</f>
        <v>0</v>
      </c>
      <c r="AC107" s="322">
        <f>+'[1]Segmentos LN resumen'!E106-W107</f>
        <v>0</v>
      </c>
      <c r="AD107" s="322">
        <f>+'[1]Segmentos LN resumen'!F106-X107</f>
        <v>0</v>
      </c>
    </row>
    <row r="108" spans="2:30" ht="12">
      <c r="B108" s="336"/>
      <c r="C108" s="337" t="s">
        <v>391</v>
      </c>
      <c r="D108" s="339">
        <v>1220365</v>
      </c>
      <c r="E108" s="340">
        <v>-785468</v>
      </c>
      <c r="F108" s="340">
        <v>-5484279</v>
      </c>
      <c r="G108" s="339">
        <v>0</v>
      </c>
      <c r="H108" s="340">
        <v>0</v>
      </c>
      <c r="I108" s="340">
        <v>0</v>
      </c>
      <c r="J108" s="339">
        <v>0</v>
      </c>
      <c r="K108" s="340">
        <v>0</v>
      </c>
      <c r="L108" s="340">
        <v>0</v>
      </c>
      <c r="M108" s="339">
        <v>0</v>
      </c>
      <c r="N108" s="340">
        <v>0</v>
      </c>
      <c r="O108" s="340">
        <v>0</v>
      </c>
      <c r="P108" s="339">
        <v>0</v>
      </c>
      <c r="Q108" s="340">
        <v>0</v>
      </c>
      <c r="R108" s="340">
        <v>0</v>
      </c>
      <c r="S108" s="339">
        <v>0</v>
      </c>
      <c r="T108" s="340">
        <v>0</v>
      </c>
      <c r="U108" s="340">
        <v>0</v>
      </c>
      <c r="V108" s="339">
        <f t="shared" si="20"/>
        <v>1220365</v>
      </c>
      <c r="W108" s="343">
        <f t="shared" si="20"/>
        <v>-785468</v>
      </c>
      <c r="X108" s="343">
        <f t="shared" si="20"/>
        <v>-5484279</v>
      </c>
      <c r="AB108" s="322">
        <f>+'[1]Segmentos LN resumen'!D107-V108</f>
        <v>0</v>
      </c>
      <c r="AC108" s="322">
        <f>+'[1]Segmentos LN resumen'!E107-W108</f>
        <v>0</v>
      </c>
      <c r="AD108" s="322">
        <f>+'[1]Segmentos LN resumen'!F107-X108</f>
        <v>0</v>
      </c>
    </row>
    <row r="109" spans="2:30" ht="12">
      <c r="B109" s="336"/>
      <c r="C109" s="337" t="s">
        <v>392</v>
      </c>
      <c r="D109" s="342">
        <f>+D110+D111</f>
        <v>10113946</v>
      </c>
      <c r="E109" s="334">
        <v>-1073969</v>
      </c>
      <c r="F109" s="334">
        <v>732002</v>
      </c>
      <c r="G109" s="342">
        <f>+G110+G111</f>
        <v>-58130880</v>
      </c>
      <c r="H109" s="334">
        <v>-16533984</v>
      </c>
      <c r="I109" s="334">
        <v>-9387375</v>
      </c>
      <c r="J109" s="342">
        <f>+J110+J111</f>
        <v>7929709</v>
      </c>
      <c r="K109" s="334">
        <v>2640267</v>
      </c>
      <c r="L109" s="334">
        <v>18687312</v>
      </c>
      <c r="M109" s="342">
        <f>+M110+M111</f>
        <v>442183</v>
      </c>
      <c r="N109" s="334">
        <v>-267212</v>
      </c>
      <c r="O109" s="334">
        <v>-252606</v>
      </c>
      <c r="P109" s="342">
        <f>+P110+P111</f>
        <v>-4056305</v>
      </c>
      <c r="Q109" s="334">
        <v>-44913</v>
      </c>
      <c r="R109" s="334">
        <v>-664275</v>
      </c>
      <c r="S109" s="342">
        <f>+S110+S111</f>
        <v>4146890</v>
      </c>
      <c r="T109" s="334">
        <v>1366745</v>
      </c>
      <c r="U109" s="334">
        <v>-2173731</v>
      </c>
      <c r="V109" s="342">
        <f>+V110+V111</f>
        <v>-39554457</v>
      </c>
      <c r="W109" s="334">
        <f>+W110+W111</f>
        <v>-13913066</v>
      </c>
      <c r="X109" s="334">
        <f>+X110+X111</f>
        <v>6941327</v>
      </c>
      <c r="AB109" s="322">
        <f>+'[1]Segmentos LN resumen'!D108-V109</f>
        <v>0</v>
      </c>
      <c r="AC109" s="322">
        <f>+'[1]Segmentos LN resumen'!E108-W109</f>
        <v>0</v>
      </c>
      <c r="AD109" s="322">
        <f>+'[1]Segmentos LN resumen'!F108-X109</f>
        <v>0</v>
      </c>
    </row>
    <row r="110" spans="2:30" ht="12">
      <c r="B110" s="336"/>
      <c r="C110" s="338" t="s">
        <v>393</v>
      </c>
      <c r="D110" s="339">
        <v>26215267</v>
      </c>
      <c r="E110" s="340">
        <v>7585199</v>
      </c>
      <c r="F110" s="340">
        <v>14059103</v>
      </c>
      <c r="G110" s="339">
        <v>18008940</v>
      </c>
      <c r="H110" s="340">
        <v>7926758</v>
      </c>
      <c r="I110" s="340">
        <v>4805473</v>
      </c>
      <c r="J110" s="339">
        <v>13724429</v>
      </c>
      <c r="K110" s="340">
        <v>8385976</v>
      </c>
      <c r="L110" s="340">
        <v>27309335</v>
      </c>
      <c r="M110" s="339">
        <v>740084</v>
      </c>
      <c r="N110" s="340">
        <v>407595</v>
      </c>
      <c r="O110" s="340">
        <v>370895</v>
      </c>
      <c r="P110" s="339">
        <v>3279188</v>
      </c>
      <c r="Q110" s="340">
        <v>3196</v>
      </c>
      <c r="R110" s="340">
        <v>19821</v>
      </c>
      <c r="S110" s="339">
        <v>-8975752</v>
      </c>
      <c r="T110" s="340">
        <v>-4235887</v>
      </c>
      <c r="U110" s="340">
        <v>-12320110</v>
      </c>
      <c r="V110" s="339">
        <f aca="true" t="shared" si="21" ref="V110:X111">+D110+G110+J110+M110+P110+S110</f>
        <v>52992156</v>
      </c>
      <c r="W110" s="343">
        <f t="shared" si="21"/>
        <v>20072837</v>
      </c>
      <c r="X110" s="343">
        <f t="shared" si="21"/>
        <v>34244517</v>
      </c>
      <c r="AB110" s="322">
        <f>+'[1]Segmentos LN resumen'!D109-V110</f>
        <v>0</v>
      </c>
      <c r="AC110" s="322">
        <f>+'[1]Segmentos LN resumen'!E109-W110</f>
        <v>0</v>
      </c>
      <c r="AD110" s="322">
        <f>+'[1]Segmentos LN resumen'!F109-X110</f>
        <v>0</v>
      </c>
    </row>
    <row r="111" spans="2:30" ht="12">
      <c r="B111" s="336"/>
      <c r="C111" s="338" t="s">
        <v>394</v>
      </c>
      <c r="D111" s="339">
        <v>-16101321</v>
      </c>
      <c r="E111" s="340">
        <v>-8659168</v>
      </c>
      <c r="F111" s="340">
        <v>-13327101</v>
      </c>
      <c r="G111" s="339">
        <v>-76139820</v>
      </c>
      <c r="H111" s="340">
        <v>-24460742</v>
      </c>
      <c r="I111" s="340">
        <v>-14192848</v>
      </c>
      <c r="J111" s="339">
        <v>-5794720</v>
      </c>
      <c r="K111" s="340">
        <v>-5745709</v>
      </c>
      <c r="L111" s="340">
        <v>-8622023</v>
      </c>
      <c r="M111" s="339">
        <v>-297901</v>
      </c>
      <c r="N111" s="340">
        <v>-674807</v>
      </c>
      <c r="O111" s="340">
        <v>-623501</v>
      </c>
      <c r="P111" s="339">
        <v>-7335493</v>
      </c>
      <c r="Q111" s="340">
        <v>-48109</v>
      </c>
      <c r="R111" s="340">
        <v>-684096</v>
      </c>
      <c r="S111" s="339">
        <v>13122642</v>
      </c>
      <c r="T111" s="340">
        <v>5602632</v>
      </c>
      <c r="U111" s="340">
        <v>10146379</v>
      </c>
      <c r="V111" s="339">
        <f t="shared" si="21"/>
        <v>-92546613</v>
      </c>
      <c r="W111" s="343">
        <f t="shared" si="21"/>
        <v>-33985903</v>
      </c>
      <c r="X111" s="343">
        <f t="shared" si="21"/>
        <v>-27303190</v>
      </c>
      <c r="AB111" s="322">
        <f>+'[1]Segmentos LN resumen'!D110-V111</f>
        <v>0</v>
      </c>
      <c r="AC111" s="322">
        <f>+'[1]Segmentos LN resumen'!E110-W111</f>
        <v>0</v>
      </c>
      <c r="AD111" s="322">
        <f>+'[1]Segmentos LN resumen'!F110-X111</f>
        <v>0</v>
      </c>
    </row>
    <row r="112" spans="4:30" ht="6.75" customHeight="1">
      <c r="D112" s="322"/>
      <c r="G112" s="322"/>
      <c r="J112" s="322"/>
      <c r="M112" s="322"/>
      <c r="P112" s="322"/>
      <c r="S112" s="322"/>
      <c r="V112" s="322"/>
      <c r="W112" s="322"/>
      <c r="X112" s="322"/>
      <c r="AB112" s="322">
        <f>+'[1]Segmentos LN resumen'!D111-V112</f>
        <v>0</v>
      </c>
      <c r="AC112" s="322">
        <f>+'[1]Segmentos LN resumen'!E111-W112</f>
        <v>0</v>
      </c>
      <c r="AD112" s="322">
        <f>+'[1]Segmentos LN resumen'!F111-X112</f>
        <v>0</v>
      </c>
    </row>
    <row r="113" spans="2:30" ht="12">
      <c r="B113" s="329" t="s">
        <v>395</v>
      </c>
      <c r="C113" s="323"/>
      <c r="D113" s="339">
        <v>24211203</v>
      </c>
      <c r="E113" s="340">
        <v>27938714</v>
      </c>
      <c r="F113" s="340">
        <v>24038140</v>
      </c>
      <c r="G113" s="339">
        <v>144312</v>
      </c>
      <c r="H113" s="340">
        <v>-24718</v>
      </c>
      <c r="I113" s="340">
        <v>0</v>
      </c>
      <c r="J113" s="339">
        <v>0</v>
      </c>
      <c r="K113" s="340">
        <v>0</v>
      </c>
      <c r="L113" s="340">
        <v>0</v>
      </c>
      <c r="M113" s="339">
        <v>0</v>
      </c>
      <c r="N113" s="340">
        <v>0</v>
      </c>
      <c r="O113" s="340">
        <v>0</v>
      </c>
      <c r="P113" s="339">
        <v>0</v>
      </c>
      <c r="Q113" s="340">
        <v>0</v>
      </c>
      <c r="R113" s="340">
        <v>0</v>
      </c>
      <c r="S113" s="339">
        <v>0</v>
      </c>
      <c r="T113" s="340">
        <v>0</v>
      </c>
      <c r="U113" s="340">
        <v>0</v>
      </c>
      <c r="V113" s="339">
        <f aca="true" t="shared" si="22" ref="V113:X117">+D113+G113+J113+M113+P113+S113</f>
        <v>24355515</v>
      </c>
      <c r="W113" s="343">
        <f t="shared" si="22"/>
        <v>27913996</v>
      </c>
      <c r="X113" s="343">
        <f t="shared" si="22"/>
        <v>24038140</v>
      </c>
      <c r="AB113" s="322">
        <f>+'[1]Segmentos LN resumen'!D112-V113</f>
        <v>0</v>
      </c>
      <c r="AC113" s="322">
        <f>+'[1]Segmentos LN resumen'!E112-W113</f>
        <v>0</v>
      </c>
      <c r="AD113" s="322">
        <f>+'[1]Segmentos LN resumen'!F112-X113</f>
        <v>0</v>
      </c>
    </row>
    <row r="114" spans="2:30" ht="12">
      <c r="B114" s="329" t="s">
        <v>396</v>
      </c>
      <c r="C114" s="323"/>
      <c r="D114" s="339">
        <v>0</v>
      </c>
      <c r="E114" s="340">
        <v>0</v>
      </c>
      <c r="F114" s="340">
        <v>0</v>
      </c>
      <c r="G114" s="339">
        <v>0</v>
      </c>
      <c r="H114" s="340">
        <v>0</v>
      </c>
      <c r="I114" s="340">
        <v>0</v>
      </c>
      <c r="J114" s="339">
        <v>0</v>
      </c>
      <c r="K114" s="340">
        <v>0</v>
      </c>
      <c r="L114" s="340">
        <v>0</v>
      </c>
      <c r="M114" s="339">
        <v>0</v>
      </c>
      <c r="N114" s="340">
        <v>0</v>
      </c>
      <c r="O114" s="340">
        <v>0</v>
      </c>
      <c r="P114" s="339">
        <v>0</v>
      </c>
      <c r="Q114" s="340">
        <v>0</v>
      </c>
      <c r="R114" s="340">
        <v>0</v>
      </c>
      <c r="S114" s="339">
        <v>0</v>
      </c>
      <c r="T114" s="340">
        <v>0</v>
      </c>
      <c r="U114" s="340">
        <v>0</v>
      </c>
      <c r="V114" s="339">
        <f t="shared" si="22"/>
        <v>0</v>
      </c>
      <c r="W114" s="343">
        <f t="shared" si="22"/>
        <v>0</v>
      </c>
      <c r="X114" s="343">
        <f t="shared" si="22"/>
        <v>0</v>
      </c>
      <c r="AB114" s="322">
        <f>+'[1]Segmentos LN resumen'!D113-V114</f>
        <v>0</v>
      </c>
      <c r="AC114" s="322">
        <f>+'[1]Segmentos LN resumen'!E113-W114</f>
        <v>0</v>
      </c>
      <c r="AD114" s="322">
        <f>+'[1]Segmentos LN resumen'!F113-X114</f>
        <v>0</v>
      </c>
    </row>
    <row r="115" spans="2:30" ht="12">
      <c r="B115" s="329" t="s">
        <v>397</v>
      </c>
      <c r="C115" s="323"/>
      <c r="D115" s="339">
        <v>110144</v>
      </c>
      <c r="E115" s="340">
        <v>158288</v>
      </c>
      <c r="F115" s="340">
        <v>539283</v>
      </c>
      <c r="G115" s="339">
        <v>725673</v>
      </c>
      <c r="H115" s="340">
        <v>498738</v>
      </c>
      <c r="I115" s="340">
        <v>498877</v>
      </c>
      <c r="J115" s="339">
        <v>0</v>
      </c>
      <c r="K115" s="340">
        <v>0</v>
      </c>
      <c r="L115" s="340">
        <v>0</v>
      </c>
      <c r="M115" s="339">
        <v>0</v>
      </c>
      <c r="N115" s="340">
        <v>0</v>
      </c>
      <c r="O115" s="340">
        <v>0</v>
      </c>
      <c r="P115" s="339">
        <v>0</v>
      </c>
      <c r="Q115" s="340">
        <v>0</v>
      </c>
      <c r="R115" s="340">
        <v>0</v>
      </c>
      <c r="S115" s="339">
        <v>0</v>
      </c>
      <c r="T115" s="340">
        <v>0</v>
      </c>
      <c r="U115" s="340">
        <v>0</v>
      </c>
      <c r="V115" s="339">
        <f t="shared" si="22"/>
        <v>835817</v>
      </c>
      <c r="W115" s="343">
        <f t="shared" si="22"/>
        <v>657026</v>
      </c>
      <c r="X115" s="343">
        <f t="shared" si="22"/>
        <v>1038160</v>
      </c>
      <c r="AB115" s="322">
        <f>+'[1]Segmentos LN resumen'!D114-V115</f>
        <v>0</v>
      </c>
      <c r="AC115" s="322">
        <f>+'[1]Segmentos LN resumen'!E114-W115</f>
        <v>0</v>
      </c>
      <c r="AD115" s="322">
        <f>+'[1]Segmentos LN resumen'!F114-X115</f>
        <v>0</v>
      </c>
    </row>
    <row r="116" spans="2:30" ht="12">
      <c r="B116" s="329" t="s">
        <v>398</v>
      </c>
      <c r="C116" s="323"/>
      <c r="D116" s="339">
        <v>2446539</v>
      </c>
      <c r="E116" s="340">
        <v>13828</v>
      </c>
      <c r="F116" s="340">
        <v>478619</v>
      </c>
      <c r="G116" s="339">
        <v>7854</v>
      </c>
      <c r="H116" s="340">
        <v>2032</v>
      </c>
      <c r="I116" s="340">
        <v>0</v>
      </c>
      <c r="J116" s="339">
        <v>0</v>
      </c>
      <c r="K116" s="340">
        <v>0</v>
      </c>
      <c r="L116" s="340">
        <v>0</v>
      </c>
      <c r="M116" s="339">
        <v>310238</v>
      </c>
      <c r="N116" s="340">
        <v>187055</v>
      </c>
      <c r="O116" s="340">
        <v>70187</v>
      </c>
      <c r="P116" s="339">
        <v>-182051</v>
      </c>
      <c r="Q116" s="340">
        <v>562330</v>
      </c>
      <c r="R116" s="340">
        <v>426771</v>
      </c>
      <c r="S116" s="339">
        <v>0</v>
      </c>
      <c r="T116" s="340">
        <v>0</v>
      </c>
      <c r="U116" s="340">
        <v>0</v>
      </c>
      <c r="V116" s="339">
        <f t="shared" si="22"/>
        <v>2582580</v>
      </c>
      <c r="W116" s="343">
        <f t="shared" si="22"/>
        <v>765245</v>
      </c>
      <c r="X116" s="343">
        <f t="shared" si="22"/>
        <v>975577</v>
      </c>
      <c r="AB116" s="322">
        <f>+'[1]Segmentos LN resumen'!D115-V116</f>
        <v>0</v>
      </c>
      <c r="AC116" s="322">
        <f>+'[1]Segmentos LN resumen'!E115-W116</f>
        <v>0</v>
      </c>
      <c r="AD116" s="322">
        <f>+'[1]Segmentos LN resumen'!F115-X116</f>
        <v>0</v>
      </c>
    </row>
    <row r="117" spans="2:30" ht="12">
      <c r="B117" s="329" t="s">
        <v>399</v>
      </c>
      <c r="C117" s="323"/>
      <c r="D117" s="339">
        <v>0</v>
      </c>
      <c r="E117" s="340">
        <v>0</v>
      </c>
      <c r="F117" s="340">
        <v>0</v>
      </c>
      <c r="G117" s="339">
        <v>0</v>
      </c>
      <c r="H117" s="340">
        <v>0</v>
      </c>
      <c r="I117" s="340">
        <v>0</v>
      </c>
      <c r="J117" s="339">
        <v>0</v>
      </c>
      <c r="K117" s="340">
        <v>0</v>
      </c>
      <c r="L117" s="340">
        <v>0</v>
      </c>
      <c r="M117" s="339">
        <v>0</v>
      </c>
      <c r="N117" s="340">
        <v>0</v>
      </c>
      <c r="O117" s="340">
        <v>0</v>
      </c>
      <c r="P117" s="339">
        <v>0</v>
      </c>
      <c r="Q117" s="340">
        <v>0</v>
      </c>
      <c r="R117" s="340">
        <v>0</v>
      </c>
      <c r="S117" s="339">
        <v>0</v>
      </c>
      <c r="T117" s="340">
        <v>0</v>
      </c>
      <c r="U117" s="340">
        <v>0</v>
      </c>
      <c r="V117" s="339">
        <f t="shared" si="22"/>
        <v>0</v>
      </c>
      <c r="W117" s="343">
        <f t="shared" si="22"/>
        <v>0</v>
      </c>
      <c r="X117" s="343">
        <f t="shared" si="22"/>
        <v>0</v>
      </c>
      <c r="AB117" s="322">
        <f>+'[1]Segmentos LN resumen'!D116-V117</f>
        <v>0</v>
      </c>
      <c r="AC117" s="322">
        <f>+'[1]Segmentos LN resumen'!E116-W117</f>
        <v>0</v>
      </c>
      <c r="AD117" s="322">
        <f>+'[1]Segmentos LN resumen'!F116-X117</f>
        <v>0</v>
      </c>
    </row>
    <row r="118" spans="4:30" ht="6" customHeight="1">
      <c r="D118" s="322"/>
      <c r="G118" s="322"/>
      <c r="J118" s="322"/>
      <c r="M118" s="322"/>
      <c r="P118" s="322"/>
      <c r="S118" s="322"/>
      <c r="V118" s="322"/>
      <c r="W118" s="322"/>
      <c r="X118" s="322"/>
      <c r="AB118" s="322">
        <f>+'[1]Segmentos LN resumen'!D117-V118</f>
        <v>0</v>
      </c>
      <c r="AC118" s="322">
        <f>+'[1]Segmentos LN resumen'!E117-W118</f>
        <v>0</v>
      </c>
      <c r="AD118" s="322">
        <f>+'[1]Segmentos LN resumen'!F117-X118</f>
        <v>0</v>
      </c>
    </row>
    <row r="119" spans="2:30" ht="12">
      <c r="B119" s="329" t="s">
        <v>400</v>
      </c>
      <c r="C119" s="341"/>
      <c r="D119" s="342">
        <f>+D102+D105+D113+D114+D115+D116+D117</f>
        <v>229374721</v>
      </c>
      <c r="E119" s="334">
        <v>129806052</v>
      </c>
      <c r="F119" s="334">
        <v>357586940</v>
      </c>
      <c r="G119" s="342">
        <f>+G102+G105+G113+G114+G115+G116+G117</f>
        <v>-49439410</v>
      </c>
      <c r="H119" s="334">
        <v>-31015423</v>
      </c>
      <c r="I119" s="334">
        <v>10348267</v>
      </c>
      <c r="J119" s="342">
        <f>+J102+J105+J113+J114+J115+J116+J117</f>
        <v>175789431</v>
      </c>
      <c r="K119" s="334">
        <v>190246379</v>
      </c>
      <c r="L119" s="334">
        <v>235364048</v>
      </c>
      <c r="M119" s="342">
        <f>+M102+M105+M113+M114+M115+M116+M117</f>
        <v>337292434</v>
      </c>
      <c r="N119" s="334">
        <v>298873331</v>
      </c>
      <c r="O119" s="334">
        <v>209166093</v>
      </c>
      <c r="P119" s="342">
        <f>+P102+P105+P113+P114+P115+P116+P117</f>
        <v>107295519</v>
      </c>
      <c r="Q119" s="334">
        <v>84711428</v>
      </c>
      <c r="R119" s="334">
        <v>94485084</v>
      </c>
      <c r="S119" s="342">
        <f>+S102+S105+S113+S114+S115+S116+S117</f>
        <v>4146888</v>
      </c>
      <c r="T119" s="334">
        <v>1721129</v>
      </c>
      <c r="U119" s="334">
        <v>-2173731</v>
      </c>
      <c r="V119" s="342">
        <f>+V102+V105+V113+V114+V115+V116+V117</f>
        <v>804459583</v>
      </c>
      <c r="W119" s="334">
        <f>+W102+W105+W113+W114+W115+W116+W117</f>
        <v>674342896</v>
      </c>
      <c r="X119" s="334">
        <f>+X102+X105+X113+X114+X115+X116+X117</f>
        <v>904776701</v>
      </c>
      <c r="AB119" s="322">
        <f>+'[1]Segmentos LN resumen'!D118-V119</f>
        <v>0</v>
      </c>
      <c r="AC119" s="322">
        <f>+'[1]Segmentos LN resumen'!E118-W119</f>
        <v>0</v>
      </c>
      <c r="AD119" s="322">
        <f>+'[1]Segmentos LN resumen'!F118-X119</f>
        <v>0</v>
      </c>
    </row>
    <row r="120" spans="4:30" ht="3.75" customHeight="1">
      <c r="D120" s="322"/>
      <c r="G120" s="322"/>
      <c r="J120" s="322"/>
      <c r="M120" s="322"/>
      <c r="P120" s="322"/>
      <c r="S120" s="322"/>
      <c r="V120" s="322"/>
      <c r="W120" s="322"/>
      <c r="X120" s="322"/>
      <c r="AB120" s="322">
        <f>+'[1]Segmentos LN resumen'!D119-V120</f>
        <v>0</v>
      </c>
      <c r="AC120" s="322">
        <f>+'[1]Segmentos LN resumen'!E119-W120</f>
        <v>0</v>
      </c>
      <c r="AD120" s="322">
        <f>+'[1]Segmentos LN resumen'!F119-X120</f>
        <v>0</v>
      </c>
    </row>
    <row r="121" spans="2:30" ht="12">
      <c r="B121" s="336"/>
      <c r="C121" s="323" t="s">
        <v>401</v>
      </c>
      <c r="D121" s="339">
        <v>-58588721</v>
      </c>
      <c r="E121" s="340">
        <v>-48515925</v>
      </c>
      <c r="F121" s="340">
        <v>-75808716</v>
      </c>
      <c r="G121" s="339">
        <v>-7294916</v>
      </c>
      <c r="H121" s="340">
        <v>-5394465</v>
      </c>
      <c r="I121" s="340">
        <v>-21796346</v>
      </c>
      <c r="J121" s="339">
        <v>-25337026</v>
      </c>
      <c r="K121" s="340">
        <v>-27804757</v>
      </c>
      <c r="L121" s="340">
        <v>-46012835</v>
      </c>
      <c r="M121" s="339">
        <v>-106503562</v>
      </c>
      <c r="N121" s="340">
        <v>-97612299</v>
      </c>
      <c r="O121" s="340">
        <v>-80740375</v>
      </c>
      <c r="P121" s="339">
        <v>-31842461</v>
      </c>
      <c r="Q121" s="340">
        <v>-31275247</v>
      </c>
      <c r="R121" s="340">
        <v>-27749046</v>
      </c>
      <c r="S121" s="339">
        <v>0</v>
      </c>
      <c r="T121" s="340">
        <v>0</v>
      </c>
      <c r="U121" s="340">
        <v>0</v>
      </c>
      <c r="V121" s="339">
        <f>+D121+G121+J121+M121+P121+S121</f>
        <v>-229566686</v>
      </c>
      <c r="W121" s="343">
        <f>+E121+H121+K121+N121+Q121+T121</f>
        <v>-210602693</v>
      </c>
      <c r="X121" s="343">
        <f>+F121+I121+L121+O121+R121+U121</f>
        <v>-252107318</v>
      </c>
      <c r="AB121" s="322">
        <f>+'[1]Segmentos LN resumen'!D120-V121</f>
        <v>0</v>
      </c>
      <c r="AC121" s="322">
        <f>+'[1]Segmentos LN resumen'!E120-W121</f>
        <v>0</v>
      </c>
      <c r="AD121" s="322">
        <f>+'[1]Segmentos LN resumen'!F120-X121</f>
        <v>0</v>
      </c>
    </row>
    <row r="122" spans="4:30" ht="4.5" customHeight="1">
      <c r="D122" s="322"/>
      <c r="G122" s="322"/>
      <c r="J122" s="322"/>
      <c r="M122" s="322"/>
      <c r="P122" s="322"/>
      <c r="S122" s="322"/>
      <c r="V122" s="322"/>
      <c r="W122" s="322"/>
      <c r="X122" s="322"/>
      <c r="AB122" s="322">
        <f>+'[1]Segmentos LN resumen'!D121-V122</f>
        <v>0</v>
      </c>
      <c r="AC122" s="322">
        <f>+'[1]Segmentos LN resumen'!E121-W122</f>
        <v>0</v>
      </c>
      <c r="AD122" s="322">
        <f>+'[1]Segmentos LN resumen'!F121-X122</f>
        <v>0</v>
      </c>
    </row>
    <row r="123" spans="2:30" ht="12">
      <c r="B123" s="329" t="s">
        <v>402</v>
      </c>
      <c r="C123" s="341"/>
      <c r="D123" s="342">
        <f>+D119+D121</f>
        <v>170786000</v>
      </c>
      <c r="E123" s="334">
        <v>81290127</v>
      </c>
      <c r="F123" s="334">
        <v>281778224</v>
      </c>
      <c r="G123" s="342">
        <f>+G119+G121</f>
        <v>-56734326</v>
      </c>
      <c r="H123" s="334">
        <v>-36409888</v>
      </c>
      <c r="I123" s="334">
        <v>-11448079</v>
      </c>
      <c r="J123" s="342">
        <f>+J119+J121</f>
        <v>150452405</v>
      </c>
      <c r="K123" s="334">
        <v>162441622</v>
      </c>
      <c r="L123" s="334">
        <v>189351213</v>
      </c>
      <c r="M123" s="342">
        <f>+M119+M121</f>
        <v>230788872</v>
      </c>
      <c r="N123" s="334">
        <v>201261032</v>
      </c>
      <c r="O123" s="334">
        <v>128425718</v>
      </c>
      <c r="P123" s="342">
        <f>+P119+P121</f>
        <v>75453058</v>
      </c>
      <c r="Q123" s="334">
        <v>53436181</v>
      </c>
      <c r="R123" s="334">
        <v>66736038</v>
      </c>
      <c r="S123" s="342">
        <f>+S119+S121</f>
        <v>4146888</v>
      </c>
      <c r="T123" s="334">
        <v>1721129</v>
      </c>
      <c r="U123" s="334">
        <v>-2173731</v>
      </c>
      <c r="V123" s="342">
        <f>+V119+V121</f>
        <v>574892897</v>
      </c>
      <c r="W123" s="334">
        <f>+W119+W121</f>
        <v>463740203</v>
      </c>
      <c r="X123" s="334">
        <f>+X119+X121</f>
        <v>652669383</v>
      </c>
      <c r="AB123" s="322">
        <f>+'[1]Segmentos LN resumen'!D122-V123</f>
        <v>0</v>
      </c>
      <c r="AC123" s="322">
        <f>+'[1]Segmentos LN resumen'!E122-W123</f>
        <v>0</v>
      </c>
      <c r="AD123" s="322">
        <f>+'[1]Segmentos LN resumen'!F122-X123</f>
        <v>0</v>
      </c>
    </row>
    <row r="124" spans="2:30" ht="24">
      <c r="B124" s="336"/>
      <c r="C124" s="323" t="s">
        <v>403</v>
      </c>
      <c r="D124" s="339">
        <v>0</v>
      </c>
      <c r="E124" s="340">
        <v>0</v>
      </c>
      <c r="F124" s="340">
        <v>0</v>
      </c>
      <c r="G124" s="339">
        <v>0</v>
      </c>
      <c r="H124" s="340">
        <v>0</v>
      </c>
      <c r="I124" s="340">
        <v>0</v>
      </c>
      <c r="J124" s="339">
        <v>0</v>
      </c>
      <c r="K124" s="340">
        <v>0</v>
      </c>
      <c r="L124" s="340">
        <v>0</v>
      </c>
      <c r="M124" s="339">
        <v>0</v>
      </c>
      <c r="N124" s="340">
        <v>0</v>
      </c>
      <c r="O124" s="340">
        <v>0</v>
      </c>
      <c r="P124" s="339">
        <v>0</v>
      </c>
      <c r="Q124" s="340">
        <v>0</v>
      </c>
      <c r="R124" s="340">
        <v>0</v>
      </c>
      <c r="S124" s="339">
        <v>0</v>
      </c>
      <c r="T124" s="340">
        <v>0</v>
      </c>
      <c r="U124" s="340">
        <v>0</v>
      </c>
      <c r="V124" s="339">
        <v>0</v>
      </c>
      <c r="W124" s="343">
        <f>+E124+H124+K124+N124+Q124+T124</f>
        <v>0</v>
      </c>
      <c r="X124" s="343">
        <f>+F124+I124+L124+O124+R124+U124</f>
        <v>0</v>
      </c>
      <c r="AB124" s="322">
        <f>+'[1]Segmentos LN resumen'!D123-V124</f>
        <v>0</v>
      </c>
      <c r="AC124" s="322">
        <f>+'[1]Segmentos LN resumen'!E123-W124</f>
        <v>0</v>
      </c>
      <c r="AD124" s="322">
        <f>+'[1]Segmentos LN resumen'!F123-X124</f>
        <v>0</v>
      </c>
    </row>
    <row r="125" spans="2:30" ht="12">
      <c r="B125" s="329" t="s">
        <v>404</v>
      </c>
      <c r="C125" s="323"/>
      <c r="D125" s="342">
        <f>+D123+D124</f>
        <v>170786000</v>
      </c>
      <c r="E125" s="334">
        <v>81290127</v>
      </c>
      <c r="F125" s="334">
        <v>281778224</v>
      </c>
      <c r="G125" s="342">
        <f>+G123+G124</f>
        <v>-56734326</v>
      </c>
      <c r="H125" s="334">
        <v>-36409888</v>
      </c>
      <c r="I125" s="334">
        <v>-11448079</v>
      </c>
      <c r="J125" s="342">
        <f>+J123+J124</f>
        <v>150452405</v>
      </c>
      <c r="K125" s="334">
        <v>162441622</v>
      </c>
      <c r="L125" s="334">
        <v>189351213</v>
      </c>
      <c r="M125" s="342">
        <f>+M123+M124</f>
        <v>230788872</v>
      </c>
      <c r="N125" s="334">
        <v>201261032</v>
      </c>
      <c r="O125" s="334">
        <v>128425718</v>
      </c>
      <c r="P125" s="342">
        <f>+P123+P124</f>
        <v>75453058</v>
      </c>
      <c r="Q125" s="334">
        <v>53436181</v>
      </c>
      <c r="R125" s="334">
        <v>66736038</v>
      </c>
      <c r="S125" s="342">
        <f>+S123+S124</f>
        <v>4146888</v>
      </c>
      <c r="T125" s="334">
        <v>1721129</v>
      </c>
      <c r="U125" s="334">
        <v>-2173731</v>
      </c>
      <c r="V125" s="342">
        <f>+V123+V124</f>
        <v>574892897</v>
      </c>
      <c r="W125" s="334">
        <f>+W123+W124</f>
        <v>463740203</v>
      </c>
      <c r="X125" s="334">
        <f>+X123+X124</f>
        <v>652669383</v>
      </c>
      <c r="AB125" s="322">
        <f>+'[1]Segmentos LN resumen'!D124-V125</f>
        <v>0</v>
      </c>
      <c r="AC125" s="322">
        <f>+'[1]Segmentos LN resumen'!E124-W125</f>
        <v>0</v>
      </c>
      <c r="AD125" s="322">
        <f>+'[1]Segmentos LN resumen'!F124-X125</f>
        <v>0</v>
      </c>
    </row>
    <row r="126" spans="4:30" ht="6" customHeight="1">
      <c r="D126" s="322"/>
      <c r="G126" s="322"/>
      <c r="J126" s="322"/>
      <c r="M126" s="322"/>
      <c r="P126" s="322"/>
      <c r="S126" s="322"/>
      <c r="V126" s="322"/>
      <c r="W126" s="322"/>
      <c r="X126" s="322"/>
      <c r="AB126" s="322">
        <f>+'[1]Segmentos LN resumen'!D125-V126</f>
        <v>0</v>
      </c>
      <c r="AC126" s="322">
        <f>+'[1]Segmentos LN resumen'!E125-W126</f>
        <v>0</v>
      </c>
      <c r="AD126" s="322">
        <f>+'[1]Segmentos LN resumen'!F125-X126</f>
        <v>0</v>
      </c>
    </row>
    <row r="127" spans="2:30" ht="12">
      <c r="B127" s="336"/>
      <c r="C127" s="341" t="s">
        <v>405</v>
      </c>
      <c r="D127" s="342">
        <v>170786000</v>
      </c>
      <c r="E127" s="334">
        <v>81290127</v>
      </c>
      <c r="F127" s="334">
        <v>281778224</v>
      </c>
      <c r="G127" s="342">
        <v>-56734326</v>
      </c>
      <c r="H127" s="334">
        <v>-36409888</v>
      </c>
      <c r="I127" s="334">
        <v>-11448079</v>
      </c>
      <c r="J127" s="342">
        <v>150452405</v>
      </c>
      <c r="K127" s="334">
        <v>162441622</v>
      </c>
      <c r="L127" s="334">
        <v>189351213</v>
      </c>
      <c r="M127" s="342">
        <v>230788872</v>
      </c>
      <c r="N127" s="334">
        <v>201261032</v>
      </c>
      <c r="O127" s="334">
        <v>128425718</v>
      </c>
      <c r="P127" s="342">
        <v>75453058</v>
      </c>
      <c r="Q127" s="334">
        <v>53436181</v>
      </c>
      <c r="R127" s="334">
        <v>66736038</v>
      </c>
      <c r="S127" s="342">
        <v>4146888</v>
      </c>
      <c r="T127" s="334">
        <v>1721129</v>
      </c>
      <c r="U127" s="334">
        <v>-2173731</v>
      </c>
      <c r="V127" s="342">
        <v>574892897</v>
      </c>
      <c r="W127" s="334">
        <v>463740203</v>
      </c>
      <c r="X127" s="334">
        <v>652669383</v>
      </c>
      <c r="AB127" s="322">
        <f>+'[1]Segmentos LN resumen'!D126-V127</f>
        <v>0</v>
      </c>
      <c r="AC127" s="322">
        <f>+'[1]Segmentos LN resumen'!E126-W127</f>
        <v>0</v>
      </c>
      <c r="AD127" s="322">
        <f>+'[1]Segmentos LN resumen'!F126-X127</f>
        <v>0</v>
      </c>
    </row>
    <row r="128" spans="2:30" ht="12">
      <c r="B128" s="336"/>
      <c r="C128" s="341" t="s">
        <v>406</v>
      </c>
      <c r="D128" s="342"/>
      <c r="E128" s="340"/>
      <c r="F128" s="340"/>
      <c r="G128" s="342"/>
      <c r="H128" s="340"/>
      <c r="I128" s="340"/>
      <c r="J128" s="342"/>
      <c r="K128" s="340"/>
      <c r="L128" s="340"/>
      <c r="M128" s="342"/>
      <c r="N128" s="340"/>
      <c r="O128" s="340"/>
      <c r="P128" s="342"/>
      <c r="Q128" s="340"/>
      <c r="R128" s="340"/>
      <c r="S128" s="342"/>
      <c r="T128" s="340"/>
      <c r="U128" s="340"/>
      <c r="V128" s="342">
        <v>294420283</v>
      </c>
      <c r="W128" s="334">
        <v>160758139</v>
      </c>
      <c r="X128" s="334">
        <v>303891384</v>
      </c>
      <c r="AB128" s="322"/>
      <c r="AC128" s="322"/>
      <c r="AD128" s="322"/>
    </row>
    <row r="129" spans="2:30" ht="12">
      <c r="B129" s="336"/>
      <c r="C129" s="341" t="s">
        <v>407</v>
      </c>
      <c r="D129" s="342"/>
      <c r="E129" s="340"/>
      <c r="F129" s="340"/>
      <c r="G129" s="342"/>
      <c r="H129" s="340"/>
      <c r="I129" s="340"/>
      <c r="J129" s="342"/>
      <c r="K129" s="340"/>
      <c r="L129" s="340"/>
      <c r="M129" s="342"/>
      <c r="N129" s="340"/>
      <c r="O129" s="340"/>
      <c r="P129" s="342"/>
      <c r="Q129" s="340"/>
      <c r="R129" s="340"/>
      <c r="S129" s="342"/>
      <c r="T129" s="340"/>
      <c r="U129" s="340"/>
      <c r="V129" s="342">
        <v>280472614</v>
      </c>
      <c r="W129" s="334">
        <v>302982064</v>
      </c>
      <c r="X129" s="334">
        <v>348777999</v>
      </c>
      <c r="AB129" s="322"/>
      <c r="AC129" s="322"/>
      <c r="AD129" s="322"/>
    </row>
    <row r="130" ht="12">
      <c r="AB130" s="322"/>
    </row>
    <row r="131" spans="4:28" ht="12">
      <c r="D131" s="322">
        <f>+D125-D127</f>
        <v>0</v>
      </c>
      <c r="E131" s="322">
        <v>0</v>
      </c>
      <c r="F131" s="322"/>
      <c r="G131" s="322">
        <f>+G125-G127</f>
        <v>0</v>
      </c>
      <c r="H131" s="322">
        <v>0</v>
      </c>
      <c r="I131" s="322"/>
      <c r="J131" s="322">
        <f>+J125-J127</f>
        <v>0</v>
      </c>
      <c r="K131" s="322">
        <v>0</v>
      </c>
      <c r="L131" s="322"/>
      <c r="M131" s="322">
        <f>+M125-M127</f>
        <v>0</v>
      </c>
      <c r="N131" s="322">
        <v>0</v>
      </c>
      <c r="O131" s="322"/>
      <c r="P131" s="322">
        <f>+P125-P127</f>
        <v>0</v>
      </c>
      <c r="Q131" s="322">
        <v>0</v>
      </c>
      <c r="R131" s="322"/>
      <c r="S131" s="322">
        <f>+S125-S127</f>
        <v>0</v>
      </c>
      <c r="T131" s="322">
        <v>0</v>
      </c>
      <c r="U131" s="322"/>
      <c r="V131" s="322">
        <f>+V125-V127</f>
        <v>0</v>
      </c>
      <c r="W131" s="322">
        <f>+W125-W127</f>
        <v>0</v>
      </c>
      <c r="X131" s="322"/>
      <c r="AB131" s="322"/>
    </row>
    <row r="132" spans="28:31" ht="12">
      <c r="AB132" s="322"/>
      <c r="AE132" s="322"/>
    </row>
    <row r="133" ht="12">
      <c r="AB133" s="322"/>
    </row>
    <row r="134" spans="4:28" ht="12">
      <c r="D134" s="322"/>
      <c r="G134" s="322"/>
      <c r="J134" s="322"/>
      <c r="M134" s="322"/>
      <c r="P134" s="322"/>
      <c r="S134" s="322"/>
      <c r="V134" s="322"/>
      <c r="AB134" s="322"/>
    </row>
    <row r="135" ht="12">
      <c r="AB135" s="322"/>
    </row>
    <row r="136" ht="12">
      <c r="AB136" s="322"/>
    </row>
    <row r="137" ht="12">
      <c r="AB137" s="322"/>
    </row>
  </sheetData>
  <sheetProtection/>
  <mergeCells count="34">
    <mergeCell ref="V74:X74"/>
    <mergeCell ref="B75:C76"/>
    <mergeCell ref="V35:X35"/>
    <mergeCell ref="B36:C37"/>
    <mergeCell ref="B60:C60"/>
    <mergeCell ref="B73:C73"/>
    <mergeCell ref="D73:X73"/>
    <mergeCell ref="B74:C74"/>
    <mergeCell ref="B4:C5"/>
    <mergeCell ref="B34:C34"/>
    <mergeCell ref="D34:X34"/>
    <mergeCell ref="B35:C35"/>
    <mergeCell ref="D35:F35"/>
    <mergeCell ref="G35:I35"/>
    <mergeCell ref="M3:O3"/>
    <mergeCell ref="P3:R3"/>
    <mergeCell ref="S3:U3"/>
    <mergeCell ref="V3:X3"/>
    <mergeCell ref="D74:F74"/>
    <mergeCell ref="G74:I74"/>
    <mergeCell ref="J74:L74"/>
    <mergeCell ref="M74:O74"/>
    <mergeCell ref="P74:R74"/>
    <mergeCell ref="S74:U74"/>
    <mergeCell ref="J35:L35"/>
    <mergeCell ref="M35:O35"/>
    <mergeCell ref="P35:R35"/>
    <mergeCell ref="S35:U35"/>
    <mergeCell ref="B2:C2"/>
    <mergeCell ref="D2:X2"/>
    <mergeCell ref="B3:C3"/>
    <mergeCell ref="D3:F3"/>
    <mergeCell ref="G3:I3"/>
    <mergeCell ref="J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AH13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57421875" style="310" customWidth="1"/>
    <col min="2" max="2" width="2.8515625" style="310" customWidth="1"/>
    <col min="3" max="3" width="56.8515625" style="310" customWidth="1"/>
    <col min="4" max="4" width="16.7109375" style="310" bestFit="1" customWidth="1"/>
    <col min="5" max="6" width="15.8515625" style="310" bestFit="1" customWidth="1"/>
    <col min="7" max="7" width="15.8515625" style="310" customWidth="1"/>
    <col min="8" max="9" width="16.00390625" style="310" bestFit="1" customWidth="1"/>
    <col min="10" max="10" width="14.57421875" style="310" bestFit="1" customWidth="1"/>
    <col min="11" max="12" width="14.57421875" style="310" customWidth="1"/>
    <col min="13" max="13" width="15.28125" style="310" bestFit="1" customWidth="1"/>
    <col min="14" max="15" width="16.28125" style="310" bestFit="1" customWidth="1"/>
    <col min="16" max="16" width="16.28125" style="310" customWidth="1"/>
    <col min="17" max="18" width="16.00390625" style="310" bestFit="1" customWidth="1"/>
    <col min="19" max="19" width="16.421875" style="310" bestFit="1" customWidth="1"/>
    <col min="20" max="20" width="16.421875" style="310" customWidth="1"/>
    <col min="21" max="21" width="16.00390625" style="310" bestFit="1" customWidth="1"/>
    <col min="22" max="24" width="14.421875" style="310" bestFit="1" customWidth="1"/>
    <col min="25" max="25" width="16.7109375" style="310" bestFit="1" customWidth="1"/>
    <col min="26" max="26" width="15.28125" style="310" bestFit="1" customWidth="1"/>
    <col min="27" max="27" width="15.28125" style="310" customWidth="1"/>
    <col min="28" max="28" width="16.00390625" style="310" bestFit="1" customWidth="1"/>
    <col min="29" max="29" width="16.421875" style="310" bestFit="1" customWidth="1"/>
    <col min="30" max="30" width="16.421875" style="310" customWidth="1"/>
    <col min="31" max="31" width="13.421875" style="310" bestFit="1" customWidth="1"/>
    <col min="32" max="32" width="11.421875" style="310" customWidth="1"/>
    <col min="33" max="33" width="15.8515625" style="310" bestFit="1" customWidth="1"/>
    <col min="34" max="16384" width="11.421875" style="310" customWidth="1"/>
  </cols>
  <sheetData>
    <row r="2" spans="2:24" ht="21" customHeight="1">
      <c r="B2" s="446" t="s">
        <v>413</v>
      </c>
      <c r="C2" s="447"/>
      <c r="D2" s="455" t="s">
        <v>314</v>
      </c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7"/>
    </row>
    <row r="3" spans="2:24" ht="25.5" customHeight="1">
      <c r="B3" s="446" t="s">
        <v>408</v>
      </c>
      <c r="C3" s="447"/>
      <c r="D3" s="432" t="s">
        <v>1</v>
      </c>
      <c r="E3" s="433"/>
      <c r="F3" s="434"/>
      <c r="G3" s="432" t="s">
        <v>2</v>
      </c>
      <c r="H3" s="433"/>
      <c r="I3" s="434"/>
      <c r="J3" s="432" t="s">
        <v>409</v>
      </c>
      <c r="K3" s="433"/>
      <c r="L3" s="434"/>
      <c r="M3" s="432" t="s">
        <v>3</v>
      </c>
      <c r="N3" s="433"/>
      <c r="O3" s="434"/>
      <c r="P3" s="432" t="s">
        <v>410</v>
      </c>
      <c r="Q3" s="433"/>
      <c r="R3" s="434"/>
      <c r="S3" s="432" t="s">
        <v>411</v>
      </c>
      <c r="T3" s="433"/>
      <c r="U3" s="434"/>
      <c r="V3" s="432" t="s">
        <v>316</v>
      </c>
      <c r="W3" s="433"/>
      <c r="X3" s="434"/>
    </row>
    <row r="4" spans="2:24" ht="12" customHeight="1">
      <c r="B4" s="435" t="s">
        <v>317</v>
      </c>
      <c r="C4" s="448"/>
      <c r="D4" s="311">
        <f>+'[1]Segmentos pais'!D4</f>
        <v>41639</v>
      </c>
      <c r="E4" s="312">
        <f>+'[1]Segmentos LN Generacion'!E4</f>
        <v>41274</v>
      </c>
      <c r="F4" s="312">
        <f>+'[1]Segmentos LN Generacion'!F4</f>
        <v>40908</v>
      </c>
      <c r="G4" s="311">
        <f aca="true" t="shared" si="0" ref="G4:R4">+D4</f>
        <v>41639</v>
      </c>
      <c r="H4" s="312">
        <f t="shared" si="0"/>
        <v>41274</v>
      </c>
      <c r="I4" s="312">
        <f t="shared" si="0"/>
        <v>40908</v>
      </c>
      <c r="J4" s="311">
        <f t="shared" si="0"/>
        <v>41639</v>
      </c>
      <c r="K4" s="312">
        <f t="shared" si="0"/>
        <v>41274</v>
      </c>
      <c r="L4" s="312">
        <f t="shared" si="0"/>
        <v>40908</v>
      </c>
      <c r="M4" s="311">
        <f t="shared" si="0"/>
        <v>41639</v>
      </c>
      <c r="N4" s="312">
        <f t="shared" si="0"/>
        <v>41274</v>
      </c>
      <c r="O4" s="312">
        <f t="shared" si="0"/>
        <v>40908</v>
      </c>
      <c r="P4" s="311">
        <f t="shared" si="0"/>
        <v>41639</v>
      </c>
      <c r="Q4" s="312">
        <f t="shared" si="0"/>
        <v>41274</v>
      </c>
      <c r="R4" s="312">
        <f t="shared" si="0"/>
        <v>40908</v>
      </c>
      <c r="S4" s="311">
        <f aca="true" t="shared" si="1" ref="S4:X4">+P4</f>
        <v>41639</v>
      </c>
      <c r="T4" s="312">
        <f t="shared" si="1"/>
        <v>41274</v>
      </c>
      <c r="U4" s="312">
        <f t="shared" si="1"/>
        <v>40908</v>
      </c>
      <c r="V4" s="311">
        <f t="shared" si="1"/>
        <v>41639</v>
      </c>
      <c r="W4" s="312">
        <f t="shared" si="1"/>
        <v>41274</v>
      </c>
      <c r="X4" s="312">
        <f t="shared" si="1"/>
        <v>40908</v>
      </c>
    </row>
    <row r="5" spans="2:24" ht="12">
      <c r="B5" s="449"/>
      <c r="C5" s="450"/>
      <c r="D5" s="313" t="s">
        <v>318</v>
      </c>
      <c r="E5" s="314" t="s">
        <v>318</v>
      </c>
      <c r="F5" s="314" t="s">
        <v>318</v>
      </c>
      <c r="G5" s="313" t="s">
        <v>318</v>
      </c>
      <c r="H5" s="314" t="s">
        <v>318</v>
      </c>
      <c r="I5" s="314" t="s">
        <v>318</v>
      </c>
      <c r="J5" s="313" t="s">
        <v>318</v>
      </c>
      <c r="K5" s="314" t="s">
        <v>318</v>
      </c>
      <c r="L5" s="314" t="s">
        <v>318</v>
      </c>
      <c r="M5" s="313" t="s">
        <v>318</v>
      </c>
      <c r="N5" s="314" t="s">
        <v>318</v>
      </c>
      <c r="O5" s="314" t="s">
        <v>318</v>
      </c>
      <c r="P5" s="313" t="s">
        <v>318</v>
      </c>
      <c r="Q5" s="314" t="s">
        <v>318</v>
      </c>
      <c r="R5" s="314" t="s">
        <v>318</v>
      </c>
      <c r="S5" s="313" t="s">
        <v>318</v>
      </c>
      <c r="T5" s="314" t="s">
        <v>318</v>
      </c>
      <c r="U5" s="314" t="s">
        <v>318</v>
      </c>
      <c r="V5" s="313" t="s">
        <v>318</v>
      </c>
      <c r="W5" s="314" t="s">
        <v>318</v>
      </c>
      <c r="X5" s="314" t="s">
        <v>318</v>
      </c>
    </row>
    <row r="6" spans="2:28" ht="12">
      <c r="B6" s="315" t="s">
        <v>319</v>
      </c>
      <c r="D6" s="316">
        <f>SUM(D7:D13)</f>
        <v>192097248</v>
      </c>
      <c r="E6" s="317">
        <f>SUM(E7:E13)</f>
        <v>161687281</v>
      </c>
      <c r="F6" s="317">
        <v>193667154</v>
      </c>
      <c r="G6" s="316">
        <f>SUM(G7:G13)</f>
        <v>217226660</v>
      </c>
      <c r="H6" s="317">
        <v>75393801</v>
      </c>
      <c r="I6" s="317">
        <v>84947442</v>
      </c>
      <c r="J6" s="316">
        <f>SUM(J7:J13)</f>
        <v>413137593</v>
      </c>
      <c r="K6" s="317">
        <v>396065371</v>
      </c>
      <c r="L6" s="317">
        <v>424487557</v>
      </c>
      <c r="M6" s="316">
        <f>SUM(M7:M13)</f>
        <v>286639350</v>
      </c>
      <c r="N6" s="317">
        <v>248759159</v>
      </c>
      <c r="O6" s="317">
        <v>233091543</v>
      </c>
      <c r="P6" s="316">
        <f>SUM(P7:P13)</f>
        <v>106049491</v>
      </c>
      <c r="Q6" s="317">
        <v>83158205</v>
      </c>
      <c r="R6" s="317">
        <v>73305844</v>
      </c>
      <c r="S6" s="316">
        <f>SUM(S7:S13)</f>
        <v>-3541399</v>
      </c>
      <c r="T6" s="317">
        <v>-3228460</v>
      </c>
      <c r="U6" s="317">
        <v>-8446413</v>
      </c>
      <c r="V6" s="326">
        <f>SUM(V7:V13)</f>
        <v>1211608943</v>
      </c>
      <c r="W6" s="330">
        <f>SUM(W7:W13)</f>
        <v>961835357</v>
      </c>
      <c r="X6" s="330">
        <f>SUM(X7:X13)</f>
        <v>1001053127</v>
      </c>
      <c r="Z6" s="322">
        <f>+'[1]Segmentos LN resumen'!G6-V6</f>
        <v>0</v>
      </c>
      <c r="AA6" s="322">
        <f>+'[1]Segmentos LN resumen'!H6-W6</f>
        <v>0</v>
      </c>
      <c r="AB6" s="322">
        <f>+'[1]Segmentos LN resumen'!I6-X6</f>
        <v>0</v>
      </c>
    </row>
    <row r="7" spans="2:28" ht="12">
      <c r="B7" s="319"/>
      <c r="C7" s="320" t="s">
        <v>321</v>
      </c>
      <c r="D7" s="316">
        <v>22774490</v>
      </c>
      <c r="E7" s="321">
        <v>6800784</v>
      </c>
      <c r="F7" s="321">
        <v>26582727</v>
      </c>
      <c r="G7" s="316">
        <v>8696329</v>
      </c>
      <c r="H7" s="321">
        <v>13979227</v>
      </c>
      <c r="I7" s="321">
        <v>21100767</v>
      </c>
      <c r="J7" s="316">
        <v>65536627</v>
      </c>
      <c r="K7" s="321">
        <v>46175000</v>
      </c>
      <c r="L7" s="321">
        <v>109978438</v>
      </c>
      <c r="M7" s="316">
        <v>116480956</v>
      </c>
      <c r="N7" s="321">
        <v>132138584</v>
      </c>
      <c r="O7" s="321">
        <v>131270670</v>
      </c>
      <c r="P7" s="316">
        <v>41802393</v>
      </c>
      <c r="Q7" s="321">
        <v>27824497</v>
      </c>
      <c r="R7" s="321">
        <v>9290173</v>
      </c>
      <c r="S7" s="316">
        <v>0</v>
      </c>
      <c r="T7" s="321">
        <v>0</v>
      </c>
      <c r="U7" s="321">
        <v>0</v>
      </c>
      <c r="V7" s="326">
        <f aca="true" t="shared" si="2" ref="V7:X13">+D7+G7+J7+M7+P7+S7</f>
        <v>255290795</v>
      </c>
      <c r="W7" s="330">
        <f t="shared" si="2"/>
        <v>226918092</v>
      </c>
      <c r="X7" s="330">
        <f t="shared" si="2"/>
        <v>298222775</v>
      </c>
      <c r="Y7" s="322"/>
      <c r="Z7" s="322">
        <f>+'[1]Segmentos LN resumen'!G8-V7</f>
        <v>0</v>
      </c>
      <c r="AA7" s="322">
        <f>+'[1]Segmentos LN resumen'!H8-W7</f>
        <v>0</v>
      </c>
      <c r="AB7" s="322">
        <f>+'[1]Segmentos LN resumen'!I8-X7</f>
        <v>0</v>
      </c>
    </row>
    <row r="8" spans="2:28" ht="12">
      <c r="B8" s="319"/>
      <c r="C8" s="320" t="s">
        <v>322</v>
      </c>
      <c r="D8" s="316">
        <v>309009</v>
      </c>
      <c r="E8" s="321">
        <v>3</v>
      </c>
      <c r="F8" s="321">
        <v>0</v>
      </c>
      <c r="G8" s="316">
        <v>0</v>
      </c>
      <c r="H8" s="321">
        <v>248730</v>
      </c>
      <c r="I8" s="321">
        <v>0</v>
      </c>
      <c r="J8" s="316">
        <v>16895101</v>
      </c>
      <c r="K8" s="321">
        <v>21786059</v>
      </c>
      <c r="L8" s="321">
        <v>0</v>
      </c>
      <c r="M8" s="316">
        <v>72924655</v>
      </c>
      <c r="N8" s="321">
        <v>25853350</v>
      </c>
      <c r="O8" s="321">
        <v>25011</v>
      </c>
      <c r="P8" s="316">
        <v>3941104</v>
      </c>
      <c r="Q8" s="321">
        <v>0</v>
      </c>
      <c r="R8" s="321">
        <v>0</v>
      </c>
      <c r="S8" s="316">
        <v>0</v>
      </c>
      <c r="T8" s="321">
        <v>0</v>
      </c>
      <c r="U8" s="321">
        <v>0</v>
      </c>
      <c r="V8" s="326">
        <f t="shared" si="2"/>
        <v>94069869</v>
      </c>
      <c r="W8" s="330">
        <f t="shared" si="2"/>
        <v>47888142</v>
      </c>
      <c r="X8" s="330">
        <f t="shared" si="2"/>
        <v>25011</v>
      </c>
      <c r="Z8" s="322">
        <f>+'[1]Segmentos LN resumen'!G9-V8</f>
        <v>0</v>
      </c>
      <c r="AA8" s="322">
        <f>+'[1]Segmentos LN resumen'!H9-W8</f>
        <v>0</v>
      </c>
      <c r="AB8" s="322">
        <f>+'[1]Segmentos LN resumen'!I9-X8</f>
        <v>0</v>
      </c>
    </row>
    <row r="9" spans="2:28" ht="12">
      <c r="B9" s="319"/>
      <c r="C9" s="320" t="s">
        <v>323</v>
      </c>
      <c r="D9" s="316">
        <v>1793463</v>
      </c>
      <c r="E9" s="321">
        <v>2458642</v>
      </c>
      <c r="F9" s="321">
        <v>2312576</v>
      </c>
      <c r="G9" s="316">
        <v>1181675</v>
      </c>
      <c r="H9" s="321">
        <v>982584</v>
      </c>
      <c r="I9" s="321">
        <v>1246994</v>
      </c>
      <c r="J9" s="316">
        <v>71204617</v>
      </c>
      <c r="K9" s="321">
        <v>58667785</v>
      </c>
      <c r="L9" s="321">
        <v>27375759</v>
      </c>
      <c r="M9" s="316">
        <v>3591691</v>
      </c>
      <c r="N9" s="321">
        <v>6465483</v>
      </c>
      <c r="O9" s="321">
        <v>5118035</v>
      </c>
      <c r="P9" s="316">
        <v>2013596</v>
      </c>
      <c r="Q9" s="321">
        <v>2667568</v>
      </c>
      <c r="R9" s="321">
        <v>2636552</v>
      </c>
      <c r="S9" s="316">
        <v>0</v>
      </c>
      <c r="T9" s="321">
        <v>0</v>
      </c>
      <c r="U9" s="321">
        <v>0</v>
      </c>
      <c r="V9" s="326">
        <f t="shared" si="2"/>
        <v>79785042</v>
      </c>
      <c r="W9" s="330">
        <f t="shared" si="2"/>
        <v>71242062</v>
      </c>
      <c r="X9" s="330">
        <f t="shared" si="2"/>
        <v>38689916</v>
      </c>
      <c r="Z9" s="322">
        <f>+'[1]Segmentos LN resumen'!G10-V9</f>
        <v>0</v>
      </c>
      <c r="AA9" s="322">
        <f>+'[1]Segmentos LN resumen'!H10-W9</f>
        <v>0</v>
      </c>
      <c r="AB9" s="322">
        <f>+'[1]Segmentos LN resumen'!I10-X9</f>
        <v>0</v>
      </c>
    </row>
    <row r="10" spans="2:28" ht="12">
      <c r="B10" s="319"/>
      <c r="C10" s="320" t="s">
        <v>324</v>
      </c>
      <c r="D10" s="316">
        <v>149400234</v>
      </c>
      <c r="E10" s="321">
        <v>146524961</v>
      </c>
      <c r="F10" s="321">
        <v>152223272</v>
      </c>
      <c r="G10" s="316">
        <v>195835234</v>
      </c>
      <c r="H10" s="321">
        <v>50892193</v>
      </c>
      <c r="I10" s="321">
        <v>54255165</v>
      </c>
      <c r="J10" s="316">
        <v>248214780</v>
      </c>
      <c r="K10" s="321">
        <v>256665873</v>
      </c>
      <c r="L10" s="321">
        <v>254576869</v>
      </c>
      <c r="M10" s="316">
        <v>86878811</v>
      </c>
      <c r="N10" s="321">
        <v>78708428</v>
      </c>
      <c r="O10" s="321">
        <v>82197032</v>
      </c>
      <c r="P10" s="316">
        <v>49200081</v>
      </c>
      <c r="Q10" s="321">
        <v>48194935</v>
      </c>
      <c r="R10" s="321">
        <v>56990519</v>
      </c>
      <c r="S10" s="316">
        <v>2968</v>
      </c>
      <c r="T10" s="321">
        <v>0</v>
      </c>
      <c r="U10" s="321">
        <v>0</v>
      </c>
      <c r="V10" s="326">
        <f t="shared" si="2"/>
        <v>729532108</v>
      </c>
      <c r="W10" s="330">
        <f t="shared" si="2"/>
        <v>580986390</v>
      </c>
      <c r="X10" s="330">
        <f t="shared" si="2"/>
        <v>600242857</v>
      </c>
      <c r="Z10" s="322">
        <f>+'[1]Segmentos LN resumen'!G11-V10</f>
        <v>0</v>
      </c>
      <c r="AA10" s="322">
        <f>+'[1]Segmentos LN resumen'!H11-W10</f>
        <v>0</v>
      </c>
      <c r="AB10" s="322">
        <f>+'[1]Segmentos LN resumen'!I11-X10</f>
        <v>0</v>
      </c>
    </row>
    <row r="11" spans="2:28" ht="12">
      <c r="B11" s="319"/>
      <c r="C11" s="320" t="s">
        <v>325</v>
      </c>
      <c r="D11" s="316">
        <v>15082952</v>
      </c>
      <c r="E11" s="321">
        <v>4002377</v>
      </c>
      <c r="F11" s="321">
        <v>10623831</v>
      </c>
      <c r="G11" s="316">
        <v>757342</v>
      </c>
      <c r="H11" s="321">
        <v>910306</v>
      </c>
      <c r="I11" s="321">
        <v>776127</v>
      </c>
      <c r="J11" s="316">
        <v>22750</v>
      </c>
      <c r="K11" s="321">
        <v>0</v>
      </c>
      <c r="L11" s="321">
        <v>0</v>
      </c>
      <c r="M11" s="316">
        <v>2735244</v>
      </c>
      <c r="N11" s="321">
        <v>2444649</v>
      </c>
      <c r="O11" s="321">
        <v>9761211</v>
      </c>
      <c r="P11" s="316">
        <v>3156941</v>
      </c>
      <c r="Q11" s="321">
        <v>54071</v>
      </c>
      <c r="R11" s="321">
        <v>14453</v>
      </c>
      <c r="S11" s="316">
        <v>-3544367</v>
      </c>
      <c r="T11" s="321">
        <v>-3228460</v>
      </c>
      <c r="U11" s="321">
        <v>-8446413</v>
      </c>
      <c r="V11" s="326">
        <f t="shared" si="2"/>
        <v>18210862</v>
      </c>
      <c r="W11" s="330">
        <f t="shared" si="2"/>
        <v>4182943</v>
      </c>
      <c r="X11" s="330">
        <f t="shared" si="2"/>
        <v>12729209</v>
      </c>
      <c r="Z11" s="322">
        <f>+'[1]Segmentos LN resumen'!G12-V11</f>
        <v>0</v>
      </c>
      <c r="AA11" s="322">
        <f>+'[1]Segmentos LN resumen'!H12-W11</f>
        <v>0</v>
      </c>
      <c r="AB11" s="322">
        <f>+'[1]Segmentos LN resumen'!I12-X11</f>
        <v>0</v>
      </c>
    </row>
    <row r="12" spans="2:28" ht="12">
      <c r="B12" s="319"/>
      <c r="C12" s="320" t="s">
        <v>326</v>
      </c>
      <c r="D12" s="316">
        <v>2516897</v>
      </c>
      <c r="E12" s="321">
        <v>1452916</v>
      </c>
      <c r="F12" s="321">
        <v>1924748</v>
      </c>
      <c r="G12" s="316">
        <v>5186645</v>
      </c>
      <c r="H12" s="321">
        <v>3234106</v>
      </c>
      <c r="I12" s="321">
        <v>3138669</v>
      </c>
      <c r="J12" s="316">
        <v>2495125</v>
      </c>
      <c r="K12" s="321">
        <v>634171</v>
      </c>
      <c r="L12" s="321">
        <v>1252066</v>
      </c>
      <c r="M12" s="316">
        <v>4027993</v>
      </c>
      <c r="N12" s="321">
        <v>3148665</v>
      </c>
      <c r="O12" s="321">
        <v>4719584</v>
      </c>
      <c r="P12" s="316">
        <v>5445164</v>
      </c>
      <c r="Q12" s="321">
        <v>4390026</v>
      </c>
      <c r="R12" s="321">
        <v>4357382</v>
      </c>
      <c r="S12" s="316">
        <v>0</v>
      </c>
      <c r="T12" s="321">
        <v>0</v>
      </c>
      <c r="U12" s="321">
        <v>0</v>
      </c>
      <c r="V12" s="326">
        <f t="shared" si="2"/>
        <v>19671824</v>
      </c>
      <c r="W12" s="330">
        <f t="shared" si="2"/>
        <v>12859884</v>
      </c>
      <c r="X12" s="330">
        <f t="shared" si="2"/>
        <v>15392449</v>
      </c>
      <c r="Z12" s="322">
        <f>+'[1]Segmentos LN resumen'!G13-V12</f>
        <v>0</v>
      </c>
      <c r="AA12" s="322">
        <f>+'[1]Segmentos LN resumen'!H13-W12</f>
        <v>0</v>
      </c>
      <c r="AB12" s="322">
        <f>+'[1]Segmentos LN resumen'!I13-X12</f>
        <v>0</v>
      </c>
    </row>
    <row r="13" spans="2:28" ht="12">
      <c r="B13" s="319"/>
      <c r="C13" s="320" t="s">
        <v>327</v>
      </c>
      <c r="D13" s="316">
        <v>220203</v>
      </c>
      <c r="E13" s="321">
        <v>447598</v>
      </c>
      <c r="F13" s="321">
        <v>0</v>
      </c>
      <c r="G13" s="316">
        <v>5569435</v>
      </c>
      <c r="H13" s="321">
        <v>5146655</v>
      </c>
      <c r="I13" s="321">
        <v>4429720</v>
      </c>
      <c r="J13" s="316">
        <v>8768593</v>
      </c>
      <c r="K13" s="321">
        <v>12136483</v>
      </c>
      <c r="L13" s="321">
        <v>31304425</v>
      </c>
      <c r="M13" s="316">
        <v>0</v>
      </c>
      <c r="N13" s="321">
        <v>0</v>
      </c>
      <c r="O13" s="321">
        <v>0</v>
      </c>
      <c r="P13" s="316">
        <v>490212</v>
      </c>
      <c r="Q13" s="321">
        <v>27108</v>
      </c>
      <c r="R13" s="321">
        <v>16765</v>
      </c>
      <c r="S13" s="316">
        <v>0</v>
      </c>
      <c r="T13" s="321">
        <v>0</v>
      </c>
      <c r="U13" s="321">
        <v>0</v>
      </c>
      <c r="V13" s="326">
        <f t="shared" si="2"/>
        <v>15048443</v>
      </c>
      <c r="W13" s="330">
        <f t="shared" si="2"/>
        <v>17757844</v>
      </c>
      <c r="X13" s="330">
        <f t="shared" si="2"/>
        <v>35750910</v>
      </c>
      <c r="Z13" s="322">
        <f>+'[1]Segmentos LN resumen'!G14-V13</f>
        <v>0</v>
      </c>
      <c r="AA13" s="322">
        <f>+'[1]Segmentos LN resumen'!H14-W13</f>
        <v>0</v>
      </c>
      <c r="AB13" s="322">
        <f>+'[1]Segmentos LN resumen'!I14-X13</f>
        <v>0</v>
      </c>
    </row>
    <row r="14" spans="23:24" ht="7.5" customHeight="1">
      <c r="W14" s="328"/>
      <c r="X14" s="328"/>
    </row>
    <row r="15" spans="2:28" ht="36">
      <c r="B15" s="319"/>
      <c r="C15" s="323" t="s">
        <v>412</v>
      </c>
      <c r="D15" s="316">
        <v>0</v>
      </c>
      <c r="E15" s="321">
        <v>0</v>
      </c>
      <c r="F15" s="321">
        <v>0</v>
      </c>
      <c r="G15" s="316">
        <v>0</v>
      </c>
      <c r="H15" s="321">
        <v>0</v>
      </c>
      <c r="I15" s="321">
        <v>0</v>
      </c>
      <c r="J15" s="316">
        <v>0</v>
      </c>
      <c r="K15" s="321">
        <v>0</v>
      </c>
      <c r="L15" s="321">
        <v>0</v>
      </c>
      <c r="M15" s="316">
        <v>0</v>
      </c>
      <c r="N15" s="321">
        <v>0</v>
      </c>
      <c r="O15" s="321">
        <v>0</v>
      </c>
      <c r="P15" s="316">
        <v>0</v>
      </c>
      <c r="Q15" s="321">
        <v>0</v>
      </c>
      <c r="R15" s="321">
        <v>0</v>
      </c>
      <c r="S15" s="316">
        <v>0</v>
      </c>
      <c r="T15" s="321">
        <v>0</v>
      </c>
      <c r="U15" s="321">
        <v>0</v>
      </c>
      <c r="V15" s="326">
        <v>0</v>
      </c>
      <c r="W15" s="330">
        <v>0</v>
      </c>
      <c r="X15" s="330">
        <v>0</v>
      </c>
      <c r="Z15" s="322">
        <f>+'[1]Segmentos LN resumen'!G16-V15</f>
        <v>0</v>
      </c>
      <c r="AA15" s="322">
        <f>+'[1]Segmentos LN resumen'!H16-W15</f>
        <v>0</v>
      </c>
      <c r="AB15" s="322">
        <f>+'[1]Segmentos LN resumen'!I16-X15</f>
        <v>0</v>
      </c>
    </row>
    <row r="16" spans="23:24" ht="12">
      <c r="W16" s="328"/>
      <c r="X16" s="328"/>
    </row>
    <row r="17" spans="2:28" ht="12">
      <c r="B17" s="318" t="s">
        <v>329</v>
      </c>
      <c r="D17" s="316">
        <f>SUM(D18:D27)</f>
        <v>1210687967</v>
      </c>
      <c r="E17" s="317">
        <f>SUM(E18:E27)</f>
        <v>1141771230</v>
      </c>
      <c r="F17" s="317">
        <v>1116514950</v>
      </c>
      <c r="G17" s="316">
        <f>SUM(G18:G27)</f>
        <v>284575650</v>
      </c>
      <c r="H17" s="317">
        <v>249249898</v>
      </c>
      <c r="I17" s="317">
        <v>272099510</v>
      </c>
      <c r="J17" s="316">
        <f>SUM(J18:J27)</f>
        <v>1748919068</v>
      </c>
      <c r="K17" s="317">
        <v>1813358782</v>
      </c>
      <c r="L17" s="317">
        <v>1994823050</v>
      </c>
      <c r="M17" s="316">
        <f aca="true" t="shared" si="3" ref="M17:X17">SUM(M18:M27)</f>
        <v>965222710</v>
      </c>
      <c r="N17" s="317">
        <v>949733045</v>
      </c>
      <c r="O17" s="317">
        <v>937334342</v>
      </c>
      <c r="P17" s="316">
        <f t="shared" si="3"/>
        <v>487752639</v>
      </c>
      <c r="Q17" s="317">
        <v>456528437</v>
      </c>
      <c r="R17" s="317">
        <v>434005821</v>
      </c>
      <c r="S17" s="316">
        <f t="shared" si="3"/>
        <v>0</v>
      </c>
      <c r="T17" s="317">
        <v>0</v>
      </c>
      <c r="U17" s="317">
        <v>0</v>
      </c>
      <c r="V17" s="326">
        <f t="shared" si="3"/>
        <v>4697158034</v>
      </c>
      <c r="W17" s="330">
        <f t="shared" si="3"/>
        <v>4610641392</v>
      </c>
      <c r="X17" s="330">
        <f t="shared" si="3"/>
        <v>4754777673</v>
      </c>
      <c r="Z17" s="322">
        <f>+'[1]Segmentos LN resumen'!G18-V17</f>
        <v>0</v>
      </c>
      <c r="AA17" s="322">
        <f>+'[1]Segmentos LN resumen'!H18-W17</f>
        <v>0</v>
      </c>
      <c r="AB17" s="322">
        <f>+'[1]Segmentos LN resumen'!I18-X17</f>
        <v>0</v>
      </c>
    </row>
    <row r="18" spans="2:28" ht="12">
      <c r="B18" s="319"/>
      <c r="C18" s="320" t="s">
        <v>330</v>
      </c>
      <c r="D18" s="316">
        <v>22728</v>
      </c>
      <c r="E18" s="321">
        <v>25109</v>
      </c>
      <c r="F18" s="321">
        <v>25176</v>
      </c>
      <c r="G18" s="316">
        <v>61181</v>
      </c>
      <c r="H18" s="321">
        <v>86201</v>
      </c>
      <c r="I18" s="321">
        <v>0</v>
      </c>
      <c r="J18" s="316">
        <v>452494316</v>
      </c>
      <c r="K18" s="321">
        <v>375227434</v>
      </c>
      <c r="L18" s="321">
        <v>0</v>
      </c>
      <c r="M18" s="316">
        <v>7143</v>
      </c>
      <c r="N18" s="321">
        <v>7117</v>
      </c>
      <c r="O18" s="321">
        <v>7024</v>
      </c>
      <c r="P18" s="316">
        <v>0</v>
      </c>
      <c r="Q18" s="321">
        <v>3183912</v>
      </c>
      <c r="R18" s="321">
        <v>2792448</v>
      </c>
      <c r="S18" s="316">
        <v>0</v>
      </c>
      <c r="T18" s="321">
        <v>0</v>
      </c>
      <c r="U18" s="321">
        <v>0</v>
      </c>
      <c r="V18" s="326">
        <f aca="true" t="shared" si="4" ref="V18:X27">+D18+G18+J18+M18+P18+S18</f>
        <v>452585368</v>
      </c>
      <c r="W18" s="330">
        <f t="shared" si="4"/>
        <v>378529773</v>
      </c>
      <c r="X18" s="330">
        <f t="shared" si="4"/>
        <v>2824648</v>
      </c>
      <c r="Z18" s="322">
        <f>+'[1]Segmentos LN resumen'!G19-V18</f>
        <v>0</v>
      </c>
      <c r="AA18" s="322">
        <f>+'[1]Segmentos LN resumen'!H19-W18</f>
        <v>0</v>
      </c>
      <c r="AB18" s="322">
        <f>+'[1]Segmentos LN resumen'!I19-X18</f>
        <v>0</v>
      </c>
    </row>
    <row r="19" spans="2:28" ht="12">
      <c r="B19" s="319"/>
      <c r="C19" s="320" t="s">
        <v>331</v>
      </c>
      <c r="D19" s="316">
        <v>319503</v>
      </c>
      <c r="E19" s="321">
        <v>333644</v>
      </c>
      <c r="F19" s="321">
        <v>229343</v>
      </c>
      <c r="G19" s="316">
        <v>480779</v>
      </c>
      <c r="H19" s="321">
        <v>580733</v>
      </c>
      <c r="I19" s="321">
        <v>885726</v>
      </c>
      <c r="J19" s="316">
        <v>58799681</v>
      </c>
      <c r="K19" s="321">
        <v>59325193</v>
      </c>
      <c r="L19" s="321">
        <v>79626762</v>
      </c>
      <c r="M19" s="316">
        <v>0</v>
      </c>
      <c r="N19" s="321">
        <v>1074740</v>
      </c>
      <c r="O19" s="321">
        <v>0</v>
      </c>
      <c r="P19" s="316">
        <v>0</v>
      </c>
      <c r="Q19" s="321">
        <v>0</v>
      </c>
      <c r="R19" s="321">
        <v>0</v>
      </c>
      <c r="S19" s="316">
        <v>0</v>
      </c>
      <c r="T19" s="321">
        <v>0</v>
      </c>
      <c r="U19" s="321">
        <v>0</v>
      </c>
      <c r="V19" s="326">
        <f t="shared" si="4"/>
        <v>59599963</v>
      </c>
      <c r="W19" s="330">
        <f t="shared" si="4"/>
        <v>61314310</v>
      </c>
      <c r="X19" s="330">
        <f t="shared" si="4"/>
        <v>80741831</v>
      </c>
      <c r="Z19" s="322">
        <f>+'[1]Segmentos LN resumen'!G20-V19</f>
        <v>0</v>
      </c>
      <c r="AA19" s="322">
        <f>+'[1]Segmentos LN resumen'!H20-W19</f>
        <v>0</v>
      </c>
      <c r="AB19" s="322">
        <f>+'[1]Segmentos LN resumen'!I20-X19</f>
        <v>0</v>
      </c>
    </row>
    <row r="20" spans="2:28" ht="12">
      <c r="B20" s="319"/>
      <c r="C20" s="320" t="s">
        <v>332</v>
      </c>
      <c r="D20" s="316">
        <v>6055189</v>
      </c>
      <c r="E20" s="321">
        <v>6863063</v>
      </c>
      <c r="F20" s="321">
        <v>3699470</v>
      </c>
      <c r="G20" s="316">
        <v>1668894</v>
      </c>
      <c r="H20" s="321">
        <v>1666444</v>
      </c>
      <c r="I20" s="321">
        <v>1378682</v>
      </c>
      <c r="J20" s="316">
        <v>34859235</v>
      </c>
      <c r="K20" s="321">
        <v>32901738</v>
      </c>
      <c r="L20" s="321">
        <v>251693307</v>
      </c>
      <c r="M20" s="316">
        <v>11995821</v>
      </c>
      <c r="N20" s="321">
        <v>10300046</v>
      </c>
      <c r="O20" s="321">
        <v>10285519</v>
      </c>
      <c r="P20" s="316">
        <v>0</v>
      </c>
      <c r="Q20" s="321">
        <v>0</v>
      </c>
      <c r="R20" s="321">
        <v>0</v>
      </c>
      <c r="S20" s="316">
        <v>0</v>
      </c>
      <c r="T20" s="321">
        <v>0</v>
      </c>
      <c r="U20" s="321">
        <v>0</v>
      </c>
      <c r="V20" s="326">
        <f t="shared" si="4"/>
        <v>54579139</v>
      </c>
      <c r="W20" s="330">
        <f t="shared" si="4"/>
        <v>51731291</v>
      </c>
      <c r="X20" s="330">
        <f t="shared" si="4"/>
        <v>267056978</v>
      </c>
      <c r="Z20" s="322">
        <f>+'[1]Segmentos LN resumen'!G21-V20</f>
        <v>0</v>
      </c>
      <c r="AA20" s="322">
        <f>+'[1]Segmentos LN resumen'!H21-W20</f>
        <v>0</v>
      </c>
      <c r="AB20" s="322">
        <f>+'[1]Segmentos LN resumen'!I21-X20</f>
        <v>0</v>
      </c>
    </row>
    <row r="21" spans="2:28" ht="12">
      <c r="B21" s="319"/>
      <c r="C21" s="320" t="s">
        <v>333</v>
      </c>
      <c r="D21" s="316">
        <v>0</v>
      </c>
      <c r="E21" s="321">
        <v>0</v>
      </c>
      <c r="F21" s="321">
        <v>0</v>
      </c>
      <c r="G21" s="316">
        <v>0</v>
      </c>
      <c r="H21" s="321">
        <v>0</v>
      </c>
      <c r="I21" s="321">
        <v>0</v>
      </c>
      <c r="J21" s="316">
        <v>0</v>
      </c>
      <c r="K21" s="321">
        <v>99044</v>
      </c>
      <c r="L21" s="321">
        <v>117946</v>
      </c>
      <c r="M21" s="316">
        <v>0</v>
      </c>
      <c r="N21" s="321">
        <v>0</v>
      </c>
      <c r="O21" s="321">
        <v>0</v>
      </c>
      <c r="P21" s="316">
        <v>0</v>
      </c>
      <c r="Q21" s="321">
        <v>0</v>
      </c>
      <c r="R21" s="321">
        <v>0</v>
      </c>
      <c r="S21" s="316">
        <v>0</v>
      </c>
      <c r="T21" s="321">
        <v>0</v>
      </c>
      <c r="U21" s="321">
        <v>0</v>
      </c>
      <c r="V21" s="326">
        <f t="shared" si="4"/>
        <v>0</v>
      </c>
      <c r="W21" s="330">
        <f t="shared" si="4"/>
        <v>99044</v>
      </c>
      <c r="X21" s="330">
        <f t="shared" si="4"/>
        <v>117946</v>
      </c>
      <c r="Z21" s="322">
        <f>+'[1]Segmentos LN resumen'!G22-V21</f>
        <v>0</v>
      </c>
      <c r="AA21" s="322">
        <f>+'[1]Segmentos LN resumen'!H22-W21</f>
        <v>0</v>
      </c>
      <c r="AB21" s="322">
        <f>+'[1]Segmentos LN resumen'!I22-X21</f>
        <v>0</v>
      </c>
    </row>
    <row r="22" spans="2:28" ht="12">
      <c r="B22" s="319"/>
      <c r="C22" s="320" t="s">
        <v>334</v>
      </c>
      <c r="D22" s="316">
        <v>552161023</v>
      </c>
      <c r="E22" s="321">
        <v>510734951</v>
      </c>
      <c r="F22" s="321">
        <v>503579522</v>
      </c>
      <c r="G22" s="316">
        <v>21641</v>
      </c>
      <c r="H22" s="321">
        <v>25684</v>
      </c>
      <c r="I22" s="321">
        <v>31383</v>
      </c>
      <c r="J22" s="316">
        <v>0</v>
      </c>
      <c r="K22" s="321">
        <v>0</v>
      </c>
      <c r="L22" s="321">
        <v>0</v>
      </c>
      <c r="M22" s="316">
        <v>33085547</v>
      </c>
      <c r="N22" s="321">
        <v>33528901</v>
      </c>
      <c r="O22" s="321">
        <v>31365165</v>
      </c>
      <c r="P22" s="316">
        <v>0</v>
      </c>
      <c r="Q22" s="321">
        <v>0</v>
      </c>
      <c r="R22" s="321">
        <v>0</v>
      </c>
      <c r="S22" s="316">
        <v>0</v>
      </c>
      <c r="T22" s="321">
        <v>0</v>
      </c>
      <c r="U22" s="321">
        <v>0</v>
      </c>
      <c r="V22" s="326">
        <f t="shared" si="4"/>
        <v>585268211</v>
      </c>
      <c r="W22" s="330">
        <f t="shared" si="4"/>
        <v>544289536</v>
      </c>
      <c r="X22" s="330">
        <f t="shared" si="4"/>
        <v>534976070</v>
      </c>
      <c r="Z22" s="322">
        <f>+'[1]Segmentos LN resumen'!G23-V22</f>
        <v>0</v>
      </c>
      <c r="AA22" s="322">
        <f>+'[1]Segmentos LN resumen'!H23-W22</f>
        <v>0</v>
      </c>
      <c r="AB22" s="322">
        <f>+'[1]Segmentos LN resumen'!I23-X22</f>
        <v>0</v>
      </c>
    </row>
    <row r="23" spans="2:28" ht="12">
      <c r="B23" s="319"/>
      <c r="C23" s="320" t="s">
        <v>335</v>
      </c>
      <c r="D23" s="316">
        <v>13175169</v>
      </c>
      <c r="E23" s="321">
        <v>13233744</v>
      </c>
      <c r="F23" s="321">
        <v>15263011</v>
      </c>
      <c r="G23" s="316">
        <v>2644331</v>
      </c>
      <c r="H23" s="321">
        <v>3334273</v>
      </c>
      <c r="I23" s="321">
        <v>3473743</v>
      </c>
      <c r="J23" s="316">
        <v>1052932113</v>
      </c>
      <c r="K23" s="321">
        <v>1098619633</v>
      </c>
      <c r="L23" s="321">
        <v>1374215991</v>
      </c>
      <c r="M23" s="316">
        <v>18832051</v>
      </c>
      <c r="N23" s="321">
        <v>19929984</v>
      </c>
      <c r="O23" s="321">
        <v>21482790</v>
      </c>
      <c r="P23" s="316">
        <v>3788645</v>
      </c>
      <c r="Q23" s="321">
        <v>2929542</v>
      </c>
      <c r="R23" s="321">
        <v>2844862</v>
      </c>
      <c r="S23" s="316">
        <v>0</v>
      </c>
      <c r="T23" s="321">
        <v>0</v>
      </c>
      <c r="U23" s="321">
        <v>0</v>
      </c>
      <c r="V23" s="326">
        <f t="shared" si="4"/>
        <v>1091372309</v>
      </c>
      <c r="W23" s="330">
        <f t="shared" si="4"/>
        <v>1138047176</v>
      </c>
      <c r="X23" s="330">
        <f t="shared" si="4"/>
        <v>1417280397</v>
      </c>
      <c r="Z23" s="322">
        <f>+'[1]Segmentos LN resumen'!G24-V23</f>
        <v>0</v>
      </c>
      <c r="AA23" s="322">
        <f>+'[1]Segmentos LN resumen'!H24-W23</f>
        <v>0</v>
      </c>
      <c r="AB23" s="322">
        <f>+'[1]Segmentos LN resumen'!I24-X23</f>
        <v>0</v>
      </c>
    </row>
    <row r="24" spans="2:28" ht="12">
      <c r="B24" s="319"/>
      <c r="C24" s="320" t="s">
        <v>336</v>
      </c>
      <c r="D24" s="316">
        <v>2240478</v>
      </c>
      <c r="E24" s="321">
        <v>2240478</v>
      </c>
      <c r="F24" s="321">
        <v>2240478</v>
      </c>
      <c r="G24" s="316">
        <v>0</v>
      </c>
      <c r="H24" s="321">
        <v>0</v>
      </c>
      <c r="I24" s="321">
        <v>0</v>
      </c>
      <c r="J24" s="316">
        <v>95223794</v>
      </c>
      <c r="K24" s="321">
        <v>100004647</v>
      </c>
      <c r="L24" s="321">
        <v>119058905</v>
      </c>
      <c r="M24" s="316">
        <v>0</v>
      </c>
      <c r="N24" s="321">
        <v>0</v>
      </c>
      <c r="O24" s="321">
        <v>0</v>
      </c>
      <c r="P24" s="316">
        <v>0</v>
      </c>
      <c r="Q24" s="321">
        <v>0</v>
      </c>
      <c r="R24" s="321">
        <v>0</v>
      </c>
      <c r="S24" s="316">
        <v>0</v>
      </c>
      <c r="T24" s="321">
        <v>0</v>
      </c>
      <c r="U24" s="321">
        <v>0</v>
      </c>
      <c r="V24" s="326">
        <f t="shared" si="4"/>
        <v>97464272</v>
      </c>
      <c r="W24" s="330">
        <f t="shared" si="4"/>
        <v>102245125</v>
      </c>
      <c r="X24" s="330">
        <f t="shared" si="4"/>
        <v>121299383</v>
      </c>
      <c r="Z24" s="322">
        <f>+'[1]Segmentos LN resumen'!G25-V24</f>
        <v>0</v>
      </c>
      <c r="AA24" s="322">
        <f>+'[1]Segmentos LN resumen'!H25-W24</f>
        <v>0</v>
      </c>
      <c r="AB24" s="322">
        <f>+'[1]Segmentos LN resumen'!I25-X24</f>
        <v>0</v>
      </c>
    </row>
    <row r="25" spans="2:28" ht="12">
      <c r="B25" s="319"/>
      <c r="C25" s="320" t="s">
        <v>337</v>
      </c>
      <c r="D25" s="316">
        <v>636528765</v>
      </c>
      <c r="E25" s="321">
        <v>608238795</v>
      </c>
      <c r="F25" s="321">
        <v>583180744</v>
      </c>
      <c r="G25" s="316">
        <v>279698824</v>
      </c>
      <c r="H25" s="321">
        <v>243556563</v>
      </c>
      <c r="I25" s="321">
        <v>266329976</v>
      </c>
      <c r="J25" s="316">
        <v>20065773</v>
      </c>
      <c r="K25" s="321">
        <v>18163438</v>
      </c>
      <c r="L25" s="321">
        <v>20746848</v>
      </c>
      <c r="M25" s="316">
        <v>864965468</v>
      </c>
      <c r="N25" s="321">
        <v>847581454</v>
      </c>
      <c r="O25" s="321">
        <v>838130612</v>
      </c>
      <c r="P25" s="316">
        <v>483963994</v>
      </c>
      <c r="Q25" s="321">
        <v>450414983</v>
      </c>
      <c r="R25" s="321">
        <v>428368511</v>
      </c>
      <c r="S25" s="316">
        <v>0</v>
      </c>
      <c r="T25" s="321">
        <v>0</v>
      </c>
      <c r="U25" s="321">
        <v>0</v>
      </c>
      <c r="V25" s="326">
        <f t="shared" si="4"/>
        <v>2285222824</v>
      </c>
      <c r="W25" s="330">
        <f t="shared" si="4"/>
        <v>2167955233</v>
      </c>
      <c r="X25" s="330">
        <f t="shared" si="4"/>
        <v>2136756691</v>
      </c>
      <c r="Z25" s="322">
        <f>+'[1]Segmentos LN resumen'!G26-V25</f>
        <v>0</v>
      </c>
      <c r="AA25" s="322">
        <f>+'[1]Segmentos LN resumen'!H26-W25</f>
        <v>0</v>
      </c>
      <c r="AB25" s="322">
        <f>+'[1]Segmentos LN resumen'!I26-X25</f>
        <v>0</v>
      </c>
    </row>
    <row r="26" spans="2:28" ht="12">
      <c r="B26" s="319"/>
      <c r="C26" s="320" t="s">
        <v>338</v>
      </c>
      <c r="D26" s="316">
        <v>0</v>
      </c>
      <c r="E26" s="321">
        <v>0</v>
      </c>
      <c r="F26" s="321">
        <v>0</v>
      </c>
      <c r="G26" s="316">
        <v>0</v>
      </c>
      <c r="H26" s="321">
        <v>0</v>
      </c>
      <c r="I26" s="321">
        <v>0</v>
      </c>
      <c r="J26" s="316">
        <v>0</v>
      </c>
      <c r="K26" s="321">
        <v>0</v>
      </c>
      <c r="L26" s="321">
        <v>0</v>
      </c>
      <c r="M26" s="316">
        <v>0</v>
      </c>
      <c r="N26" s="321">
        <v>0</v>
      </c>
      <c r="O26" s="321">
        <v>0</v>
      </c>
      <c r="P26" s="316">
        <v>0</v>
      </c>
      <c r="Q26" s="321">
        <v>0</v>
      </c>
      <c r="R26" s="321">
        <v>0</v>
      </c>
      <c r="S26" s="316">
        <v>0</v>
      </c>
      <c r="T26" s="321">
        <v>0</v>
      </c>
      <c r="U26" s="321">
        <v>0</v>
      </c>
      <c r="V26" s="326">
        <f t="shared" si="4"/>
        <v>0</v>
      </c>
      <c r="W26" s="330">
        <f t="shared" si="4"/>
        <v>0</v>
      </c>
      <c r="X26" s="330">
        <f t="shared" si="4"/>
        <v>0</v>
      </c>
      <c r="Z26" s="322">
        <f>+'[1]Segmentos LN resumen'!G27-V26</f>
        <v>0</v>
      </c>
      <c r="AA26" s="322">
        <f>+'[1]Segmentos LN resumen'!H27-W26</f>
        <v>0</v>
      </c>
      <c r="AB26" s="322">
        <f>+'[1]Segmentos LN resumen'!I27-X26</f>
        <v>0</v>
      </c>
    </row>
    <row r="27" spans="2:28" ht="12">
      <c r="B27" s="319"/>
      <c r="C27" s="320" t="s">
        <v>339</v>
      </c>
      <c r="D27" s="316">
        <v>185112</v>
      </c>
      <c r="E27" s="321">
        <v>101446</v>
      </c>
      <c r="F27" s="321">
        <v>8297206</v>
      </c>
      <c r="G27" s="316">
        <v>0</v>
      </c>
      <c r="H27" s="321">
        <v>0</v>
      </c>
      <c r="I27" s="321">
        <v>0</v>
      </c>
      <c r="J27" s="316">
        <v>34544156</v>
      </c>
      <c r="K27" s="321">
        <v>129017655</v>
      </c>
      <c r="L27" s="321">
        <v>149363291</v>
      </c>
      <c r="M27" s="316">
        <v>36336680</v>
      </c>
      <c r="N27" s="321">
        <v>37310803</v>
      </c>
      <c r="O27" s="321">
        <v>36063232</v>
      </c>
      <c r="P27" s="316">
        <v>0</v>
      </c>
      <c r="Q27" s="321">
        <v>0</v>
      </c>
      <c r="R27" s="321">
        <v>0</v>
      </c>
      <c r="S27" s="316">
        <v>0</v>
      </c>
      <c r="T27" s="321">
        <v>0</v>
      </c>
      <c r="U27" s="321">
        <v>0</v>
      </c>
      <c r="V27" s="326">
        <f t="shared" si="4"/>
        <v>71065948</v>
      </c>
      <c r="W27" s="330">
        <f t="shared" si="4"/>
        <v>166429904</v>
      </c>
      <c r="X27" s="330">
        <f t="shared" si="4"/>
        <v>193723729</v>
      </c>
      <c r="Z27" s="322">
        <f>+'[1]Segmentos LN resumen'!G28-V27</f>
        <v>0</v>
      </c>
      <c r="AA27" s="322">
        <f>+'[1]Segmentos LN resumen'!H28-W27</f>
        <v>0</v>
      </c>
      <c r="AB27" s="322">
        <f>+'[1]Segmentos LN resumen'!I28-X27</f>
        <v>0</v>
      </c>
    </row>
    <row r="28" spans="23:24" ht="12">
      <c r="W28" s="328"/>
      <c r="X28" s="328"/>
    </row>
    <row r="29" spans="2:28" ht="12">
      <c r="B29" s="324" t="s">
        <v>340</v>
      </c>
      <c r="C29" s="325"/>
      <c r="D29" s="326">
        <f>+D6+D17</f>
        <v>1402785215</v>
      </c>
      <c r="E29" s="327">
        <f>+E6+E17</f>
        <v>1303458511</v>
      </c>
      <c r="F29" s="327">
        <v>1310182104</v>
      </c>
      <c r="G29" s="326">
        <f>+G6+G17</f>
        <v>501802310</v>
      </c>
      <c r="H29" s="327">
        <v>324643699</v>
      </c>
      <c r="I29" s="327">
        <v>357046952</v>
      </c>
      <c r="J29" s="326">
        <f>+J6+J17</f>
        <v>2162056661</v>
      </c>
      <c r="K29" s="327">
        <v>2209424153</v>
      </c>
      <c r="L29" s="327">
        <v>2419310607</v>
      </c>
      <c r="M29" s="326">
        <f>+M6+M17</f>
        <v>1251862060</v>
      </c>
      <c r="N29" s="327">
        <v>1198492204</v>
      </c>
      <c r="O29" s="327">
        <v>1170425885</v>
      </c>
      <c r="P29" s="326">
        <f>+P6+P17</f>
        <v>593802130</v>
      </c>
      <c r="Q29" s="327">
        <v>539686642</v>
      </c>
      <c r="R29" s="327">
        <v>507311665</v>
      </c>
      <c r="S29" s="326">
        <f>+S6+S17</f>
        <v>-3541399</v>
      </c>
      <c r="T29" s="327">
        <v>-3228460</v>
      </c>
      <c r="U29" s="327">
        <v>-8446413</v>
      </c>
      <c r="V29" s="326">
        <f>+V6+V17</f>
        <v>5908766977</v>
      </c>
      <c r="W29" s="327">
        <f>+W6+W17</f>
        <v>5572476749</v>
      </c>
      <c r="X29" s="327">
        <f>+X6+X17</f>
        <v>5755830800</v>
      </c>
      <c r="Z29" s="322">
        <f>+'[1]Segmentos LN resumen'!G30-V29</f>
        <v>0</v>
      </c>
      <c r="AA29" s="322">
        <f>+'[1]Segmentos LN resumen'!H30-W29</f>
        <v>0</v>
      </c>
      <c r="AB29" s="322">
        <f>+'[1]Segmentos LN resumen'!I30-X29</f>
        <v>0</v>
      </c>
    </row>
    <row r="33" spans="2:24" ht="24.75" customHeight="1">
      <c r="B33" s="446" t="s">
        <v>413</v>
      </c>
      <c r="C33" s="447"/>
      <c r="D33" s="455" t="s">
        <v>314</v>
      </c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7"/>
    </row>
    <row r="34" spans="2:24" ht="30" customHeight="1">
      <c r="B34" s="446" t="s">
        <v>408</v>
      </c>
      <c r="C34" s="447"/>
      <c r="D34" s="432" t="s">
        <v>1</v>
      </c>
      <c r="E34" s="433"/>
      <c r="F34" s="434"/>
      <c r="G34" s="432" t="s">
        <v>2</v>
      </c>
      <c r="H34" s="433"/>
      <c r="I34" s="434"/>
      <c r="J34" s="432" t="s">
        <v>409</v>
      </c>
      <c r="K34" s="433"/>
      <c r="L34" s="434"/>
      <c r="M34" s="432" t="s">
        <v>3</v>
      </c>
      <c r="N34" s="433"/>
      <c r="O34" s="434"/>
      <c r="P34" s="432" t="s">
        <v>410</v>
      </c>
      <c r="Q34" s="433"/>
      <c r="R34" s="434"/>
      <c r="S34" s="432" t="s">
        <v>411</v>
      </c>
      <c r="T34" s="433"/>
      <c r="U34" s="434"/>
      <c r="V34" s="432" t="s">
        <v>316</v>
      </c>
      <c r="W34" s="433"/>
      <c r="X34" s="434"/>
    </row>
    <row r="35" spans="2:24" ht="12">
      <c r="B35" s="439" t="s">
        <v>341</v>
      </c>
      <c r="C35" s="451"/>
      <c r="D35" s="311">
        <f aca="true" t="shared" si="5" ref="D35:X35">+D4</f>
        <v>41639</v>
      </c>
      <c r="E35" s="312">
        <f t="shared" si="5"/>
        <v>41274</v>
      </c>
      <c r="F35" s="312">
        <f t="shared" si="5"/>
        <v>40908</v>
      </c>
      <c r="G35" s="311">
        <f t="shared" si="5"/>
        <v>41639</v>
      </c>
      <c r="H35" s="312">
        <f t="shared" si="5"/>
        <v>41274</v>
      </c>
      <c r="I35" s="312">
        <f t="shared" si="5"/>
        <v>40908</v>
      </c>
      <c r="J35" s="311">
        <f t="shared" si="5"/>
        <v>41639</v>
      </c>
      <c r="K35" s="312">
        <f t="shared" si="5"/>
        <v>41274</v>
      </c>
      <c r="L35" s="312">
        <f t="shared" si="5"/>
        <v>40908</v>
      </c>
      <c r="M35" s="311">
        <f t="shared" si="5"/>
        <v>41639</v>
      </c>
      <c r="N35" s="312">
        <f t="shared" si="5"/>
        <v>41274</v>
      </c>
      <c r="O35" s="312">
        <f t="shared" si="5"/>
        <v>40908</v>
      </c>
      <c r="P35" s="311">
        <f t="shared" si="5"/>
        <v>41639</v>
      </c>
      <c r="Q35" s="312">
        <f t="shared" si="5"/>
        <v>41274</v>
      </c>
      <c r="R35" s="312">
        <f t="shared" si="5"/>
        <v>40908</v>
      </c>
      <c r="S35" s="311">
        <f t="shared" si="5"/>
        <v>41639</v>
      </c>
      <c r="T35" s="312">
        <f t="shared" si="5"/>
        <v>41274</v>
      </c>
      <c r="U35" s="312">
        <f t="shared" si="5"/>
        <v>40908</v>
      </c>
      <c r="V35" s="311">
        <f t="shared" si="5"/>
        <v>41639</v>
      </c>
      <c r="W35" s="312">
        <f t="shared" si="5"/>
        <v>41274</v>
      </c>
      <c r="X35" s="312">
        <f t="shared" si="5"/>
        <v>40908</v>
      </c>
    </row>
    <row r="36" spans="2:24" ht="12">
      <c r="B36" s="452"/>
      <c r="C36" s="453"/>
      <c r="D36" s="313" t="s">
        <v>318</v>
      </c>
      <c r="E36" s="314" t="s">
        <v>318</v>
      </c>
      <c r="F36" s="314" t="s">
        <v>318</v>
      </c>
      <c r="G36" s="313" t="s">
        <v>318</v>
      </c>
      <c r="H36" s="314" t="s">
        <v>318</v>
      </c>
      <c r="I36" s="314" t="s">
        <v>318</v>
      </c>
      <c r="J36" s="313" t="s">
        <v>318</v>
      </c>
      <c r="K36" s="314" t="s">
        <v>318</v>
      </c>
      <c r="L36" s="314" t="s">
        <v>318</v>
      </c>
      <c r="M36" s="313" t="s">
        <v>318</v>
      </c>
      <c r="N36" s="314" t="s">
        <v>318</v>
      </c>
      <c r="O36" s="314" t="s">
        <v>318</v>
      </c>
      <c r="P36" s="313" t="s">
        <v>318</v>
      </c>
      <c r="Q36" s="314" t="s">
        <v>318</v>
      </c>
      <c r="R36" s="314" t="s">
        <v>318</v>
      </c>
      <c r="S36" s="313" t="s">
        <v>318</v>
      </c>
      <c r="T36" s="314" t="s">
        <v>318</v>
      </c>
      <c r="U36" s="314" t="s">
        <v>318</v>
      </c>
      <c r="V36" s="313" t="s">
        <v>318</v>
      </c>
      <c r="W36" s="314" t="s">
        <v>318</v>
      </c>
      <c r="X36" s="314" t="s">
        <v>318</v>
      </c>
    </row>
    <row r="37" spans="2:28" ht="12">
      <c r="B37" s="328" t="s">
        <v>342</v>
      </c>
      <c r="D37" s="316">
        <f>SUM(D39:D45)</f>
        <v>228651495</v>
      </c>
      <c r="E37" s="317">
        <f>SUM(E39:E45)</f>
        <v>195903833</v>
      </c>
      <c r="F37" s="317">
        <f>SUM(F39:F45)</f>
        <v>196759945</v>
      </c>
      <c r="G37" s="316">
        <f aca="true" t="shared" si="6" ref="G37:X37">SUM(G39:G45)</f>
        <v>446887893</v>
      </c>
      <c r="H37" s="317">
        <f t="shared" si="6"/>
        <v>376427290</v>
      </c>
      <c r="I37" s="317">
        <f t="shared" si="6"/>
        <v>310638397</v>
      </c>
      <c r="J37" s="316">
        <f t="shared" si="6"/>
        <v>310263199</v>
      </c>
      <c r="K37" s="317">
        <f t="shared" si="6"/>
        <v>366781235</v>
      </c>
      <c r="L37" s="317">
        <f t="shared" si="6"/>
        <v>489046971</v>
      </c>
      <c r="M37" s="316">
        <f t="shared" si="6"/>
        <v>289883566</v>
      </c>
      <c r="N37" s="317">
        <f t="shared" si="6"/>
        <v>279593205</v>
      </c>
      <c r="O37" s="317">
        <f t="shared" si="6"/>
        <v>294852368</v>
      </c>
      <c r="P37" s="316">
        <f t="shared" si="6"/>
        <v>119780608</v>
      </c>
      <c r="Q37" s="317">
        <f t="shared" si="6"/>
        <v>121210186</v>
      </c>
      <c r="R37" s="317">
        <f t="shared" si="6"/>
        <v>103699413</v>
      </c>
      <c r="S37" s="316">
        <f t="shared" si="6"/>
        <v>-3541399</v>
      </c>
      <c r="T37" s="317">
        <f t="shared" si="6"/>
        <v>-3228460</v>
      </c>
      <c r="U37" s="317">
        <f t="shared" si="6"/>
        <v>-8446413</v>
      </c>
      <c r="V37" s="326">
        <f t="shared" si="6"/>
        <v>1391925362</v>
      </c>
      <c r="W37" s="330">
        <f t="shared" si="6"/>
        <v>1336687289</v>
      </c>
      <c r="X37" s="330">
        <f t="shared" si="6"/>
        <v>1386550681</v>
      </c>
      <c r="Z37" s="322">
        <f>+'[1]Segmentos LN resumen'!G38-V37</f>
        <v>0</v>
      </c>
      <c r="AA37" s="322">
        <f>+'[1]Segmentos LN resumen'!H38-W37</f>
        <v>0</v>
      </c>
      <c r="AB37" s="322">
        <f>+'[1]Segmentos LN resumen'!I38-X37</f>
        <v>0</v>
      </c>
    </row>
    <row r="38" spans="2:24" ht="12" customHeight="1" hidden="1">
      <c r="B38" s="328" t="s">
        <v>343</v>
      </c>
      <c r="D38" s="316"/>
      <c r="E38" s="317"/>
      <c r="F38" s="317"/>
      <c r="G38" s="316"/>
      <c r="H38" s="317"/>
      <c r="I38" s="317"/>
      <c r="J38" s="316"/>
      <c r="K38" s="317"/>
      <c r="L38" s="317"/>
      <c r="M38" s="316"/>
      <c r="N38" s="317"/>
      <c r="O38" s="317"/>
      <c r="P38" s="316"/>
      <c r="Q38" s="317"/>
      <c r="R38" s="317"/>
      <c r="S38" s="316"/>
      <c r="T38" s="317"/>
      <c r="U38" s="317"/>
      <c r="V38" s="326"/>
      <c r="W38" s="330"/>
      <c r="X38" s="330"/>
    </row>
    <row r="39" spans="2:28" ht="12">
      <c r="B39" s="319"/>
      <c r="C39" s="320" t="s">
        <v>344</v>
      </c>
      <c r="D39" s="316">
        <v>131149</v>
      </c>
      <c r="E39" s="317">
        <v>47</v>
      </c>
      <c r="F39" s="317">
        <v>26351</v>
      </c>
      <c r="G39" s="316">
        <v>8217233</v>
      </c>
      <c r="H39" s="317">
        <v>27634365</v>
      </c>
      <c r="I39" s="317">
        <v>22349209</v>
      </c>
      <c r="J39" s="316">
        <v>59916172</v>
      </c>
      <c r="K39" s="317">
        <v>104776985</v>
      </c>
      <c r="L39" s="317">
        <v>226703734</v>
      </c>
      <c r="M39" s="316">
        <v>69830480</v>
      </c>
      <c r="N39" s="317">
        <v>66840051</v>
      </c>
      <c r="O39" s="317">
        <v>10772339</v>
      </c>
      <c r="P39" s="316">
        <v>35151405</v>
      </c>
      <c r="Q39" s="317">
        <v>33719936</v>
      </c>
      <c r="R39" s="317">
        <v>32046376</v>
      </c>
      <c r="S39" s="316">
        <v>0</v>
      </c>
      <c r="T39" s="317">
        <v>0</v>
      </c>
      <c r="U39" s="317">
        <v>0</v>
      </c>
      <c r="V39" s="326">
        <f aca="true" t="shared" si="7" ref="V39:X45">+D39+G39+J39+M39+P39+S39</f>
        <v>173246439</v>
      </c>
      <c r="W39" s="330">
        <f t="shared" si="7"/>
        <v>232971384</v>
      </c>
      <c r="X39" s="330">
        <f t="shared" si="7"/>
        <v>291898009</v>
      </c>
      <c r="Z39" s="322">
        <f>+'[1]Segmentos LN resumen'!G40-V39</f>
        <v>0</v>
      </c>
      <c r="AA39" s="322">
        <f>+'[1]Segmentos LN resumen'!H40-W39</f>
        <v>0</v>
      </c>
      <c r="AB39" s="322">
        <f>+'[1]Segmentos LN resumen'!I40-X39</f>
        <v>0</v>
      </c>
    </row>
    <row r="40" spans="2:28" ht="12">
      <c r="B40" s="319"/>
      <c r="C40" s="320" t="s">
        <v>345</v>
      </c>
      <c r="D40" s="316">
        <v>91503470</v>
      </c>
      <c r="E40" s="317">
        <v>100344207</v>
      </c>
      <c r="F40" s="317">
        <v>137937525</v>
      </c>
      <c r="G40" s="316">
        <v>353750483</v>
      </c>
      <c r="H40" s="317">
        <v>290202271</v>
      </c>
      <c r="I40" s="317">
        <v>235366718</v>
      </c>
      <c r="J40" s="316">
        <v>183064393</v>
      </c>
      <c r="K40" s="317">
        <v>203340459</v>
      </c>
      <c r="L40" s="317">
        <v>183352939</v>
      </c>
      <c r="M40" s="316">
        <v>148984098</v>
      </c>
      <c r="N40" s="317">
        <v>134401488</v>
      </c>
      <c r="O40" s="317">
        <v>167078182</v>
      </c>
      <c r="P40" s="316">
        <v>56271577</v>
      </c>
      <c r="Q40" s="317">
        <v>43394348</v>
      </c>
      <c r="R40" s="317">
        <v>44810969</v>
      </c>
      <c r="S40" s="316">
        <v>646</v>
      </c>
      <c r="T40" s="317">
        <v>0</v>
      </c>
      <c r="U40" s="317">
        <v>0</v>
      </c>
      <c r="V40" s="326">
        <f t="shared" si="7"/>
        <v>833574667</v>
      </c>
      <c r="W40" s="330">
        <f t="shared" si="7"/>
        <v>771682773</v>
      </c>
      <c r="X40" s="330">
        <f t="shared" si="7"/>
        <v>768546333</v>
      </c>
      <c r="Z40" s="322">
        <f>+'[1]Segmentos LN resumen'!G41-V40</f>
        <v>0</v>
      </c>
      <c r="AA40" s="322">
        <f>+'[1]Segmentos LN resumen'!H41-W40</f>
        <v>0</v>
      </c>
      <c r="AB40" s="322">
        <f>+'[1]Segmentos LN resumen'!I41-X40</f>
        <v>0</v>
      </c>
    </row>
    <row r="41" spans="2:28" ht="12">
      <c r="B41" s="319"/>
      <c r="C41" s="320" t="s">
        <v>346</v>
      </c>
      <c r="D41" s="316">
        <v>111091592</v>
      </c>
      <c r="E41" s="317">
        <v>80044605</v>
      </c>
      <c r="F41" s="317">
        <v>23267428</v>
      </c>
      <c r="G41" s="316">
        <v>1566103</v>
      </c>
      <c r="H41" s="317">
        <v>1837109</v>
      </c>
      <c r="I41" s="317">
        <v>2249562</v>
      </c>
      <c r="J41" s="316">
        <v>20234079</v>
      </c>
      <c r="K41" s="317">
        <v>20985919</v>
      </c>
      <c r="L41" s="317">
        <v>20937120</v>
      </c>
      <c r="M41" s="316">
        <v>30522419</v>
      </c>
      <c r="N41" s="317">
        <v>31019825</v>
      </c>
      <c r="O41" s="317">
        <v>77542865</v>
      </c>
      <c r="P41" s="316">
        <v>7452597</v>
      </c>
      <c r="Q41" s="317">
        <v>9418449</v>
      </c>
      <c r="R41" s="317">
        <v>11369623</v>
      </c>
      <c r="S41" s="316">
        <v>-3542045</v>
      </c>
      <c r="T41" s="317">
        <v>-3228460</v>
      </c>
      <c r="U41" s="317">
        <v>-8446413</v>
      </c>
      <c r="V41" s="326">
        <f t="shared" si="7"/>
        <v>167324745</v>
      </c>
      <c r="W41" s="330">
        <f t="shared" si="7"/>
        <v>140077447</v>
      </c>
      <c r="X41" s="330">
        <f t="shared" si="7"/>
        <v>126920185</v>
      </c>
      <c r="Z41" s="322">
        <f>+'[1]Segmentos LN resumen'!G42-V41</f>
        <v>0</v>
      </c>
      <c r="AA41" s="322">
        <f>+'[1]Segmentos LN resumen'!H42-W41</f>
        <v>0</v>
      </c>
      <c r="AB41" s="322">
        <f>+'[1]Segmentos LN resumen'!I42-X41</f>
        <v>0</v>
      </c>
    </row>
    <row r="42" spans="2:28" ht="12">
      <c r="B42" s="319"/>
      <c r="C42" s="320" t="s">
        <v>347</v>
      </c>
      <c r="D42" s="316">
        <v>8775352</v>
      </c>
      <c r="E42" s="317">
        <v>9182725</v>
      </c>
      <c r="F42" s="317">
        <v>9088010</v>
      </c>
      <c r="G42" s="316">
        <v>47584766</v>
      </c>
      <c r="H42" s="317">
        <v>28531366</v>
      </c>
      <c r="I42" s="317">
        <v>21423408</v>
      </c>
      <c r="J42" s="316">
        <v>1162162</v>
      </c>
      <c r="K42" s="317">
        <v>1559596</v>
      </c>
      <c r="L42" s="317">
        <v>6801936</v>
      </c>
      <c r="M42" s="316">
        <v>0</v>
      </c>
      <c r="N42" s="317">
        <v>0</v>
      </c>
      <c r="O42" s="317">
        <v>0</v>
      </c>
      <c r="P42" s="316">
        <v>6264920</v>
      </c>
      <c r="Q42" s="317">
        <v>5042674</v>
      </c>
      <c r="R42" s="317">
        <v>5913838</v>
      </c>
      <c r="S42" s="316">
        <v>0</v>
      </c>
      <c r="T42" s="317">
        <v>0</v>
      </c>
      <c r="U42" s="317">
        <v>0</v>
      </c>
      <c r="V42" s="326">
        <f t="shared" si="7"/>
        <v>63787200</v>
      </c>
      <c r="W42" s="330">
        <f t="shared" si="7"/>
        <v>44316361</v>
      </c>
      <c r="X42" s="330">
        <f t="shared" si="7"/>
        <v>43227192</v>
      </c>
      <c r="Z42" s="322">
        <f>+'[1]Segmentos LN resumen'!G43-V42</f>
        <v>0</v>
      </c>
      <c r="AA42" s="322">
        <f>+'[1]Segmentos LN resumen'!H43-W42</f>
        <v>0</v>
      </c>
      <c r="AB42" s="322">
        <f>+'[1]Segmentos LN resumen'!I43-X42</f>
        <v>0</v>
      </c>
    </row>
    <row r="43" spans="2:28" ht="12">
      <c r="B43" s="319"/>
      <c r="C43" s="320" t="s">
        <v>348</v>
      </c>
      <c r="D43" s="316">
        <v>16612912</v>
      </c>
      <c r="E43" s="317">
        <v>4814657</v>
      </c>
      <c r="F43" s="317">
        <v>25872525</v>
      </c>
      <c r="G43" s="316">
        <v>11359482</v>
      </c>
      <c r="H43" s="317">
        <v>2831011</v>
      </c>
      <c r="I43" s="317">
        <v>7016288</v>
      </c>
      <c r="J43" s="316">
        <v>28512477</v>
      </c>
      <c r="K43" s="317">
        <v>20926914</v>
      </c>
      <c r="L43" s="317">
        <v>36202808</v>
      </c>
      <c r="M43" s="316">
        <v>32519099</v>
      </c>
      <c r="N43" s="317">
        <v>40775096</v>
      </c>
      <c r="O43" s="317">
        <v>34217419</v>
      </c>
      <c r="P43" s="316">
        <v>4396429</v>
      </c>
      <c r="Q43" s="317">
        <v>4870431</v>
      </c>
      <c r="R43" s="317">
        <v>5730192</v>
      </c>
      <c r="S43" s="316">
        <v>0</v>
      </c>
      <c r="T43" s="317">
        <v>0</v>
      </c>
      <c r="U43" s="317">
        <v>0</v>
      </c>
      <c r="V43" s="326">
        <f t="shared" si="7"/>
        <v>93400399</v>
      </c>
      <c r="W43" s="330">
        <f t="shared" si="7"/>
        <v>74218109</v>
      </c>
      <c r="X43" s="330">
        <f t="shared" si="7"/>
        <v>109039232</v>
      </c>
      <c r="Z43" s="322">
        <f>+'[1]Segmentos LN resumen'!G44-V43</f>
        <v>0</v>
      </c>
      <c r="AA43" s="322">
        <f>+'[1]Segmentos LN resumen'!H44-W43</f>
        <v>0</v>
      </c>
      <c r="AB43" s="322">
        <f>+'[1]Segmentos LN resumen'!I44-X43</f>
        <v>0</v>
      </c>
    </row>
    <row r="44" spans="2:28" ht="12">
      <c r="B44" s="319"/>
      <c r="C44" s="320" t="s">
        <v>349</v>
      </c>
      <c r="D44" s="316">
        <v>0</v>
      </c>
      <c r="E44" s="317">
        <v>0</v>
      </c>
      <c r="F44" s="317">
        <v>0</v>
      </c>
      <c r="G44" s="316">
        <v>0</v>
      </c>
      <c r="H44" s="317">
        <v>0</v>
      </c>
      <c r="I44" s="317">
        <v>0</v>
      </c>
      <c r="J44" s="316">
        <v>0</v>
      </c>
      <c r="K44" s="317">
        <v>0</v>
      </c>
      <c r="L44" s="317">
        <v>0</v>
      </c>
      <c r="M44" s="316">
        <v>0</v>
      </c>
      <c r="N44" s="317">
        <v>0</v>
      </c>
      <c r="O44" s="317">
        <v>0</v>
      </c>
      <c r="P44" s="316">
        <v>0</v>
      </c>
      <c r="Q44" s="317">
        <v>0</v>
      </c>
      <c r="R44" s="317">
        <v>0</v>
      </c>
      <c r="S44" s="316">
        <v>0</v>
      </c>
      <c r="T44" s="317">
        <v>0</v>
      </c>
      <c r="U44" s="317">
        <v>0</v>
      </c>
      <c r="V44" s="326">
        <f t="shared" si="7"/>
        <v>0</v>
      </c>
      <c r="W44" s="330">
        <f t="shared" si="7"/>
        <v>0</v>
      </c>
      <c r="X44" s="330">
        <f t="shared" si="7"/>
        <v>0</v>
      </c>
      <c r="Z44" s="322">
        <f>+'[1]Segmentos LN resumen'!G45-V44</f>
        <v>0</v>
      </c>
      <c r="AA44" s="322">
        <f>+'[1]Segmentos LN resumen'!H45-W44</f>
        <v>0</v>
      </c>
      <c r="AB44" s="322">
        <f>+'[1]Segmentos LN resumen'!I45-X44</f>
        <v>0</v>
      </c>
    </row>
    <row r="45" spans="2:28" ht="12">
      <c r="B45" s="319"/>
      <c r="C45" s="320" t="s">
        <v>350</v>
      </c>
      <c r="D45" s="316">
        <v>537020</v>
      </c>
      <c r="E45" s="317">
        <v>1517592</v>
      </c>
      <c r="F45" s="317">
        <v>568106</v>
      </c>
      <c r="G45" s="316">
        <v>24409826</v>
      </c>
      <c r="H45" s="317">
        <v>25391168</v>
      </c>
      <c r="I45" s="317">
        <v>22233212</v>
      </c>
      <c r="J45" s="316">
        <v>17373916</v>
      </c>
      <c r="K45" s="317">
        <v>15191362</v>
      </c>
      <c r="L45" s="317">
        <v>15048434</v>
      </c>
      <c r="M45" s="316">
        <v>8027470</v>
      </c>
      <c r="N45" s="317">
        <v>6556745</v>
      </c>
      <c r="O45" s="317">
        <v>5241563</v>
      </c>
      <c r="P45" s="316">
        <v>10243680</v>
      </c>
      <c r="Q45" s="317">
        <v>24764348</v>
      </c>
      <c r="R45" s="317">
        <v>3828415</v>
      </c>
      <c r="S45" s="316">
        <v>0</v>
      </c>
      <c r="T45" s="317">
        <v>0</v>
      </c>
      <c r="U45" s="317">
        <v>0</v>
      </c>
      <c r="V45" s="326">
        <f t="shared" si="7"/>
        <v>60591912</v>
      </c>
      <c r="W45" s="330">
        <f t="shared" si="7"/>
        <v>73421215</v>
      </c>
      <c r="X45" s="330">
        <f t="shared" si="7"/>
        <v>46919730</v>
      </c>
      <c r="Z45" s="322">
        <f>+'[1]Segmentos LN resumen'!G46-V45</f>
        <v>0</v>
      </c>
      <c r="AA45" s="322">
        <f>+'[1]Segmentos LN resumen'!H46-W45</f>
        <v>0</v>
      </c>
      <c r="AB45" s="322">
        <f>+'[1]Segmentos LN resumen'!I46-X45</f>
        <v>0</v>
      </c>
    </row>
    <row r="46" spans="22:24" ht="12">
      <c r="V46" s="328"/>
      <c r="W46" s="328"/>
      <c r="X46" s="328"/>
    </row>
    <row r="47" spans="2:28" ht="36">
      <c r="B47" s="319"/>
      <c r="C47" s="323" t="s">
        <v>351</v>
      </c>
      <c r="D47" s="316">
        <v>0</v>
      </c>
      <c r="E47" s="317">
        <v>0</v>
      </c>
      <c r="F47" s="317">
        <v>0</v>
      </c>
      <c r="G47" s="316">
        <v>0</v>
      </c>
      <c r="H47" s="317">
        <v>0</v>
      </c>
      <c r="I47" s="317">
        <v>0</v>
      </c>
      <c r="J47" s="316">
        <v>0</v>
      </c>
      <c r="K47" s="317">
        <v>0</v>
      </c>
      <c r="L47" s="317">
        <v>0</v>
      </c>
      <c r="M47" s="316">
        <v>0</v>
      </c>
      <c r="N47" s="317">
        <v>0</v>
      </c>
      <c r="O47" s="317">
        <v>0</v>
      </c>
      <c r="P47" s="316">
        <v>0</v>
      </c>
      <c r="Q47" s="317">
        <v>0</v>
      </c>
      <c r="R47" s="317">
        <v>0</v>
      </c>
      <c r="S47" s="316">
        <v>0</v>
      </c>
      <c r="T47" s="317">
        <v>0</v>
      </c>
      <c r="U47" s="317">
        <v>0</v>
      </c>
      <c r="V47" s="326">
        <v>0</v>
      </c>
      <c r="W47" s="330">
        <v>0</v>
      </c>
      <c r="X47" s="330">
        <v>0</v>
      </c>
      <c r="Z47" s="322">
        <f>+'[1]Segmentos LN resumen'!G48-V47</f>
        <v>0</v>
      </c>
      <c r="AA47" s="322">
        <f>+'[1]Segmentos LN resumen'!H48-W47</f>
        <v>0</v>
      </c>
      <c r="AB47" s="322">
        <f>+'[1]Segmentos LN resumen'!I48-X47</f>
        <v>0</v>
      </c>
    </row>
    <row r="48" spans="22:24" ht="12">
      <c r="V48" s="328"/>
      <c r="W48" s="328"/>
      <c r="X48" s="328"/>
    </row>
    <row r="49" spans="2:28" ht="12">
      <c r="B49" s="318" t="s">
        <v>352</v>
      </c>
      <c r="D49" s="316">
        <f aca="true" t="shared" si="8" ref="D49:X49">SUM(D50:D56)</f>
        <v>43735684</v>
      </c>
      <c r="E49" s="317">
        <f t="shared" si="8"/>
        <v>70857008</v>
      </c>
      <c r="F49" s="317">
        <f t="shared" si="8"/>
        <v>52473555</v>
      </c>
      <c r="G49" s="316">
        <f t="shared" si="8"/>
        <v>26488657</v>
      </c>
      <c r="H49" s="317">
        <f t="shared" si="8"/>
        <v>17990925</v>
      </c>
      <c r="I49" s="317">
        <f t="shared" si="8"/>
        <v>41497104</v>
      </c>
      <c r="J49" s="316">
        <f t="shared" si="8"/>
        <v>772314235</v>
      </c>
      <c r="K49" s="317">
        <f t="shared" si="8"/>
        <v>815506536</v>
      </c>
      <c r="L49" s="317">
        <f t="shared" si="8"/>
        <v>870301120</v>
      </c>
      <c r="M49" s="316">
        <f t="shared" si="8"/>
        <v>345076634</v>
      </c>
      <c r="N49" s="317">
        <f t="shared" si="8"/>
        <v>311739452</v>
      </c>
      <c r="O49" s="317">
        <f t="shared" si="8"/>
        <v>379922653</v>
      </c>
      <c r="P49" s="316">
        <f t="shared" si="8"/>
        <v>213494034</v>
      </c>
      <c r="Q49" s="317">
        <f t="shared" si="8"/>
        <v>202239407</v>
      </c>
      <c r="R49" s="317">
        <f t="shared" si="8"/>
        <v>210609245</v>
      </c>
      <c r="S49" s="316">
        <f t="shared" si="8"/>
        <v>0</v>
      </c>
      <c r="T49" s="317">
        <f t="shared" si="8"/>
        <v>0</v>
      </c>
      <c r="U49" s="317">
        <f t="shared" si="8"/>
        <v>0</v>
      </c>
      <c r="V49" s="326">
        <f t="shared" si="8"/>
        <v>1401109244</v>
      </c>
      <c r="W49" s="330">
        <f t="shared" si="8"/>
        <v>1418333328</v>
      </c>
      <c r="X49" s="330">
        <f t="shared" si="8"/>
        <v>1554803677</v>
      </c>
      <c r="Z49" s="322">
        <f>+'[1]Segmentos LN resumen'!G50-V49</f>
        <v>0</v>
      </c>
      <c r="AA49" s="322">
        <f>+'[1]Segmentos LN resumen'!H50-W49</f>
        <v>0</v>
      </c>
      <c r="AB49" s="322">
        <f>+'[1]Segmentos LN resumen'!I50-X49</f>
        <v>0</v>
      </c>
    </row>
    <row r="50" spans="2:28" ht="12">
      <c r="B50" s="319"/>
      <c r="C50" s="320" t="s">
        <v>353</v>
      </c>
      <c r="D50" s="316">
        <v>0</v>
      </c>
      <c r="E50" s="317">
        <v>0</v>
      </c>
      <c r="F50" s="317">
        <v>0</v>
      </c>
      <c r="G50" s="316">
        <v>6309078</v>
      </c>
      <c r="H50" s="317">
        <v>2929147</v>
      </c>
      <c r="I50" s="317">
        <v>25941484</v>
      </c>
      <c r="J50" s="316">
        <v>492050733</v>
      </c>
      <c r="K50" s="317">
        <v>439191002</v>
      </c>
      <c r="L50" s="317">
        <v>478627090</v>
      </c>
      <c r="M50" s="316">
        <v>269389169</v>
      </c>
      <c r="N50" s="317">
        <v>234412181</v>
      </c>
      <c r="O50" s="317">
        <v>295721421</v>
      </c>
      <c r="P50" s="316">
        <v>163077749</v>
      </c>
      <c r="Q50" s="317">
        <v>147679985</v>
      </c>
      <c r="R50" s="317">
        <v>152604148</v>
      </c>
      <c r="S50" s="316">
        <v>0</v>
      </c>
      <c r="T50" s="317">
        <v>0</v>
      </c>
      <c r="U50" s="317">
        <v>0</v>
      </c>
      <c r="V50" s="326">
        <f aca="true" t="shared" si="9" ref="V50:X56">+D50+G50+J50+M50+P50+S50</f>
        <v>930826729</v>
      </c>
      <c r="W50" s="330">
        <f t="shared" si="9"/>
        <v>824212315</v>
      </c>
      <c r="X50" s="330">
        <f t="shared" si="9"/>
        <v>952894143</v>
      </c>
      <c r="Z50" s="322">
        <f>+'[1]Segmentos LN resumen'!G51-V50</f>
        <v>0</v>
      </c>
      <c r="AA50" s="322">
        <f>+'[1]Segmentos LN resumen'!H51-W50</f>
        <v>0</v>
      </c>
      <c r="AB50" s="322">
        <f>+'[1]Segmentos LN resumen'!I51-X50</f>
        <v>0</v>
      </c>
    </row>
    <row r="51" spans="2:28" ht="12">
      <c r="B51" s="319"/>
      <c r="C51" s="320" t="s">
        <v>354</v>
      </c>
      <c r="D51" s="316">
        <v>0</v>
      </c>
      <c r="E51" s="317">
        <v>0</v>
      </c>
      <c r="F51" s="317">
        <v>0</v>
      </c>
      <c r="G51" s="316">
        <v>0</v>
      </c>
      <c r="H51" s="317">
        <v>0</v>
      </c>
      <c r="I51" s="317">
        <v>905643</v>
      </c>
      <c r="J51" s="316">
        <v>22937735</v>
      </c>
      <c r="K51" s="317">
        <v>14081540</v>
      </c>
      <c r="L51" s="317">
        <v>13155174</v>
      </c>
      <c r="M51" s="316">
        <v>0</v>
      </c>
      <c r="N51" s="317">
        <v>0</v>
      </c>
      <c r="O51" s="317">
        <v>0</v>
      </c>
      <c r="P51" s="316">
        <v>0</v>
      </c>
      <c r="Q51" s="317">
        <v>0</v>
      </c>
      <c r="R51" s="317">
        <v>0</v>
      </c>
      <c r="S51" s="316">
        <v>0</v>
      </c>
      <c r="T51" s="317">
        <v>0</v>
      </c>
      <c r="U51" s="317">
        <v>0</v>
      </c>
      <c r="V51" s="326">
        <f t="shared" si="9"/>
        <v>22937735</v>
      </c>
      <c r="W51" s="330">
        <f t="shared" si="9"/>
        <v>14081540</v>
      </c>
      <c r="X51" s="330">
        <f t="shared" si="9"/>
        <v>14060817</v>
      </c>
      <c r="Z51" s="322">
        <f>+'[1]Segmentos LN resumen'!G52-V51</f>
        <v>0</v>
      </c>
      <c r="AA51" s="322">
        <f>+'[1]Segmentos LN resumen'!H52-W51</f>
        <v>0</v>
      </c>
      <c r="AB51" s="322">
        <f>+'[1]Segmentos LN resumen'!I52-X51</f>
        <v>0</v>
      </c>
    </row>
    <row r="52" spans="2:28" ht="12">
      <c r="B52" s="319"/>
      <c r="C52" s="320" t="s">
        <v>355</v>
      </c>
      <c r="D52" s="316">
        <v>0</v>
      </c>
      <c r="E52" s="317">
        <v>0</v>
      </c>
      <c r="F52" s="317">
        <v>0</v>
      </c>
      <c r="G52" s="316">
        <v>0</v>
      </c>
      <c r="H52" s="317">
        <v>0</v>
      </c>
      <c r="I52" s="317">
        <v>0</v>
      </c>
      <c r="J52" s="316">
        <v>0</v>
      </c>
      <c r="K52" s="317">
        <v>0</v>
      </c>
      <c r="L52" s="317">
        <v>0</v>
      </c>
      <c r="M52" s="316">
        <v>0</v>
      </c>
      <c r="N52" s="317">
        <v>0</v>
      </c>
      <c r="O52" s="317">
        <v>0</v>
      </c>
      <c r="P52" s="316">
        <v>0</v>
      </c>
      <c r="Q52" s="317">
        <v>0</v>
      </c>
      <c r="R52" s="317">
        <v>0</v>
      </c>
      <c r="S52" s="316">
        <v>0</v>
      </c>
      <c r="T52" s="317">
        <v>0</v>
      </c>
      <c r="U52" s="317">
        <v>0</v>
      </c>
      <c r="V52" s="326">
        <f t="shared" si="9"/>
        <v>0</v>
      </c>
      <c r="W52" s="330">
        <f t="shared" si="9"/>
        <v>0</v>
      </c>
      <c r="X52" s="330">
        <f t="shared" si="9"/>
        <v>0</v>
      </c>
      <c r="Z52" s="322">
        <f>+'[1]Segmentos LN resumen'!G53-V52</f>
        <v>0</v>
      </c>
      <c r="AA52" s="322">
        <f>+'[1]Segmentos LN resumen'!H53-W52</f>
        <v>0</v>
      </c>
      <c r="AB52" s="322">
        <f>+'[1]Segmentos LN resumen'!I53-X52</f>
        <v>0</v>
      </c>
    </row>
    <row r="53" spans="2:28" ht="12">
      <c r="B53" s="319"/>
      <c r="C53" s="320" t="s">
        <v>356</v>
      </c>
      <c r="D53" s="316">
        <v>6556806</v>
      </c>
      <c r="E53" s="317">
        <v>8738743</v>
      </c>
      <c r="F53" s="317">
        <v>7618844</v>
      </c>
      <c r="G53" s="316">
        <v>8257705</v>
      </c>
      <c r="H53" s="317">
        <v>7830746</v>
      </c>
      <c r="I53" s="317">
        <v>9239778</v>
      </c>
      <c r="J53" s="316">
        <v>129252556</v>
      </c>
      <c r="K53" s="317">
        <v>124438070</v>
      </c>
      <c r="L53" s="317">
        <v>160166774</v>
      </c>
      <c r="M53" s="316">
        <v>9949344</v>
      </c>
      <c r="N53" s="317">
        <v>2672924</v>
      </c>
      <c r="O53" s="317">
        <v>3888164</v>
      </c>
      <c r="P53" s="316">
        <v>214112</v>
      </c>
      <c r="Q53" s="317">
        <v>201947</v>
      </c>
      <c r="R53" s="317">
        <v>165531</v>
      </c>
      <c r="S53" s="316">
        <v>0</v>
      </c>
      <c r="T53" s="317">
        <v>0</v>
      </c>
      <c r="U53" s="317">
        <v>0</v>
      </c>
      <c r="V53" s="326">
        <f t="shared" si="9"/>
        <v>154230523</v>
      </c>
      <c r="W53" s="330">
        <f t="shared" si="9"/>
        <v>143882430</v>
      </c>
      <c r="X53" s="330">
        <f t="shared" si="9"/>
        <v>181079091</v>
      </c>
      <c r="Z53" s="322">
        <f>+'[1]Segmentos LN resumen'!G54-V53</f>
        <v>0</v>
      </c>
      <c r="AA53" s="322">
        <f>+'[1]Segmentos LN resumen'!H54-W53</f>
        <v>0</v>
      </c>
      <c r="AB53" s="322">
        <f>+'[1]Segmentos LN resumen'!I54-X53</f>
        <v>0</v>
      </c>
    </row>
    <row r="54" spans="2:28" ht="12">
      <c r="B54" s="319"/>
      <c r="C54" s="320" t="s">
        <v>357</v>
      </c>
      <c r="D54" s="316">
        <v>16820903</v>
      </c>
      <c r="E54" s="317">
        <v>16134410</v>
      </c>
      <c r="F54" s="317">
        <v>22742572</v>
      </c>
      <c r="G54" s="316">
        <v>0</v>
      </c>
      <c r="H54" s="317">
        <v>0</v>
      </c>
      <c r="I54" s="317">
        <v>0</v>
      </c>
      <c r="J54" s="316">
        <v>21675958</v>
      </c>
      <c r="K54" s="317">
        <v>110169354</v>
      </c>
      <c r="L54" s="317">
        <v>63153516</v>
      </c>
      <c r="M54" s="316">
        <v>9910017</v>
      </c>
      <c r="N54" s="317">
        <v>9873115</v>
      </c>
      <c r="O54" s="317">
        <v>10917433</v>
      </c>
      <c r="P54" s="316">
        <v>47089999</v>
      </c>
      <c r="Q54" s="317">
        <v>51244001</v>
      </c>
      <c r="R54" s="317">
        <v>56914980</v>
      </c>
      <c r="S54" s="316">
        <v>0</v>
      </c>
      <c r="T54" s="317">
        <v>0</v>
      </c>
      <c r="U54" s="317">
        <v>0</v>
      </c>
      <c r="V54" s="326">
        <f t="shared" si="9"/>
        <v>95496877</v>
      </c>
      <c r="W54" s="330">
        <f t="shared" si="9"/>
        <v>187420880</v>
      </c>
      <c r="X54" s="330">
        <f t="shared" si="9"/>
        <v>153728501</v>
      </c>
      <c r="Z54" s="322">
        <f>+'[1]Segmentos LN resumen'!G55-V54</f>
        <v>0</v>
      </c>
      <c r="AA54" s="322">
        <f>+'[1]Segmentos LN resumen'!H55-W54</f>
        <v>0</v>
      </c>
      <c r="AB54" s="322">
        <f>+'[1]Segmentos LN resumen'!I55-X54</f>
        <v>0</v>
      </c>
    </row>
    <row r="55" spans="2:28" ht="12">
      <c r="B55" s="319"/>
      <c r="C55" s="320" t="s">
        <v>358</v>
      </c>
      <c r="D55" s="316">
        <v>19385185</v>
      </c>
      <c r="E55" s="317">
        <v>18784699</v>
      </c>
      <c r="F55" s="317">
        <v>17289987</v>
      </c>
      <c r="G55" s="316">
        <v>6363973</v>
      </c>
      <c r="H55" s="317">
        <v>4631912</v>
      </c>
      <c r="I55" s="317">
        <v>5410199</v>
      </c>
      <c r="J55" s="316">
        <v>106313626</v>
      </c>
      <c r="K55" s="317">
        <v>127516473</v>
      </c>
      <c r="L55" s="317">
        <v>149352163</v>
      </c>
      <c r="M55" s="316">
        <v>55828104</v>
      </c>
      <c r="N55" s="317">
        <v>57242246</v>
      </c>
      <c r="O55" s="317">
        <v>55129356</v>
      </c>
      <c r="P55" s="316">
        <v>1519466</v>
      </c>
      <c r="Q55" s="317">
        <v>1564125</v>
      </c>
      <c r="R55" s="317">
        <v>0</v>
      </c>
      <c r="S55" s="316">
        <v>0</v>
      </c>
      <c r="T55" s="317">
        <v>0</v>
      </c>
      <c r="U55" s="317">
        <v>0</v>
      </c>
      <c r="V55" s="326">
        <f t="shared" si="9"/>
        <v>189410354</v>
      </c>
      <c r="W55" s="330">
        <f t="shared" si="9"/>
        <v>209739455</v>
      </c>
      <c r="X55" s="330">
        <f t="shared" si="9"/>
        <v>227181705</v>
      </c>
      <c r="Z55" s="322">
        <f>+'[1]Segmentos LN resumen'!G56-V55</f>
        <v>0</v>
      </c>
      <c r="AA55" s="322">
        <f>+'[1]Segmentos LN resumen'!H56-W55</f>
        <v>0</v>
      </c>
      <c r="AB55" s="322">
        <f>+'[1]Segmentos LN resumen'!I56-X55</f>
        <v>0</v>
      </c>
    </row>
    <row r="56" spans="2:28" ht="12">
      <c r="B56" s="319"/>
      <c r="C56" s="320" t="s">
        <v>359</v>
      </c>
      <c r="D56" s="316">
        <v>972790</v>
      </c>
      <c r="E56" s="317">
        <v>27199156</v>
      </c>
      <c r="F56" s="317">
        <v>4822152</v>
      </c>
      <c r="G56" s="316">
        <v>5557901</v>
      </c>
      <c r="H56" s="317">
        <v>2599120</v>
      </c>
      <c r="I56" s="317">
        <v>0</v>
      </c>
      <c r="J56" s="316">
        <v>83627</v>
      </c>
      <c r="K56" s="317">
        <v>110097</v>
      </c>
      <c r="L56" s="317">
        <v>5846403</v>
      </c>
      <c r="M56" s="316">
        <v>0</v>
      </c>
      <c r="N56" s="317">
        <v>7538986</v>
      </c>
      <c r="O56" s="317">
        <v>14266279</v>
      </c>
      <c r="P56" s="316">
        <v>1592708</v>
      </c>
      <c r="Q56" s="317">
        <v>1549349</v>
      </c>
      <c r="R56" s="317">
        <v>924586</v>
      </c>
      <c r="S56" s="316">
        <v>0</v>
      </c>
      <c r="T56" s="317">
        <v>0</v>
      </c>
      <c r="U56" s="317">
        <v>0</v>
      </c>
      <c r="V56" s="326">
        <f t="shared" si="9"/>
        <v>8207026</v>
      </c>
      <c r="W56" s="330">
        <f t="shared" si="9"/>
        <v>38996708</v>
      </c>
      <c r="X56" s="330">
        <f t="shared" si="9"/>
        <v>25859420</v>
      </c>
      <c r="Z56" s="322">
        <f>+'[1]Segmentos LN resumen'!G57-V56</f>
        <v>0</v>
      </c>
      <c r="AA56" s="322">
        <f>+'[1]Segmentos LN resumen'!H57-W56</f>
        <v>0</v>
      </c>
      <c r="AB56" s="322">
        <f>+'[1]Segmentos LN resumen'!I57-X56</f>
        <v>0</v>
      </c>
    </row>
    <row r="57" spans="22:24" ht="12">
      <c r="V57" s="328"/>
      <c r="W57" s="328"/>
      <c r="X57" s="328"/>
    </row>
    <row r="58" spans="2:28" ht="12">
      <c r="B58" s="318" t="s">
        <v>360</v>
      </c>
      <c r="D58" s="316">
        <f aca="true" t="shared" si="10" ref="D58:L58">+D59+D67</f>
        <v>1130398036</v>
      </c>
      <c r="E58" s="317">
        <f t="shared" si="10"/>
        <v>1036697670</v>
      </c>
      <c r="F58" s="317">
        <f t="shared" si="10"/>
        <v>1060948604</v>
      </c>
      <c r="G58" s="316">
        <f t="shared" si="10"/>
        <v>28425760</v>
      </c>
      <c r="H58" s="317">
        <f t="shared" si="10"/>
        <v>-69774516</v>
      </c>
      <c r="I58" s="317">
        <f t="shared" si="10"/>
        <v>4911451</v>
      </c>
      <c r="J58" s="316">
        <f t="shared" si="10"/>
        <v>1079479227</v>
      </c>
      <c r="K58" s="317">
        <f t="shared" si="10"/>
        <v>1027136382</v>
      </c>
      <c r="L58" s="317">
        <f t="shared" si="10"/>
        <v>1059962516</v>
      </c>
      <c r="M58" s="316">
        <f aca="true" t="shared" si="11" ref="M58:R58">+M59+M67</f>
        <v>616901860</v>
      </c>
      <c r="N58" s="317">
        <f t="shared" si="11"/>
        <v>607159547</v>
      </c>
      <c r="O58" s="317">
        <f t="shared" si="11"/>
        <v>495650864</v>
      </c>
      <c r="P58" s="316">
        <f t="shared" si="11"/>
        <v>260527488</v>
      </c>
      <c r="Q58" s="317">
        <f t="shared" si="11"/>
        <v>216237049</v>
      </c>
      <c r="R58" s="317">
        <f t="shared" si="11"/>
        <v>193003007</v>
      </c>
      <c r="S58" s="316">
        <f aca="true" t="shared" si="12" ref="S58:X58">+S59</f>
        <v>0</v>
      </c>
      <c r="T58" s="317">
        <f>+T59+T67</f>
        <v>0</v>
      </c>
      <c r="U58" s="317">
        <f>+U59+U67</f>
        <v>0</v>
      </c>
      <c r="V58" s="326">
        <f t="shared" si="12"/>
        <v>3115732371</v>
      </c>
      <c r="W58" s="330">
        <f t="shared" si="12"/>
        <v>2817456132</v>
      </c>
      <c r="X58" s="330">
        <f t="shared" si="12"/>
        <v>2814476442</v>
      </c>
      <c r="Z58" s="322">
        <f>+'[1]Segmentos LN resumen'!G59-V58</f>
        <v>0</v>
      </c>
      <c r="AA58" s="322">
        <f>+'[1]Segmentos LN resumen'!H59-W58</f>
        <v>0</v>
      </c>
      <c r="AB58" s="322">
        <f>+'[1]Segmentos LN resumen'!I59-X58</f>
        <v>0</v>
      </c>
    </row>
    <row r="59" spans="2:28" ht="12" customHeight="1">
      <c r="B59" s="428" t="s">
        <v>361</v>
      </c>
      <c r="C59" s="454"/>
      <c r="D59" s="316">
        <f aca="true" t="shared" si="13" ref="D59:U59">SUM(D60:D65)</f>
        <v>1130398036</v>
      </c>
      <c r="E59" s="317">
        <f t="shared" si="13"/>
        <v>1036697670</v>
      </c>
      <c r="F59" s="317">
        <f t="shared" si="13"/>
        <v>1060948604</v>
      </c>
      <c r="G59" s="316">
        <f t="shared" si="13"/>
        <v>28425760</v>
      </c>
      <c r="H59" s="317">
        <f t="shared" si="13"/>
        <v>-69774516</v>
      </c>
      <c r="I59" s="317">
        <f t="shared" si="13"/>
        <v>4911451</v>
      </c>
      <c r="J59" s="316">
        <f t="shared" si="13"/>
        <v>1079479227</v>
      </c>
      <c r="K59" s="317">
        <f t="shared" si="13"/>
        <v>1027136382</v>
      </c>
      <c r="L59" s="317">
        <f t="shared" si="13"/>
        <v>1059962516</v>
      </c>
      <c r="M59" s="316">
        <f t="shared" si="13"/>
        <v>616901860</v>
      </c>
      <c r="N59" s="317">
        <f t="shared" si="13"/>
        <v>607159547</v>
      </c>
      <c r="O59" s="317">
        <f t="shared" si="13"/>
        <v>495650864</v>
      </c>
      <c r="P59" s="316">
        <f t="shared" si="13"/>
        <v>260527488</v>
      </c>
      <c r="Q59" s="317">
        <f t="shared" si="13"/>
        <v>216237049</v>
      </c>
      <c r="R59" s="317">
        <f t="shared" si="13"/>
        <v>193003007</v>
      </c>
      <c r="S59" s="316">
        <f t="shared" si="13"/>
        <v>0</v>
      </c>
      <c r="T59" s="317">
        <f t="shared" si="13"/>
        <v>0</v>
      </c>
      <c r="U59" s="317">
        <f t="shared" si="13"/>
        <v>0</v>
      </c>
      <c r="V59" s="326">
        <f aca="true" t="shared" si="14" ref="V59:X67">+D59+G59+J59+M59+P59+S59</f>
        <v>3115732371</v>
      </c>
      <c r="W59" s="330">
        <f t="shared" si="14"/>
        <v>2817456132</v>
      </c>
      <c r="X59" s="330">
        <f t="shared" si="14"/>
        <v>2814476442</v>
      </c>
      <c r="Z59" s="322">
        <f>+'[1]Segmentos LN resumen'!G60-V59</f>
        <v>0</v>
      </c>
      <c r="AA59" s="322">
        <f>+'[1]Segmentos LN resumen'!H60-W59</f>
        <v>0</v>
      </c>
      <c r="AB59" s="322">
        <f>+'[1]Segmentos LN resumen'!I60-X59</f>
        <v>0</v>
      </c>
    </row>
    <row r="60" spans="2:28" ht="12">
      <c r="B60" s="319"/>
      <c r="C60" s="320" t="s">
        <v>362</v>
      </c>
      <c r="D60" s="316">
        <v>367928681</v>
      </c>
      <c r="E60" s="317">
        <v>367928682</v>
      </c>
      <c r="F60" s="317">
        <v>368494984</v>
      </c>
      <c r="G60" s="316">
        <v>69224795</v>
      </c>
      <c r="H60" s="317">
        <v>83616788</v>
      </c>
      <c r="I60" s="317">
        <v>135477599</v>
      </c>
      <c r="J60" s="316">
        <v>387386697</v>
      </c>
      <c r="K60" s="317">
        <v>336739309</v>
      </c>
      <c r="L60" s="317">
        <v>466167408</v>
      </c>
      <c r="M60" s="316">
        <v>3593166</v>
      </c>
      <c r="N60" s="317">
        <v>3579786</v>
      </c>
      <c r="O60" s="317">
        <v>7905014</v>
      </c>
      <c r="P60" s="316">
        <v>37694885</v>
      </c>
      <c r="Q60" s="317">
        <v>37643914</v>
      </c>
      <c r="R60" s="317">
        <v>32841625</v>
      </c>
      <c r="S60" s="316">
        <v>0</v>
      </c>
      <c r="T60" s="317">
        <v>0</v>
      </c>
      <c r="U60" s="317">
        <v>0</v>
      </c>
      <c r="V60" s="326">
        <f t="shared" si="14"/>
        <v>865828224</v>
      </c>
      <c r="W60" s="330">
        <f t="shared" si="14"/>
        <v>829508479</v>
      </c>
      <c r="X60" s="330">
        <f t="shared" si="14"/>
        <v>1010886630</v>
      </c>
      <c r="Z60" s="322">
        <f>+'[1]Segmentos LN resumen'!G61-V60</f>
        <v>0</v>
      </c>
      <c r="AA60" s="322">
        <f>+'[1]Segmentos LN resumen'!H61-W60</f>
        <v>0</v>
      </c>
      <c r="AB60" s="322">
        <f>+'[1]Segmentos LN resumen'!I61-X60</f>
        <v>0</v>
      </c>
    </row>
    <row r="61" spans="2:28" ht="12">
      <c r="B61" s="319"/>
      <c r="C61" s="320" t="s">
        <v>363</v>
      </c>
      <c r="D61" s="316">
        <v>1134938013</v>
      </c>
      <c r="E61" s="317">
        <v>1027496557</v>
      </c>
      <c r="F61" s="317">
        <v>978146893</v>
      </c>
      <c r="G61" s="316">
        <v>-43583682</v>
      </c>
      <c r="H61" s="317">
        <v>-156754885</v>
      </c>
      <c r="I61" s="317">
        <v>-92338025</v>
      </c>
      <c r="J61" s="316">
        <v>202932488</v>
      </c>
      <c r="K61" s="317">
        <v>244654424</v>
      </c>
      <c r="L61" s="317">
        <v>72309174</v>
      </c>
      <c r="M61" s="316">
        <v>113465048</v>
      </c>
      <c r="N61" s="317">
        <v>107753937</v>
      </c>
      <c r="O61" s="317">
        <v>-2694357</v>
      </c>
      <c r="P61" s="316">
        <v>87345984</v>
      </c>
      <c r="Q61" s="317">
        <v>60254433</v>
      </c>
      <c r="R61" s="317">
        <v>1623660</v>
      </c>
      <c r="S61" s="316">
        <v>0</v>
      </c>
      <c r="T61" s="317">
        <v>0</v>
      </c>
      <c r="U61" s="317">
        <v>0</v>
      </c>
      <c r="V61" s="326">
        <f t="shared" si="14"/>
        <v>1495097851</v>
      </c>
      <c r="W61" s="330">
        <f t="shared" si="14"/>
        <v>1283404466</v>
      </c>
      <c r="X61" s="330">
        <f t="shared" si="14"/>
        <v>957047345</v>
      </c>
      <c r="Z61" s="322">
        <f>+'[1]Segmentos LN resumen'!G62-V61</f>
        <v>0</v>
      </c>
      <c r="AA61" s="322">
        <f>+'[1]Segmentos LN resumen'!H62-W61</f>
        <v>0</v>
      </c>
      <c r="AB61" s="322">
        <f>+'[1]Segmentos LN resumen'!I62-X61</f>
        <v>0</v>
      </c>
    </row>
    <row r="62" spans="2:28" ht="12">
      <c r="B62" s="319"/>
      <c r="C62" s="320" t="s">
        <v>364</v>
      </c>
      <c r="D62" s="316">
        <v>566302</v>
      </c>
      <c r="E62" s="317">
        <v>566302</v>
      </c>
      <c r="F62" s="317">
        <v>0</v>
      </c>
      <c r="G62" s="316">
        <v>0</v>
      </c>
      <c r="H62" s="317">
        <v>0</v>
      </c>
      <c r="I62" s="317">
        <v>0</v>
      </c>
      <c r="J62" s="316">
        <v>0</v>
      </c>
      <c r="K62" s="317">
        <v>0</v>
      </c>
      <c r="L62" s="317">
        <v>0</v>
      </c>
      <c r="M62" s="316">
        <v>3627695</v>
      </c>
      <c r="N62" s="317">
        <v>3614187</v>
      </c>
      <c r="O62" s="317">
        <v>0</v>
      </c>
      <c r="P62" s="316">
        <v>0</v>
      </c>
      <c r="Q62" s="317">
        <v>0</v>
      </c>
      <c r="R62" s="317">
        <v>0</v>
      </c>
      <c r="S62" s="316">
        <v>0</v>
      </c>
      <c r="T62" s="317">
        <v>0</v>
      </c>
      <c r="U62" s="317">
        <v>0</v>
      </c>
      <c r="V62" s="326">
        <f t="shared" si="14"/>
        <v>4193997</v>
      </c>
      <c r="W62" s="330">
        <f t="shared" si="14"/>
        <v>4180489</v>
      </c>
      <c r="X62" s="330">
        <f t="shared" si="14"/>
        <v>0</v>
      </c>
      <c r="Z62" s="322">
        <f>+'[1]Segmentos LN resumen'!G63-V62</f>
        <v>0</v>
      </c>
      <c r="AA62" s="322">
        <f>+'[1]Segmentos LN resumen'!H63-W62</f>
        <v>0</v>
      </c>
      <c r="AB62" s="322">
        <f>+'[1]Segmentos LN resumen'!I63-X62</f>
        <v>0</v>
      </c>
    </row>
    <row r="63" spans="2:28" ht="12" hidden="1">
      <c r="B63" s="319"/>
      <c r="C63" s="320" t="s">
        <v>365</v>
      </c>
      <c r="D63" s="316">
        <v>0</v>
      </c>
      <c r="E63" s="317">
        <v>0</v>
      </c>
      <c r="F63" s="317">
        <v>0</v>
      </c>
      <c r="G63" s="316">
        <v>0</v>
      </c>
      <c r="H63" s="317">
        <v>0</v>
      </c>
      <c r="I63" s="317">
        <v>0</v>
      </c>
      <c r="J63" s="316">
        <v>0</v>
      </c>
      <c r="K63" s="317">
        <v>0</v>
      </c>
      <c r="L63" s="317">
        <v>0</v>
      </c>
      <c r="M63" s="316">
        <v>0</v>
      </c>
      <c r="N63" s="317">
        <v>0</v>
      </c>
      <c r="O63" s="317">
        <v>0</v>
      </c>
      <c r="P63" s="316">
        <v>0</v>
      </c>
      <c r="Q63" s="317">
        <v>0</v>
      </c>
      <c r="R63" s="317">
        <v>0</v>
      </c>
      <c r="S63" s="316">
        <v>0</v>
      </c>
      <c r="T63" s="317">
        <v>0</v>
      </c>
      <c r="U63" s="317">
        <v>0</v>
      </c>
      <c r="V63" s="326">
        <f t="shared" si="14"/>
        <v>0</v>
      </c>
      <c r="W63" s="330">
        <f t="shared" si="14"/>
        <v>0</v>
      </c>
      <c r="X63" s="330">
        <f t="shared" si="14"/>
        <v>0</v>
      </c>
      <c r="Z63" s="322">
        <f>+'[1]Segmentos LN resumen'!G64-V63</f>
        <v>0</v>
      </c>
      <c r="AA63" s="322">
        <f>+'[1]Segmentos LN resumen'!H64-W63</f>
        <v>0</v>
      </c>
      <c r="AB63" s="322">
        <f>+'[1]Segmentos LN resumen'!I64-X63</f>
        <v>0</v>
      </c>
    </row>
    <row r="64" spans="2:28" ht="12" hidden="1">
      <c r="B64" s="319"/>
      <c r="C64" s="320" t="s">
        <v>366</v>
      </c>
      <c r="D64" s="316">
        <v>0</v>
      </c>
      <c r="E64" s="317">
        <v>0</v>
      </c>
      <c r="F64" s="317">
        <v>0</v>
      </c>
      <c r="G64" s="316">
        <v>0</v>
      </c>
      <c r="H64" s="317">
        <v>0</v>
      </c>
      <c r="I64" s="317">
        <v>0</v>
      </c>
      <c r="J64" s="316">
        <v>0</v>
      </c>
      <c r="K64" s="317">
        <v>0</v>
      </c>
      <c r="L64" s="317">
        <v>0</v>
      </c>
      <c r="M64" s="316">
        <v>0</v>
      </c>
      <c r="N64" s="317">
        <v>0</v>
      </c>
      <c r="O64" s="317">
        <v>0</v>
      </c>
      <c r="P64" s="316">
        <v>0</v>
      </c>
      <c r="Q64" s="317">
        <v>0</v>
      </c>
      <c r="R64" s="317">
        <v>0</v>
      </c>
      <c r="S64" s="316">
        <v>0</v>
      </c>
      <c r="T64" s="317">
        <v>0</v>
      </c>
      <c r="U64" s="317">
        <v>0</v>
      </c>
      <c r="V64" s="326">
        <f t="shared" si="14"/>
        <v>0</v>
      </c>
      <c r="W64" s="330">
        <f t="shared" si="14"/>
        <v>0</v>
      </c>
      <c r="X64" s="330">
        <f t="shared" si="14"/>
        <v>0</v>
      </c>
      <c r="Z64" s="322">
        <f>+'[1]Segmentos LN resumen'!G65-V64</f>
        <v>0</v>
      </c>
      <c r="AA64" s="322">
        <f>+'[1]Segmentos LN resumen'!H65-W64</f>
        <v>0</v>
      </c>
      <c r="AB64" s="322">
        <f>+'[1]Segmentos LN resumen'!I65-X64</f>
        <v>0</v>
      </c>
    </row>
    <row r="65" spans="2:28" ht="12">
      <c r="B65" s="319"/>
      <c r="C65" s="320" t="s">
        <v>367</v>
      </c>
      <c r="D65" s="316">
        <v>-373034960</v>
      </c>
      <c r="E65" s="317">
        <v>-359293871</v>
      </c>
      <c r="F65" s="317">
        <v>-285693273</v>
      </c>
      <c r="G65" s="316">
        <v>2784647</v>
      </c>
      <c r="H65" s="317">
        <v>3363581</v>
      </c>
      <c r="I65" s="317">
        <v>-38228123</v>
      </c>
      <c r="J65" s="316">
        <v>489160042</v>
      </c>
      <c r="K65" s="317">
        <v>445742649</v>
      </c>
      <c r="L65" s="317">
        <v>521485934</v>
      </c>
      <c r="M65" s="316">
        <v>496215951</v>
      </c>
      <c r="N65" s="317">
        <v>492211637</v>
      </c>
      <c r="O65" s="317">
        <v>490440207</v>
      </c>
      <c r="P65" s="316">
        <v>135486619</v>
      </c>
      <c r="Q65" s="317">
        <v>118338702</v>
      </c>
      <c r="R65" s="317">
        <v>158537722</v>
      </c>
      <c r="S65" s="316">
        <v>0</v>
      </c>
      <c r="T65" s="317">
        <v>0</v>
      </c>
      <c r="U65" s="317">
        <v>0</v>
      </c>
      <c r="V65" s="326">
        <f t="shared" si="14"/>
        <v>750612299</v>
      </c>
      <c r="W65" s="330">
        <f t="shared" si="14"/>
        <v>700362698</v>
      </c>
      <c r="X65" s="330">
        <f t="shared" si="14"/>
        <v>846542467</v>
      </c>
      <c r="Z65" s="322">
        <f>+'[1]Segmentos LN resumen'!G66-V65</f>
        <v>0</v>
      </c>
      <c r="AA65" s="322">
        <f>+'[1]Segmentos LN resumen'!H66-W65</f>
        <v>0</v>
      </c>
      <c r="AB65" s="322">
        <f>+'[1]Segmentos LN resumen'!I66-X65</f>
        <v>0</v>
      </c>
    </row>
    <row r="67" spans="2:28" ht="12">
      <c r="B67" s="324" t="s">
        <v>368</v>
      </c>
      <c r="C67" s="320"/>
      <c r="D67" s="316">
        <v>0</v>
      </c>
      <c r="E67" s="317">
        <v>0</v>
      </c>
      <c r="F67" s="317">
        <v>0</v>
      </c>
      <c r="G67" s="316">
        <v>0</v>
      </c>
      <c r="H67" s="317">
        <v>0</v>
      </c>
      <c r="I67" s="317">
        <v>0</v>
      </c>
      <c r="J67" s="316">
        <v>0</v>
      </c>
      <c r="K67" s="317">
        <v>0</v>
      </c>
      <c r="L67" s="317">
        <v>0</v>
      </c>
      <c r="M67" s="316">
        <v>0</v>
      </c>
      <c r="N67" s="317">
        <v>0</v>
      </c>
      <c r="O67" s="317">
        <v>0</v>
      </c>
      <c r="P67" s="316">
        <v>0</v>
      </c>
      <c r="Q67" s="317">
        <v>0</v>
      </c>
      <c r="R67" s="317">
        <v>0</v>
      </c>
      <c r="S67" s="316">
        <v>0</v>
      </c>
      <c r="T67" s="317">
        <v>0</v>
      </c>
      <c r="U67" s="317">
        <v>0</v>
      </c>
      <c r="V67" s="326">
        <f t="shared" si="14"/>
        <v>0</v>
      </c>
      <c r="W67" s="330">
        <v>0</v>
      </c>
      <c r="X67" s="330"/>
      <c r="Z67" s="322">
        <f>+'[1]Segmentos LN resumen'!G68-V67</f>
        <v>0</v>
      </c>
      <c r="AA67" s="322">
        <f>+'[1]Segmentos LN resumen'!H68-W67</f>
        <v>0</v>
      </c>
      <c r="AB67" s="322">
        <f>+'[1]Segmentos LN resumen'!I68-X67</f>
        <v>0</v>
      </c>
    </row>
    <row r="68" ht="12">
      <c r="V68" s="328"/>
    </row>
    <row r="69" spans="2:28" ht="12">
      <c r="B69" s="329" t="s">
        <v>369</v>
      </c>
      <c r="C69" s="325"/>
      <c r="D69" s="326">
        <f>+D58+D49+D37</f>
        <v>1402785215</v>
      </c>
      <c r="E69" s="330">
        <f>+E58+E49+E37</f>
        <v>1303458511</v>
      </c>
      <c r="F69" s="330">
        <v>1310182104</v>
      </c>
      <c r="G69" s="326">
        <f>+G58+G49+G37</f>
        <v>501802310</v>
      </c>
      <c r="H69" s="330">
        <v>324643699</v>
      </c>
      <c r="I69" s="330">
        <v>357046952</v>
      </c>
      <c r="J69" s="326">
        <f>+J58+J49+J37</f>
        <v>2162056661</v>
      </c>
      <c r="K69" s="330">
        <v>2209424153</v>
      </c>
      <c r="L69" s="330">
        <v>2419310607</v>
      </c>
      <c r="M69" s="326">
        <f>+M58+M49+M37</f>
        <v>1251862060</v>
      </c>
      <c r="N69" s="330">
        <v>1198492204</v>
      </c>
      <c r="O69" s="330">
        <v>1170425885</v>
      </c>
      <c r="P69" s="326">
        <f>+P58+P49+P37</f>
        <v>593802130</v>
      </c>
      <c r="Q69" s="330">
        <v>539686642</v>
      </c>
      <c r="R69" s="330">
        <v>507311665</v>
      </c>
      <c r="S69" s="326">
        <f>+S58+S49+S37</f>
        <v>-3541399</v>
      </c>
      <c r="T69" s="330">
        <v>-3228460</v>
      </c>
      <c r="U69" s="330">
        <v>-8446413</v>
      </c>
      <c r="V69" s="326">
        <f>+V58+V49+V37</f>
        <v>5908766977</v>
      </c>
      <c r="W69" s="330">
        <f>+W58+W49+W37</f>
        <v>5572476749</v>
      </c>
      <c r="X69" s="330">
        <f>+X58+X49+X37</f>
        <v>5755830800</v>
      </c>
      <c r="Z69" s="322">
        <f>+'[1]Segmentos LN resumen'!G70-V69</f>
        <v>0</v>
      </c>
      <c r="AA69" s="322">
        <f>+'[1]Segmentos LN resumen'!H70-W69</f>
        <v>0</v>
      </c>
      <c r="AB69" s="322">
        <f>+'[1]Segmentos LN resumen'!I70-X69</f>
        <v>0</v>
      </c>
    </row>
    <row r="70" spans="4:28" ht="12">
      <c r="D70" s="322">
        <f>+D29-D69</f>
        <v>0</v>
      </c>
      <c r="E70" s="322">
        <f aca="true" t="shared" si="15" ref="E70:X70">+E29-E69</f>
        <v>0</v>
      </c>
      <c r="F70" s="322">
        <f t="shared" si="15"/>
        <v>0</v>
      </c>
      <c r="G70" s="322">
        <f t="shared" si="15"/>
        <v>0</v>
      </c>
      <c r="H70" s="322">
        <f t="shared" si="15"/>
        <v>0</v>
      </c>
      <c r="I70" s="322">
        <f t="shared" si="15"/>
        <v>0</v>
      </c>
      <c r="J70" s="322">
        <f t="shared" si="15"/>
        <v>0</v>
      </c>
      <c r="K70" s="322">
        <f t="shared" si="15"/>
        <v>0</v>
      </c>
      <c r="L70" s="322">
        <f t="shared" si="15"/>
        <v>0</v>
      </c>
      <c r="M70" s="322">
        <f t="shared" si="15"/>
        <v>0</v>
      </c>
      <c r="N70" s="322">
        <f t="shared" si="15"/>
        <v>0</v>
      </c>
      <c r="O70" s="322">
        <f t="shared" si="15"/>
        <v>0</v>
      </c>
      <c r="P70" s="322">
        <f t="shared" si="15"/>
        <v>0</v>
      </c>
      <c r="Q70" s="322">
        <f t="shared" si="15"/>
        <v>0</v>
      </c>
      <c r="R70" s="322">
        <f t="shared" si="15"/>
        <v>0</v>
      </c>
      <c r="S70" s="322">
        <f t="shared" si="15"/>
        <v>0</v>
      </c>
      <c r="T70" s="322">
        <f t="shared" si="15"/>
        <v>0</v>
      </c>
      <c r="U70" s="322">
        <f t="shared" si="15"/>
        <v>0</v>
      </c>
      <c r="V70" s="322">
        <f t="shared" si="15"/>
        <v>0</v>
      </c>
      <c r="W70" s="322">
        <f t="shared" si="15"/>
        <v>0</v>
      </c>
      <c r="X70" s="322">
        <f t="shared" si="15"/>
        <v>0</v>
      </c>
      <c r="Z70" s="322">
        <f>+Z29-Z69</f>
        <v>0</v>
      </c>
      <c r="AA70" s="322">
        <f>+AA29-AA69</f>
        <v>0</v>
      </c>
      <c r="AB70" s="322">
        <f>+AB29-AB69</f>
        <v>0</v>
      </c>
    </row>
    <row r="71" spans="2:24" ht="22.5" customHeight="1">
      <c r="B71" s="446" t="s">
        <v>413</v>
      </c>
      <c r="C71" s="447"/>
      <c r="D71" s="455" t="s">
        <v>314</v>
      </c>
      <c r="E71" s="456"/>
      <c r="F71" s="456"/>
      <c r="G71" s="456"/>
      <c r="H71" s="456"/>
      <c r="I71" s="456"/>
      <c r="J71" s="456"/>
      <c r="K71" s="456"/>
      <c r="L71" s="456"/>
      <c r="M71" s="456"/>
      <c r="N71" s="456"/>
      <c r="O71" s="456"/>
      <c r="P71" s="456"/>
      <c r="Q71" s="456"/>
      <c r="R71" s="456"/>
      <c r="S71" s="456"/>
      <c r="T71" s="456"/>
      <c r="U71" s="456"/>
      <c r="V71" s="456"/>
      <c r="W71" s="456"/>
      <c r="X71" s="457"/>
    </row>
    <row r="72" spans="2:24" ht="30.75" customHeight="1">
      <c r="B72" s="446" t="s">
        <v>408</v>
      </c>
      <c r="C72" s="447"/>
      <c r="D72" s="432" t="s">
        <v>1</v>
      </c>
      <c r="E72" s="433"/>
      <c r="F72" s="434"/>
      <c r="G72" s="432" t="s">
        <v>2</v>
      </c>
      <c r="H72" s="433"/>
      <c r="I72" s="434"/>
      <c r="J72" s="432" t="s">
        <v>409</v>
      </c>
      <c r="K72" s="433"/>
      <c r="L72" s="434"/>
      <c r="M72" s="432" t="s">
        <v>3</v>
      </c>
      <c r="N72" s="433"/>
      <c r="O72" s="434"/>
      <c r="P72" s="432" t="s">
        <v>410</v>
      </c>
      <c r="Q72" s="433"/>
      <c r="R72" s="434"/>
      <c r="S72" s="432" t="s">
        <v>411</v>
      </c>
      <c r="T72" s="433"/>
      <c r="U72" s="434"/>
      <c r="V72" s="432" t="s">
        <v>316</v>
      </c>
      <c r="W72" s="433"/>
      <c r="X72" s="434"/>
    </row>
    <row r="73" spans="2:24" ht="12">
      <c r="B73" s="439" t="s">
        <v>370</v>
      </c>
      <c r="C73" s="451"/>
      <c r="D73" s="311">
        <f>+D35</f>
        <v>41639</v>
      </c>
      <c r="E73" s="312">
        <f>+'[1]Segmentos LN resumen'!E74</f>
        <v>41274</v>
      </c>
      <c r="F73" s="312">
        <f>+F35</f>
        <v>40908</v>
      </c>
      <c r="G73" s="311">
        <f>+G35</f>
        <v>41639</v>
      </c>
      <c r="H73" s="312">
        <f>+E73</f>
        <v>41274</v>
      </c>
      <c r="I73" s="312">
        <f>+I35</f>
        <v>40908</v>
      </c>
      <c r="J73" s="311">
        <f>+J35</f>
        <v>41639</v>
      </c>
      <c r="K73" s="312">
        <f>+H73</f>
        <v>41274</v>
      </c>
      <c r="L73" s="312">
        <f>+L35</f>
        <v>40908</v>
      </c>
      <c r="M73" s="311">
        <f>+M35</f>
        <v>41639</v>
      </c>
      <c r="N73" s="312">
        <f>+K73</f>
        <v>41274</v>
      </c>
      <c r="O73" s="312">
        <f>+O35</f>
        <v>40908</v>
      </c>
      <c r="P73" s="311">
        <f>+P35</f>
        <v>41639</v>
      </c>
      <c r="Q73" s="312">
        <f>+N73</f>
        <v>41274</v>
      </c>
      <c r="R73" s="312">
        <f>+R35</f>
        <v>40908</v>
      </c>
      <c r="S73" s="311">
        <f>+S35</f>
        <v>41639</v>
      </c>
      <c r="T73" s="312">
        <f>+Q73</f>
        <v>41274</v>
      </c>
      <c r="U73" s="312">
        <f>+U35</f>
        <v>40908</v>
      </c>
      <c r="V73" s="311">
        <f>+V35</f>
        <v>41639</v>
      </c>
      <c r="W73" s="312">
        <f>+Q73</f>
        <v>41274</v>
      </c>
      <c r="X73" s="312">
        <f>+X35</f>
        <v>40908</v>
      </c>
    </row>
    <row r="74" spans="2:24" ht="12">
      <c r="B74" s="452"/>
      <c r="C74" s="453"/>
      <c r="D74" s="331" t="s">
        <v>318</v>
      </c>
      <c r="E74" s="332" t="s">
        <v>318</v>
      </c>
      <c r="F74" s="332" t="str">
        <f>+F36</f>
        <v>M$</v>
      </c>
      <c r="G74" s="331" t="s">
        <v>318</v>
      </c>
      <c r="H74" s="332" t="s">
        <v>318</v>
      </c>
      <c r="I74" s="332" t="str">
        <f>+I36</f>
        <v>M$</v>
      </c>
      <c r="J74" s="331" t="s">
        <v>318</v>
      </c>
      <c r="K74" s="332" t="s">
        <v>318</v>
      </c>
      <c r="L74" s="332" t="str">
        <f>+L36</f>
        <v>M$</v>
      </c>
      <c r="M74" s="331" t="s">
        <v>318</v>
      </c>
      <c r="N74" s="332" t="s">
        <v>318</v>
      </c>
      <c r="O74" s="332" t="str">
        <f>+O36</f>
        <v>M$</v>
      </c>
      <c r="P74" s="331" t="s">
        <v>318</v>
      </c>
      <c r="Q74" s="332" t="s">
        <v>318</v>
      </c>
      <c r="R74" s="332" t="str">
        <f>+R36</f>
        <v>M$</v>
      </c>
      <c r="S74" s="331" t="s">
        <v>318</v>
      </c>
      <c r="T74" s="332" t="s">
        <v>318</v>
      </c>
      <c r="U74" s="332" t="str">
        <f>+U36</f>
        <v>M$</v>
      </c>
      <c r="V74" s="331" t="s">
        <v>318</v>
      </c>
      <c r="W74" s="332" t="s">
        <v>318</v>
      </c>
      <c r="X74" s="332" t="str">
        <f>+X36</f>
        <v>M$</v>
      </c>
    </row>
    <row r="75" spans="2:24" ht="12">
      <c r="B75" s="329" t="s">
        <v>371</v>
      </c>
      <c r="C75" s="333"/>
      <c r="D75" s="342">
        <f>+D76+D81</f>
        <v>975023628</v>
      </c>
      <c r="E75" s="334">
        <v>984738417</v>
      </c>
      <c r="F75" s="334">
        <v>1046190998</v>
      </c>
      <c r="G75" s="342">
        <f>+G76+G81</f>
        <v>528653054</v>
      </c>
      <c r="H75" s="334">
        <v>321242024</v>
      </c>
      <c r="I75" s="334">
        <v>279724815</v>
      </c>
      <c r="J75" s="342">
        <f>+J76+J81</f>
        <v>1634111790</v>
      </c>
      <c r="K75" s="334">
        <v>1880664677</v>
      </c>
      <c r="L75" s="334">
        <v>1976715786</v>
      </c>
      <c r="M75" s="342">
        <f>+M76+M81</f>
        <v>852780069</v>
      </c>
      <c r="N75" s="334">
        <v>851622458</v>
      </c>
      <c r="O75" s="334">
        <v>783049572</v>
      </c>
      <c r="P75" s="342">
        <f>+P76+P81</f>
        <v>413911453</v>
      </c>
      <c r="Q75" s="334">
        <v>385013476</v>
      </c>
      <c r="R75" s="334">
        <v>329309210</v>
      </c>
      <c r="S75" s="342">
        <f>+S76+S81</f>
        <v>0</v>
      </c>
      <c r="T75" s="334">
        <v>0</v>
      </c>
      <c r="U75" s="334">
        <v>0</v>
      </c>
      <c r="V75" s="342">
        <f>+V76+V81</f>
        <v>4404479994</v>
      </c>
      <c r="W75" s="334">
        <f>+W76+W81</f>
        <v>4423281052</v>
      </c>
      <c r="X75" s="334">
        <f>+X76+X81</f>
        <v>4414990381</v>
      </c>
    </row>
    <row r="76" spans="2:28" ht="12">
      <c r="B76" s="336"/>
      <c r="C76" s="337" t="s">
        <v>372</v>
      </c>
      <c r="D76" s="342">
        <f>SUM(D77:D79)</f>
        <v>959692207</v>
      </c>
      <c r="E76" s="334">
        <v>974543003</v>
      </c>
      <c r="F76" s="334">
        <v>1035360191</v>
      </c>
      <c r="G76" s="342">
        <f>SUM(G77:G79)</f>
        <v>268473426</v>
      </c>
      <c r="H76" s="334">
        <v>309297973</v>
      </c>
      <c r="I76" s="334">
        <v>271566142</v>
      </c>
      <c r="J76" s="342">
        <f>SUM(J77:J79)</f>
        <v>1462498140</v>
      </c>
      <c r="K76" s="334">
        <v>1716445896</v>
      </c>
      <c r="L76" s="334">
        <v>1784693095</v>
      </c>
      <c r="M76" s="342">
        <f>SUM(M77:M79)</f>
        <v>815252120</v>
      </c>
      <c r="N76" s="334">
        <v>817309801</v>
      </c>
      <c r="O76" s="334">
        <v>751734951</v>
      </c>
      <c r="P76" s="342">
        <f>SUM(P77:P79)</f>
        <v>395765288</v>
      </c>
      <c r="Q76" s="334">
        <v>364412134</v>
      </c>
      <c r="R76" s="334">
        <v>311980876</v>
      </c>
      <c r="S76" s="342">
        <f>SUM(S77:S79)</f>
        <v>0</v>
      </c>
      <c r="T76" s="334">
        <v>0</v>
      </c>
      <c r="U76" s="334">
        <v>0</v>
      </c>
      <c r="V76" s="342">
        <f>SUM(V77:V79)</f>
        <v>3901681181</v>
      </c>
      <c r="W76" s="334">
        <f>SUM(W77:W79)</f>
        <v>4182008807</v>
      </c>
      <c r="X76" s="334">
        <f>SUM(X77:X79)</f>
        <v>4155335255</v>
      </c>
      <c r="Z76" s="322">
        <f>+V77-'[1]Segmentos LN resumen'!G78</f>
        <v>0</v>
      </c>
      <c r="AA76" s="322">
        <f>+W77-'[1]Segmentos LN resumen'!H78</f>
        <v>0</v>
      </c>
      <c r="AB76" s="322">
        <f>+X77-'[1]Segmentos LN resumen'!I78</f>
        <v>0</v>
      </c>
    </row>
    <row r="77" spans="2:28" ht="12">
      <c r="B77" s="336"/>
      <c r="C77" s="338" t="s">
        <v>373</v>
      </c>
      <c r="D77" s="339">
        <v>842753580</v>
      </c>
      <c r="E77" s="340">
        <v>859734418</v>
      </c>
      <c r="F77" s="340">
        <v>936062746</v>
      </c>
      <c r="G77" s="339">
        <v>252621413</v>
      </c>
      <c r="H77" s="340">
        <v>292980498</v>
      </c>
      <c r="I77" s="340">
        <v>251678813</v>
      </c>
      <c r="J77" s="339">
        <v>1388685125</v>
      </c>
      <c r="K77" s="340">
        <v>1609908784</v>
      </c>
      <c r="L77" s="340">
        <v>1661700350</v>
      </c>
      <c r="M77" s="339">
        <v>697374115</v>
      </c>
      <c r="N77" s="340">
        <v>702040108</v>
      </c>
      <c r="O77" s="340">
        <v>645883517</v>
      </c>
      <c r="P77" s="339">
        <v>370947951</v>
      </c>
      <c r="Q77" s="340">
        <v>354534983</v>
      </c>
      <c r="R77" s="340">
        <v>303303904</v>
      </c>
      <c r="S77" s="342">
        <v>0</v>
      </c>
      <c r="T77" s="340">
        <v>0</v>
      </c>
      <c r="U77" s="340">
        <v>0</v>
      </c>
      <c r="V77" s="339">
        <f aca="true" t="shared" si="16" ref="V77:X79">+D77+G77+J77+M77+P77+S77</f>
        <v>3552382184</v>
      </c>
      <c r="W77" s="340">
        <f t="shared" si="16"/>
        <v>3819198791</v>
      </c>
      <c r="X77" s="340">
        <f t="shared" si="16"/>
        <v>3798629330</v>
      </c>
      <c r="Z77" s="322">
        <f>+V77-'[1]Segmentos LN resumen'!G78</f>
        <v>0</v>
      </c>
      <c r="AA77" s="322">
        <f>+W78-'[1]Segmentos LN resumen'!H79</f>
        <v>0</v>
      </c>
      <c r="AB77" s="322">
        <f>+X77-'[1]Segmentos LN resumen'!I78</f>
        <v>0</v>
      </c>
    </row>
    <row r="78" spans="2:28" ht="12">
      <c r="B78" s="336"/>
      <c r="C78" s="338" t="s">
        <v>374</v>
      </c>
      <c r="D78" s="339">
        <v>7963873</v>
      </c>
      <c r="E78" s="340">
        <v>8535176</v>
      </c>
      <c r="F78" s="340">
        <v>6051771</v>
      </c>
      <c r="G78" s="339">
        <v>361681</v>
      </c>
      <c r="H78" s="340">
        <v>412885</v>
      </c>
      <c r="I78" s="340">
        <v>0</v>
      </c>
      <c r="J78" s="339">
        <v>0</v>
      </c>
      <c r="K78" s="340">
        <v>0</v>
      </c>
      <c r="L78" s="340">
        <v>0</v>
      </c>
      <c r="M78" s="339">
        <v>3280645</v>
      </c>
      <c r="N78" s="340">
        <v>2566899</v>
      </c>
      <c r="O78" s="340">
        <v>2107573</v>
      </c>
      <c r="P78" s="339">
        <v>6136</v>
      </c>
      <c r="Q78" s="340">
        <v>38502</v>
      </c>
      <c r="R78" s="340">
        <v>45957</v>
      </c>
      <c r="S78" s="342">
        <v>0</v>
      </c>
      <c r="T78" s="340">
        <v>0</v>
      </c>
      <c r="U78" s="340">
        <v>0</v>
      </c>
      <c r="V78" s="339">
        <f t="shared" si="16"/>
        <v>11612335</v>
      </c>
      <c r="W78" s="340">
        <f t="shared" si="16"/>
        <v>11553462</v>
      </c>
      <c r="X78" s="340">
        <f t="shared" si="16"/>
        <v>8205301</v>
      </c>
      <c r="Z78" s="322">
        <f>+V78-'[1]Segmentos LN resumen'!G79</f>
        <v>0</v>
      </c>
      <c r="AA78" s="322">
        <f>+W79-'[1]Segmentos LN resumen'!H80</f>
        <v>0</v>
      </c>
      <c r="AB78" s="322">
        <f>+X78-'[1]Segmentos LN resumen'!I79</f>
        <v>0</v>
      </c>
    </row>
    <row r="79" spans="2:28" ht="12">
      <c r="B79" s="336"/>
      <c r="C79" s="338" t="s">
        <v>375</v>
      </c>
      <c r="D79" s="339">
        <v>108974754</v>
      </c>
      <c r="E79" s="340">
        <v>106273409</v>
      </c>
      <c r="F79" s="340">
        <v>93245674</v>
      </c>
      <c r="G79" s="339">
        <v>15490332</v>
      </c>
      <c r="H79" s="340">
        <v>15904590</v>
      </c>
      <c r="I79" s="340">
        <v>19887329</v>
      </c>
      <c r="J79" s="339">
        <v>73813015</v>
      </c>
      <c r="K79" s="340">
        <v>106537112</v>
      </c>
      <c r="L79" s="340">
        <v>122992745</v>
      </c>
      <c r="M79" s="339">
        <v>114597360</v>
      </c>
      <c r="N79" s="340">
        <v>112702794</v>
      </c>
      <c r="O79" s="340">
        <v>103743861</v>
      </c>
      <c r="P79" s="339">
        <v>24811201</v>
      </c>
      <c r="Q79" s="340">
        <v>9838649</v>
      </c>
      <c r="R79" s="340">
        <v>8631015</v>
      </c>
      <c r="S79" s="342">
        <v>0</v>
      </c>
      <c r="T79" s="340">
        <v>0</v>
      </c>
      <c r="U79" s="340">
        <v>0</v>
      </c>
      <c r="V79" s="339">
        <f t="shared" si="16"/>
        <v>337686662</v>
      </c>
      <c r="W79" s="340">
        <f t="shared" si="16"/>
        <v>351256554</v>
      </c>
      <c r="X79" s="340">
        <f t="shared" si="16"/>
        <v>348500624</v>
      </c>
      <c r="Z79" s="322">
        <f>+V79-'[1]Segmentos LN resumen'!G80</f>
        <v>0</v>
      </c>
      <c r="AA79" s="322"/>
      <c r="AB79" s="322">
        <f>+X79-'[1]Segmentos LN resumen'!I80</f>
        <v>0</v>
      </c>
    </row>
    <row r="80" spans="2:28" ht="12">
      <c r="B80" s="336"/>
      <c r="C80" s="338"/>
      <c r="D80" s="339"/>
      <c r="G80" s="339"/>
      <c r="J80" s="339"/>
      <c r="M80" s="339"/>
      <c r="P80" s="339"/>
      <c r="S80" s="342"/>
      <c r="V80" s="339"/>
      <c r="Z80" s="322">
        <f>+V80-'[1]Segmentos LN resumen'!G81</f>
        <v>0</v>
      </c>
      <c r="AA80" s="322">
        <f>+W81-'[1]Segmentos LN resumen'!H82</f>
        <v>0</v>
      </c>
      <c r="AB80" s="322">
        <f>+X80-'[1]Segmentos LN resumen'!I81</f>
        <v>0</v>
      </c>
    </row>
    <row r="81" spans="2:28" ht="12">
      <c r="B81" s="336"/>
      <c r="C81" s="337" t="s">
        <v>376</v>
      </c>
      <c r="D81" s="339">
        <v>15331421</v>
      </c>
      <c r="E81" s="340">
        <v>10195414</v>
      </c>
      <c r="F81" s="340">
        <v>10830807</v>
      </c>
      <c r="G81" s="339">
        <v>260179628</v>
      </c>
      <c r="H81" s="340">
        <v>11944051</v>
      </c>
      <c r="I81" s="340">
        <v>8158673</v>
      </c>
      <c r="J81" s="339">
        <v>171613650</v>
      </c>
      <c r="K81" s="340">
        <v>164218781</v>
      </c>
      <c r="L81" s="340">
        <v>192022691</v>
      </c>
      <c r="M81" s="339">
        <v>37527949</v>
      </c>
      <c r="N81" s="340">
        <v>34312657</v>
      </c>
      <c r="O81" s="340">
        <v>31314621</v>
      </c>
      <c r="P81" s="339">
        <v>18146165</v>
      </c>
      <c r="Q81" s="340">
        <v>20601342</v>
      </c>
      <c r="R81" s="340">
        <v>17328334</v>
      </c>
      <c r="S81" s="342">
        <v>0</v>
      </c>
      <c r="T81" s="340">
        <v>0</v>
      </c>
      <c r="U81" s="340">
        <v>0</v>
      </c>
      <c r="V81" s="339">
        <f>+D81+G81+J81+M81+P81+S81</f>
        <v>502798813</v>
      </c>
      <c r="W81" s="340">
        <f>+E81+H81+K81+N81+Q81+T81</f>
        <v>241272245</v>
      </c>
      <c r="X81" s="340">
        <f>+F81+I81+L81+O81+R81+U81</f>
        <v>259655126</v>
      </c>
      <c r="Z81" s="322">
        <f>+V81-'[1]Segmentos LN resumen'!G82</f>
        <v>0</v>
      </c>
      <c r="AB81" s="322">
        <f>+X81-'[1]Segmentos LN resumen'!I82</f>
        <v>0</v>
      </c>
    </row>
    <row r="82" spans="22:28" ht="12">
      <c r="V82" s="322"/>
      <c r="Z82" s="322">
        <f>+V82-'[1]Segmentos LN resumen'!G83</f>
        <v>0</v>
      </c>
      <c r="AA82" s="322"/>
      <c r="AB82" s="322">
        <f>+X82-'[1]Segmentos LN resumen'!I83</f>
        <v>0</v>
      </c>
    </row>
    <row r="83" spans="2:28" ht="12">
      <c r="B83" s="329" t="s">
        <v>377</v>
      </c>
      <c r="C83" s="341"/>
      <c r="D83" s="342">
        <f>SUM(D84:D87)</f>
        <v>-712458218</v>
      </c>
      <c r="E83" s="334">
        <v>-728000745</v>
      </c>
      <c r="F83" s="334">
        <v>-803854371</v>
      </c>
      <c r="G83" s="342">
        <f>SUM(G84:G87)</f>
        <v>-169802328</v>
      </c>
      <c r="H83" s="334">
        <v>-175422082</v>
      </c>
      <c r="I83" s="334">
        <v>-141879982</v>
      </c>
      <c r="J83" s="342">
        <f>SUM(J84:J87)</f>
        <v>-1060194360</v>
      </c>
      <c r="K83" s="334">
        <v>-1247583156</v>
      </c>
      <c r="L83" s="334">
        <v>-1297135167</v>
      </c>
      <c r="M83" s="342">
        <f>SUM(M84:M87)</f>
        <v>-464474672</v>
      </c>
      <c r="N83" s="334">
        <v>-464300285</v>
      </c>
      <c r="O83" s="334">
        <v>-436664901</v>
      </c>
      <c r="P83" s="342">
        <f>SUM(P84:P87)</f>
        <v>-266450403</v>
      </c>
      <c r="Q83" s="334">
        <v>-252013491</v>
      </c>
      <c r="R83" s="334">
        <v>-210904949</v>
      </c>
      <c r="S83" s="342">
        <f>SUM(S84:S87)</f>
        <v>0</v>
      </c>
      <c r="T83" s="334">
        <v>0</v>
      </c>
      <c r="U83" s="334">
        <v>0</v>
      </c>
      <c r="V83" s="342">
        <f>SUM(V84:V87)</f>
        <v>-2673379981</v>
      </c>
      <c r="W83" s="334">
        <f>SUM(W84:W87)</f>
        <v>-2867319759</v>
      </c>
      <c r="X83" s="334">
        <f>SUM(X84:X87)</f>
        <v>-2890439370</v>
      </c>
      <c r="Z83" s="322">
        <f>+V83-'[1]Segmentos LN resumen'!G84</f>
        <v>0</v>
      </c>
      <c r="AA83" s="322">
        <f>+W84-'[1]Segmentos LN resumen'!H85</f>
        <v>0</v>
      </c>
      <c r="AB83" s="322">
        <f>+X83-'[1]Segmentos LN resumen'!I84</f>
        <v>0</v>
      </c>
    </row>
    <row r="84" spans="2:28" ht="12">
      <c r="B84" s="336"/>
      <c r="C84" s="337" t="s">
        <v>378</v>
      </c>
      <c r="D84" s="339">
        <v>-628376374</v>
      </c>
      <c r="E84" s="340">
        <v>-642760395</v>
      </c>
      <c r="F84" s="340">
        <v>-728175203</v>
      </c>
      <c r="G84" s="339">
        <v>-168486826</v>
      </c>
      <c r="H84" s="340">
        <v>-174672141</v>
      </c>
      <c r="I84" s="340">
        <v>-139846898</v>
      </c>
      <c r="J84" s="339">
        <v>-686576752</v>
      </c>
      <c r="K84" s="340">
        <v>-668946700</v>
      </c>
      <c r="L84" s="340">
        <v>-704848626</v>
      </c>
      <c r="M84" s="339">
        <v>-349818265</v>
      </c>
      <c r="N84" s="340">
        <v>-348283812</v>
      </c>
      <c r="O84" s="340">
        <v>-327172799</v>
      </c>
      <c r="P84" s="339">
        <v>-241896638</v>
      </c>
      <c r="Q84" s="340">
        <v>-228550090</v>
      </c>
      <c r="R84" s="340">
        <v>-188535528</v>
      </c>
      <c r="S84" s="342">
        <v>0</v>
      </c>
      <c r="T84" s="340">
        <v>0</v>
      </c>
      <c r="U84" s="340">
        <v>0</v>
      </c>
      <c r="V84" s="339">
        <f aca="true" t="shared" si="17" ref="V84:X87">+D84+G84+J84+M84+P84+S84</f>
        <v>-2075154855</v>
      </c>
      <c r="W84" s="340">
        <f t="shared" si="17"/>
        <v>-2063213138</v>
      </c>
      <c r="X84" s="340">
        <f t="shared" si="17"/>
        <v>-2088579054</v>
      </c>
      <c r="Z84" s="322">
        <f>+V84-'[1]Segmentos LN resumen'!G85</f>
        <v>0</v>
      </c>
      <c r="AA84" s="322">
        <f>+W85-'[1]Segmentos LN resumen'!H86</f>
        <v>0</v>
      </c>
      <c r="AB84" s="322">
        <f>+X84-'[1]Segmentos LN resumen'!I85</f>
        <v>0</v>
      </c>
    </row>
    <row r="85" spans="2:28" ht="12">
      <c r="B85" s="336"/>
      <c r="C85" s="337" t="s">
        <v>379</v>
      </c>
      <c r="D85" s="339">
        <v>0</v>
      </c>
      <c r="E85" s="340">
        <v>0</v>
      </c>
      <c r="F85" s="340">
        <v>0</v>
      </c>
      <c r="G85" s="339">
        <v>0</v>
      </c>
      <c r="H85" s="340">
        <v>0</v>
      </c>
      <c r="I85" s="340">
        <v>0</v>
      </c>
      <c r="J85" s="339">
        <v>0</v>
      </c>
      <c r="K85" s="340">
        <v>0</v>
      </c>
      <c r="L85" s="340">
        <v>0</v>
      </c>
      <c r="M85" s="339">
        <v>0</v>
      </c>
      <c r="N85" s="340">
        <v>0</v>
      </c>
      <c r="O85" s="340">
        <v>0</v>
      </c>
      <c r="P85" s="339">
        <v>0</v>
      </c>
      <c r="Q85" s="340">
        <v>0</v>
      </c>
      <c r="R85" s="340">
        <v>0</v>
      </c>
      <c r="S85" s="342">
        <v>0</v>
      </c>
      <c r="T85" s="340">
        <v>0</v>
      </c>
      <c r="U85" s="340">
        <v>0</v>
      </c>
      <c r="V85" s="339">
        <f t="shared" si="17"/>
        <v>0</v>
      </c>
      <c r="W85" s="340">
        <f t="shared" si="17"/>
        <v>0</v>
      </c>
      <c r="X85" s="340">
        <f t="shared" si="17"/>
        <v>0</v>
      </c>
      <c r="Z85" s="322">
        <f>+V85-'[1]Segmentos LN resumen'!G86</f>
        <v>0</v>
      </c>
      <c r="AA85" s="322">
        <f>+W86-'[1]Segmentos LN resumen'!H87</f>
        <v>0</v>
      </c>
      <c r="AB85" s="322">
        <f>+X85-'[1]Segmentos LN resumen'!I86</f>
        <v>0</v>
      </c>
    </row>
    <row r="86" spans="2:28" ht="12">
      <c r="B86" s="336"/>
      <c r="C86" s="337" t="s">
        <v>380</v>
      </c>
      <c r="D86" s="339">
        <v>-57958728</v>
      </c>
      <c r="E86" s="340">
        <v>-59678207</v>
      </c>
      <c r="F86" s="340">
        <v>-52701930</v>
      </c>
      <c r="G86" s="339">
        <v>-1194862</v>
      </c>
      <c r="H86" s="340">
        <v>-570898</v>
      </c>
      <c r="I86" s="340">
        <v>-978324</v>
      </c>
      <c r="J86" s="339">
        <v>-64041259</v>
      </c>
      <c r="K86" s="340">
        <v>-128233904</v>
      </c>
      <c r="L86" s="340">
        <v>-92384968</v>
      </c>
      <c r="M86" s="339">
        <v>-78964131</v>
      </c>
      <c r="N86" s="340">
        <v>-81988858</v>
      </c>
      <c r="O86" s="340">
        <v>-79060148</v>
      </c>
      <c r="P86" s="339">
        <v>0</v>
      </c>
      <c r="Q86" s="340">
        <v>0</v>
      </c>
      <c r="R86" s="340">
        <v>-1052</v>
      </c>
      <c r="S86" s="342">
        <v>0</v>
      </c>
      <c r="T86" s="340">
        <v>0</v>
      </c>
      <c r="U86" s="340">
        <v>0</v>
      </c>
      <c r="V86" s="339">
        <f t="shared" si="17"/>
        <v>-202158980</v>
      </c>
      <c r="W86" s="340">
        <f t="shared" si="17"/>
        <v>-270471867</v>
      </c>
      <c r="X86" s="340">
        <f t="shared" si="17"/>
        <v>-225126422</v>
      </c>
      <c r="Z86" s="322">
        <f>+V86-'[1]Segmentos LN resumen'!G87</f>
        <v>0</v>
      </c>
      <c r="AA86" s="322">
        <f>+W87-'[1]Segmentos LN resumen'!H88</f>
        <v>0</v>
      </c>
      <c r="AB86" s="322">
        <f>+X86-'[1]Segmentos LN resumen'!I87</f>
        <v>0</v>
      </c>
    </row>
    <row r="87" spans="2:28" ht="12">
      <c r="B87" s="336"/>
      <c r="C87" s="337" t="s">
        <v>381</v>
      </c>
      <c r="D87" s="339">
        <v>-26123116</v>
      </c>
      <c r="E87" s="340">
        <v>-25562143</v>
      </c>
      <c r="F87" s="340">
        <v>-22977238</v>
      </c>
      <c r="G87" s="339">
        <v>-120640</v>
      </c>
      <c r="H87" s="340">
        <v>-179043</v>
      </c>
      <c r="I87" s="340">
        <v>-1054760</v>
      </c>
      <c r="J87" s="339">
        <v>-309576349</v>
      </c>
      <c r="K87" s="340">
        <v>-450402552</v>
      </c>
      <c r="L87" s="340">
        <v>-499901573</v>
      </c>
      <c r="M87" s="339">
        <v>-35692276</v>
      </c>
      <c r="N87" s="340">
        <v>-34027615</v>
      </c>
      <c r="O87" s="340">
        <v>-30431954</v>
      </c>
      <c r="P87" s="339">
        <v>-24553765</v>
      </c>
      <c r="Q87" s="340">
        <v>-23463401</v>
      </c>
      <c r="R87" s="340">
        <v>-22368369</v>
      </c>
      <c r="S87" s="342">
        <v>0</v>
      </c>
      <c r="T87" s="340">
        <v>0</v>
      </c>
      <c r="U87" s="340">
        <v>0</v>
      </c>
      <c r="V87" s="339">
        <f t="shared" si="17"/>
        <v>-396066146</v>
      </c>
      <c r="W87" s="340">
        <f t="shared" si="17"/>
        <v>-533634754</v>
      </c>
      <c r="X87" s="340">
        <f t="shared" si="17"/>
        <v>-576733894</v>
      </c>
      <c r="Z87" s="322">
        <f>+V87-'[1]Segmentos LN resumen'!G88</f>
        <v>0</v>
      </c>
      <c r="AA87" s="322"/>
      <c r="AB87" s="322">
        <f>+X87-'[1]Segmentos LN resumen'!I88</f>
        <v>0</v>
      </c>
    </row>
    <row r="88" spans="4:28" ht="12">
      <c r="D88" s="322"/>
      <c r="G88" s="322"/>
      <c r="J88" s="322"/>
      <c r="M88" s="322"/>
      <c r="P88" s="322"/>
      <c r="S88" s="322"/>
      <c r="V88" s="322"/>
      <c r="Z88" s="322">
        <f>+V88-'[1]Segmentos LN resumen'!G89</f>
        <v>0</v>
      </c>
      <c r="AA88" s="322"/>
      <c r="AB88" s="322">
        <f>+X88-'[1]Segmentos LN resumen'!I89</f>
        <v>0</v>
      </c>
    </row>
    <row r="89" spans="2:28" ht="12">
      <c r="B89" s="329" t="s">
        <v>382</v>
      </c>
      <c r="C89" s="341"/>
      <c r="D89" s="342">
        <f>+D83+D75</f>
        <v>262565410</v>
      </c>
      <c r="E89" s="334">
        <v>256737672</v>
      </c>
      <c r="F89" s="334">
        <v>242336627</v>
      </c>
      <c r="G89" s="342">
        <f>+G83+G75</f>
        <v>358850726</v>
      </c>
      <c r="H89" s="334">
        <v>145819942</v>
      </c>
      <c r="I89" s="334">
        <v>137844833</v>
      </c>
      <c r="J89" s="342">
        <f>+J83+J75</f>
        <v>573917430</v>
      </c>
      <c r="K89" s="334">
        <v>633081521</v>
      </c>
      <c r="L89" s="334">
        <v>679580619</v>
      </c>
      <c r="M89" s="342">
        <f>+M83+M75</f>
        <v>388305397</v>
      </c>
      <c r="N89" s="334">
        <v>387322173</v>
      </c>
      <c r="O89" s="334">
        <v>346384671</v>
      </c>
      <c r="P89" s="342">
        <f>+P83+P75</f>
        <v>147461050</v>
      </c>
      <c r="Q89" s="334">
        <v>132999985</v>
      </c>
      <c r="R89" s="334">
        <v>118404261</v>
      </c>
      <c r="S89" s="342">
        <f>+S83+S75</f>
        <v>0</v>
      </c>
      <c r="T89" s="334">
        <v>0</v>
      </c>
      <c r="U89" s="334">
        <v>0</v>
      </c>
      <c r="V89" s="342">
        <f>+V83+V75</f>
        <v>1731100013</v>
      </c>
      <c r="W89" s="334">
        <f>+W83+W75</f>
        <v>1555961293</v>
      </c>
      <c r="X89" s="334">
        <f>+X83+X75</f>
        <v>1524551011</v>
      </c>
      <c r="Z89" s="322">
        <f>+V89-'[1]Segmentos LN resumen'!G90</f>
        <v>0</v>
      </c>
      <c r="AA89" s="322"/>
      <c r="AB89" s="322">
        <f>+X89-'[1]Segmentos LN resumen'!I90</f>
        <v>0</v>
      </c>
    </row>
    <row r="90" spans="4:28" ht="12">
      <c r="D90" s="322"/>
      <c r="G90" s="322"/>
      <c r="J90" s="322"/>
      <c r="M90" s="322"/>
      <c r="P90" s="322"/>
      <c r="S90" s="322"/>
      <c r="V90" s="322"/>
      <c r="Z90" s="322">
        <f>+V90-'[1]Segmentos LN resumen'!G91</f>
        <v>0</v>
      </c>
      <c r="AA90" s="322">
        <f>+W91-'[1]Segmentos LN resumen'!H92</f>
        <v>0</v>
      </c>
      <c r="AB90" s="322">
        <f>+X90-'[1]Segmentos LN resumen'!I91</f>
        <v>0</v>
      </c>
    </row>
    <row r="91" spans="2:28" ht="12">
      <c r="B91" s="329" t="s">
        <v>383</v>
      </c>
      <c r="C91" s="323"/>
      <c r="D91" s="339">
        <v>4205303</v>
      </c>
      <c r="E91" s="340">
        <v>2794597</v>
      </c>
      <c r="F91" s="340">
        <v>2776876</v>
      </c>
      <c r="G91" s="339">
        <v>18108177</v>
      </c>
      <c r="H91" s="340">
        <v>12470077</v>
      </c>
      <c r="I91" s="340">
        <v>12146533</v>
      </c>
      <c r="J91" s="339">
        <v>13079321</v>
      </c>
      <c r="K91" s="340">
        <v>15028450</v>
      </c>
      <c r="L91" s="340">
        <v>17886043</v>
      </c>
      <c r="M91" s="339">
        <v>3809445</v>
      </c>
      <c r="N91" s="340">
        <v>2364028</v>
      </c>
      <c r="O91" s="340">
        <v>4057898</v>
      </c>
      <c r="P91" s="339">
        <v>2798463</v>
      </c>
      <c r="Q91" s="340">
        <v>2533884</v>
      </c>
      <c r="R91" s="340">
        <v>2211736</v>
      </c>
      <c r="S91" s="342">
        <v>0</v>
      </c>
      <c r="T91" s="340">
        <v>0</v>
      </c>
      <c r="U91" s="340">
        <v>0</v>
      </c>
      <c r="V91" s="339">
        <f aca="true" t="shared" si="18" ref="V91:X93">+D91+G91+J91+M91+P91+S91</f>
        <v>42000709</v>
      </c>
      <c r="W91" s="340">
        <f t="shared" si="18"/>
        <v>35191036</v>
      </c>
      <c r="X91" s="340">
        <f t="shared" si="18"/>
        <v>39079086</v>
      </c>
      <c r="Z91" s="322">
        <f>+V91-'[1]Segmentos LN resumen'!G92</f>
        <v>0</v>
      </c>
      <c r="AA91" s="322">
        <f>+W92-'[1]Segmentos LN resumen'!H93</f>
        <v>0</v>
      </c>
      <c r="AB91" s="322">
        <f>+X91-'[1]Segmentos LN resumen'!I92</f>
        <v>0</v>
      </c>
    </row>
    <row r="92" spans="2:28" ht="12">
      <c r="B92" s="329" t="s">
        <v>384</v>
      </c>
      <c r="C92" s="323"/>
      <c r="D92" s="339">
        <v>-30387943</v>
      </c>
      <c r="E92" s="340">
        <v>-28098186</v>
      </c>
      <c r="F92" s="340">
        <v>-29792819</v>
      </c>
      <c r="G92" s="339">
        <v>-121588649</v>
      </c>
      <c r="H92" s="340">
        <v>-96765119</v>
      </c>
      <c r="I92" s="340">
        <v>-87034352</v>
      </c>
      <c r="J92" s="339">
        <v>-80791303</v>
      </c>
      <c r="K92" s="340">
        <v>-88652016</v>
      </c>
      <c r="L92" s="340">
        <v>-92462436</v>
      </c>
      <c r="M92" s="339">
        <v>-33308955</v>
      </c>
      <c r="N92" s="340">
        <v>-31246085</v>
      </c>
      <c r="O92" s="340">
        <v>-31059021</v>
      </c>
      <c r="P92" s="339">
        <v>-20112810</v>
      </c>
      <c r="Q92" s="340">
        <v>-18344299</v>
      </c>
      <c r="R92" s="340">
        <v>-9745039</v>
      </c>
      <c r="S92" s="342">
        <v>0</v>
      </c>
      <c r="T92" s="340">
        <v>0</v>
      </c>
      <c r="U92" s="340">
        <v>0</v>
      </c>
      <c r="V92" s="339">
        <f t="shared" si="18"/>
        <v>-286189660</v>
      </c>
      <c r="W92" s="340">
        <f t="shared" si="18"/>
        <v>-263105705</v>
      </c>
      <c r="X92" s="340">
        <f t="shared" si="18"/>
        <v>-250093667</v>
      </c>
      <c r="Z92" s="322">
        <f>+V92-'[1]Segmentos LN resumen'!G93</f>
        <v>0</v>
      </c>
      <c r="AA92" s="322">
        <f>+W93-'[1]Segmentos LN resumen'!H94</f>
        <v>0</v>
      </c>
      <c r="AB92" s="322">
        <f>+X92-'[1]Segmentos LN resumen'!I93</f>
        <v>0</v>
      </c>
    </row>
    <row r="93" spans="2:28" ht="12">
      <c r="B93" s="329" t="s">
        <v>385</v>
      </c>
      <c r="C93" s="323"/>
      <c r="D93" s="339">
        <v>-62191404</v>
      </c>
      <c r="E93" s="340">
        <v>-64211703</v>
      </c>
      <c r="F93" s="340">
        <v>-60852918</v>
      </c>
      <c r="G93" s="339">
        <v>-118511278</v>
      </c>
      <c r="H93" s="340">
        <v>-99917490</v>
      </c>
      <c r="I93" s="340">
        <v>-78690268</v>
      </c>
      <c r="J93" s="339">
        <v>-135153017</v>
      </c>
      <c r="K93" s="340">
        <v>-137882457</v>
      </c>
      <c r="L93" s="340">
        <v>-146412225</v>
      </c>
      <c r="M93" s="339">
        <v>-55855565</v>
      </c>
      <c r="N93" s="340">
        <v>-53663965</v>
      </c>
      <c r="O93" s="340">
        <v>-77699549</v>
      </c>
      <c r="P93" s="339">
        <v>-21220124</v>
      </c>
      <c r="Q93" s="340">
        <v>-22294925</v>
      </c>
      <c r="R93" s="340">
        <v>-18518662</v>
      </c>
      <c r="S93" s="342">
        <v>0</v>
      </c>
      <c r="T93" s="340">
        <v>0</v>
      </c>
      <c r="U93" s="340">
        <v>0</v>
      </c>
      <c r="V93" s="339">
        <f t="shared" si="18"/>
        <v>-392931388</v>
      </c>
      <c r="W93" s="340">
        <f t="shared" si="18"/>
        <v>-377970540</v>
      </c>
      <c r="X93" s="340">
        <f t="shared" si="18"/>
        <v>-382173622</v>
      </c>
      <c r="Z93" s="322">
        <f>+V93-'[1]Segmentos LN resumen'!G94</f>
        <v>0</v>
      </c>
      <c r="AA93" s="322"/>
      <c r="AB93" s="322">
        <f>+X93-'[1]Segmentos LN resumen'!I94</f>
        <v>0</v>
      </c>
    </row>
    <row r="94" spans="4:28" ht="12">
      <c r="D94" s="322"/>
      <c r="G94" s="322"/>
      <c r="J94" s="322"/>
      <c r="M94" s="322"/>
      <c r="P94" s="322"/>
      <c r="S94" s="322"/>
      <c r="V94" s="322"/>
      <c r="Z94" s="322">
        <f>+V94-'[1]Segmentos LN resumen'!G95</f>
        <v>0</v>
      </c>
      <c r="AA94" s="322"/>
      <c r="AB94" s="322">
        <f>+X94-'[1]Segmentos LN resumen'!I95</f>
        <v>0</v>
      </c>
    </row>
    <row r="95" spans="2:28" ht="12">
      <c r="B95" s="329" t="s">
        <v>386</v>
      </c>
      <c r="C95" s="341"/>
      <c r="D95" s="342">
        <f>+D89+D91+D92+D93</f>
        <v>174191366</v>
      </c>
      <c r="E95" s="334">
        <v>167222380</v>
      </c>
      <c r="F95" s="334">
        <v>154467766</v>
      </c>
      <c r="G95" s="342">
        <f>+G89+G91+G92+G93</f>
        <v>136858976</v>
      </c>
      <c r="H95" s="334">
        <v>-38392590</v>
      </c>
      <c r="I95" s="334">
        <v>-15733254</v>
      </c>
      <c r="J95" s="342">
        <f>+J89+J91+J92+J93</f>
        <v>371052431</v>
      </c>
      <c r="K95" s="334">
        <v>421575498</v>
      </c>
      <c r="L95" s="334">
        <v>458592001</v>
      </c>
      <c r="M95" s="342">
        <f>+M89+M91+M92+M93</f>
        <v>302950322</v>
      </c>
      <c r="N95" s="334">
        <v>304776151</v>
      </c>
      <c r="O95" s="334">
        <v>241683999</v>
      </c>
      <c r="P95" s="342">
        <f>+P89+P91+P92+P93</f>
        <v>108926579</v>
      </c>
      <c r="Q95" s="334">
        <v>94894645</v>
      </c>
      <c r="R95" s="334">
        <v>92352296</v>
      </c>
      <c r="S95" s="342">
        <f>+S89+S91+S92+S93</f>
        <v>0</v>
      </c>
      <c r="T95" s="334">
        <v>0</v>
      </c>
      <c r="U95" s="334">
        <v>0</v>
      </c>
      <c r="V95" s="342">
        <f>+V89+V91+V92+V93</f>
        <v>1093979674</v>
      </c>
      <c r="W95" s="334">
        <f>+W89+W91+W92+W93</f>
        <v>950076084</v>
      </c>
      <c r="X95" s="334">
        <f>+X89+X91+X92+X93</f>
        <v>931362808</v>
      </c>
      <c r="Z95" s="322">
        <f>+V95-'[1]Segmentos LN resumen'!G96</f>
        <v>0</v>
      </c>
      <c r="AA95" s="322"/>
      <c r="AB95" s="322">
        <f>+X95-'[1]Segmentos LN resumen'!I96</f>
        <v>0</v>
      </c>
    </row>
    <row r="96" spans="4:28" ht="12">
      <c r="D96" s="322"/>
      <c r="G96" s="322"/>
      <c r="J96" s="322"/>
      <c r="M96" s="322"/>
      <c r="P96" s="322"/>
      <c r="S96" s="322"/>
      <c r="V96" s="322"/>
      <c r="Z96" s="322">
        <f>+V96-'[1]Segmentos LN resumen'!G97</f>
        <v>0</v>
      </c>
      <c r="AA96" s="322">
        <f>+W97-'[1]Segmentos LN resumen'!H98</f>
        <v>0</v>
      </c>
      <c r="AB96" s="322">
        <f>+X96-'[1]Segmentos LN resumen'!I97</f>
        <v>0</v>
      </c>
    </row>
    <row r="97" spans="2:28" ht="12">
      <c r="B97" s="336"/>
      <c r="C97" s="323" t="s">
        <v>428</v>
      </c>
      <c r="D97" s="339">
        <v>-27033400</v>
      </c>
      <c r="E97" s="340">
        <v>-27216121</v>
      </c>
      <c r="F97" s="340">
        <v>-25533034</v>
      </c>
      <c r="G97" s="339">
        <v>-12909107</v>
      </c>
      <c r="H97" s="340">
        <v>-14336316</v>
      </c>
      <c r="I97" s="340">
        <v>-13804113</v>
      </c>
      <c r="J97" s="339">
        <v>-86883098</v>
      </c>
      <c r="K97" s="340">
        <v>-92210040</v>
      </c>
      <c r="L97" s="340">
        <v>-98073051</v>
      </c>
      <c r="M97" s="339">
        <v>-61825005</v>
      </c>
      <c r="N97" s="340">
        <v>-65854529</v>
      </c>
      <c r="O97" s="340">
        <v>-61899086</v>
      </c>
      <c r="P97" s="339">
        <v>-24005738</v>
      </c>
      <c r="Q97" s="340">
        <v>-23483203</v>
      </c>
      <c r="R97" s="340">
        <v>-20838624</v>
      </c>
      <c r="S97" s="342">
        <v>0</v>
      </c>
      <c r="T97" s="340">
        <v>0</v>
      </c>
      <c r="U97" s="340">
        <v>0</v>
      </c>
      <c r="V97" s="339">
        <f aca="true" t="shared" si="19" ref="V97:X98">+D97+G97+J97+M97+P97+S97</f>
        <v>-212656348</v>
      </c>
      <c r="W97" s="340">
        <f t="shared" si="19"/>
        <v>-223100209</v>
      </c>
      <c r="X97" s="340">
        <f t="shared" si="19"/>
        <v>-220147908</v>
      </c>
      <c r="Z97" s="322">
        <f>+V97-'[1]Segmentos LN resumen'!G98</f>
        <v>0</v>
      </c>
      <c r="AA97" s="322"/>
      <c r="AB97" s="322">
        <f>+X97-'[1]Segmentos LN resumen'!I98</f>
        <v>0</v>
      </c>
    </row>
    <row r="98" spans="2:28" ht="12">
      <c r="B98" s="336"/>
      <c r="C98" s="323" t="s">
        <v>429</v>
      </c>
      <c r="D98" s="339">
        <v>-8277086</v>
      </c>
      <c r="E98" s="340">
        <v>-6631388</v>
      </c>
      <c r="F98" s="340">
        <v>-9250045</v>
      </c>
      <c r="G98" s="339">
        <v>-1951710</v>
      </c>
      <c r="H98" s="340">
        <v>-1373527</v>
      </c>
      <c r="I98" s="340">
        <v>-107632541</v>
      </c>
      <c r="J98" s="339">
        <v>-50553285</v>
      </c>
      <c r="K98" s="340">
        <v>-24644075</v>
      </c>
      <c r="L98" s="340">
        <v>-5873081</v>
      </c>
      <c r="M98" s="339">
        <v>-236860</v>
      </c>
      <c r="N98" s="340">
        <v>-149840</v>
      </c>
      <c r="O98" s="340">
        <v>-425602</v>
      </c>
      <c r="P98" s="339">
        <v>-816132</v>
      </c>
      <c r="Q98" s="340">
        <v>-1342800</v>
      </c>
      <c r="R98" s="340">
        <v>-1614116</v>
      </c>
      <c r="S98" s="342">
        <v>0</v>
      </c>
      <c r="T98" s="340">
        <v>0</v>
      </c>
      <c r="U98" s="340">
        <v>0</v>
      </c>
      <c r="V98" s="339">
        <f t="shared" si="19"/>
        <v>-61835073</v>
      </c>
      <c r="W98" s="340">
        <f t="shared" si="19"/>
        <v>-34141630</v>
      </c>
      <c r="X98" s="340">
        <f t="shared" si="19"/>
        <v>-124795385</v>
      </c>
      <c r="Z98" s="322">
        <f>+V98-'[1]Segmentos LN resumen'!G99</f>
        <v>0</v>
      </c>
      <c r="AA98" s="322"/>
      <c r="AB98" s="322">
        <f>+X98-'[1]Segmentos LN resumen'!I99</f>
        <v>0</v>
      </c>
    </row>
    <row r="99" spans="4:28" ht="12">
      <c r="D99" s="322"/>
      <c r="G99" s="322"/>
      <c r="J99" s="322"/>
      <c r="M99" s="322"/>
      <c r="P99" s="322"/>
      <c r="S99" s="322"/>
      <c r="V99" s="322"/>
      <c r="Z99" s="322">
        <f>+V99-'[1]Segmentos LN resumen'!G100</f>
        <v>0</v>
      </c>
      <c r="AA99" s="322">
        <f>+W100-'[1]Segmentos LN resumen'!H101</f>
        <v>0</v>
      </c>
      <c r="AB99" s="322">
        <f>+X99-'[1]Segmentos LN resumen'!I100</f>
        <v>0</v>
      </c>
    </row>
    <row r="100" spans="2:28" ht="12">
      <c r="B100" s="329" t="s">
        <v>387</v>
      </c>
      <c r="C100" s="341"/>
      <c r="D100" s="342">
        <f>+D95+D97+D98</f>
        <v>138880880</v>
      </c>
      <c r="E100" s="334">
        <f>+E95+E97+E98</f>
        <v>133374871</v>
      </c>
      <c r="F100" s="334">
        <v>119684687</v>
      </c>
      <c r="G100" s="342">
        <f>+G95+G97+G98</f>
        <v>121998159</v>
      </c>
      <c r="H100" s="334">
        <f>+H95+H97+H98</f>
        <v>-54102433</v>
      </c>
      <c r="I100" s="334">
        <v>-137169908</v>
      </c>
      <c r="J100" s="342">
        <f>+J95+J97+J98</f>
        <v>233616048</v>
      </c>
      <c r="K100" s="334">
        <v>304721383</v>
      </c>
      <c r="L100" s="334">
        <v>354645869</v>
      </c>
      <c r="M100" s="342">
        <f>+M95+M97+M98</f>
        <v>240888457</v>
      </c>
      <c r="N100" s="334">
        <f>+N95+N97+N98</f>
        <v>238771782</v>
      </c>
      <c r="O100" s="334">
        <v>179359311</v>
      </c>
      <c r="P100" s="342">
        <f>+P95+P97+P98</f>
        <v>84104709</v>
      </c>
      <c r="Q100" s="334">
        <f>+Q95+Q97+Q98</f>
        <v>70068642</v>
      </c>
      <c r="R100" s="334">
        <v>69899556</v>
      </c>
      <c r="S100" s="342">
        <f>+S95+S97+S98</f>
        <v>0</v>
      </c>
      <c r="T100" s="334">
        <f>+T95+T97+T98</f>
        <v>0</v>
      </c>
      <c r="U100" s="334">
        <v>0</v>
      </c>
      <c r="V100" s="342">
        <f>+V95+V97+V98</f>
        <v>819488253</v>
      </c>
      <c r="W100" s="334">
        <f>+W95+W97+W98</f>
        <v>692834245</v>
      </c>
      <c r="X100" s="334">
        <f>+X95+X97+X98</f>
        <v>586419515</v>
      </c>
      <c r="Z100" s="322">
        <f>+V100-'[1]Segmentos LN resumen'!G101</f>
        <v>0</v>
      </c>
      <c r="AA100" s="322"/>
      <c r="AB100" s="322">
        <f>+X100-'[1]Segmentos LN resumen'!I101</f>
        <v>0</v>
      </c>
    </row>
    <row r="101" spans="4:28" ht="6" customHeight="1">
      <c r="D101" s="322"/>
      <c r="G101" s="322"/>
      <c r="J101" s="322"/>
      <c r="M101" s="322"/>
      <c r="P101" s="322"/>
      <c r="S101" s="322"/>
      <c r="V101" s="322"/>
      <c r="Z101" s="322">
        <f>+V101-'[1]Segmentos LN resumen'!G102</f>
        <v>0</v>
      </c>
      <c r="AA101" s="322"/>
      <c r="AB101" s="322">
        <f>+X101-'[1]Segmentos LN resumen'!I102</f>
        <v>0</v>
      </c>
    </row>
    <row r="102" spans="4:28" ht="5.25" customHeight="1">
      <c r="D102" s="322"/>
      <c r="G102" s="322"/>
      <c r="J102" s="322"/>
      <c r="M102" s="322"/>
      <c r="P102" s="322"/>
      <c r="S102" s="322"/>
      <c r="V102" s="322"/>
      <c r="Z102" s="322">
        <f>+V102-'[1]Segmentos LN resumen'!G103</f>
        <v>0</v>
      </c>
      <c r="AA102" s="322"/>
      <c r="AB102" s="322">
        <f>+X102-'[1]Segmentos LN resumen'!I103</f>
        <v>0</v>
      </c>
    </row>
    <row r="103" spans="2:28" ht="12">
      <c r="B103" s="329" t="s">
        <v>388</v>
      </c>
      <c r="C103" s="341"/>
      <c r="D103" s="342">
        <f>SUM(D104:D107)</f>
        <v>500342</v>
      </c>
      <c r="E103" s="334">
        <v>9223777</v>
      </c>
      <c r="F103" s="334">
        <v>10648013</v>
      </c>
      <c r="G103" s="342">
        <f>SUM(G104:G107)</f>
        <v>-13178989</v>
      </c>
      <c r="H103" s="334">
        <v>-29719536</v>
      </c>
      <c r="I103" s="334">
        <v>-7990001</v>
      </c>
      <c r="J103" s="342">
        <f>SUM(J104:J107)</f>
        <v>-2582536</v>
      </c>
      <c r="K103" s="334">
        <v>12072874</v>
      </c>
      <c r="L103" s="334">
        <v>-72935412</v>
      </c>
      <c r="M103" s="342">
        <f>SUM(M104:M107)</f>
        <v>-23123000</v>
      </c>
      <c r="N103" s="334">
        <v>-26268820</v>
      </c>
      <c r="O103" s="334">
        <v>-31198764</v>
      </c>
      <c r="P103" s="342">
        <f>SUM(P104:P107)</f>
        <v>-14976086</v>
      </c>
      <c r="Q103" s="334">
        <v>-11503704</v>
      </c>
      <c r="R103" s="334">
        <v>-12080615</v>
      </c>
      <c r="S103" s="342">
        <f>SUM(S104:S107)</f>
        <v>-53882</v>
      </c>
      <c r="T103" s="334">
        <v>97941</v>
      </c>
      <c r="U103" s="334">
        <v>60038</v>
      </c>
      <c r="V103" s="342">
        <f>SUM(V104:V107)</f>
        <v>-53414151</v>
      </c>
      <c r="W103" s="334">
        <f>SUM(W104:W107)</f>
        <v>-46097468</v>
      </c>
      <c r="X103" s="334">
        <f>SUM(X104:X107)</f>
        <v>-113496741</v>
      </c>
      <c r="Z103" s="322">
        <f>+V103-'[1]Segmentos LN resumen'!G104</f>
        <v>0</v>
      </c>
      <c r="AA103" s="322">
        <f>+W104-'[1]Segmentos LN resumen'!H105</f>
        <v>0</v>
      </c>
      <c r="AB103" s="322">
        <f>+X103-'[1]Segmentos LN resumen'!I104</f>
        <v>0</v>
      </c>
    </row>
    <row r="104" spans="2:28" ht="12.75" customHeight="1">
      <c r="B104" s="336"/>
      <c r="C104" s="337" t="s">
        <v>389</v>
      </c>
      <c r="D104" s="339">
        <v>8218478</v>
      </c>
      <c r="E104" s="340">
        <v>10291435</v>
      </c>
      <c r="F104" s="340">
        <v>15874126</v>
      </c>
      <c r="G104" s="339">
        <v>32944854</v>
      </c>
      <c r="H104" s="340">
        <v>5357720</v>
      </c>
      <c r="I104" s="340">
        <v>6538668</v>
      </c>
      <c r="J104" s="339">
        <v>110285525</v>
      </c>
      <c r="K104" s="340">
        <v>155301692</v>
      </c>
      <c r="L104" s="340">
        <v>58787606</v>
      </c>
      <c r="M104" s="339">
        <v>7279595</v>
      </c>
      <c r="N104" s="340">
        <v>8755185</v>
      </c>
      <c r="O104" s="340">
        <v>5377801</v>
      </c>
      <c r="P104" s="339">
        <v>2340149</v>
      </c>
      <c r="Q104" s="340">
        <v>3799957</v>
      </c>
      <c r="R104" s="340">
        <v>1846358</v>
      </c>
      <c r="S104" s="342">
        <v>0</v>
      </c>
      <c r="T104" s="340">
        <v>0</v>
      </c>
      <c r="U104" s="340">
        <v>0</v>
      </c>
      <c r="V104" s="339">
        <f aca="true" t="shared" si="20" ref="V104:X106">+D104+G104+J104+M104+P104+S104</f>
        <v>161068601</v>
      </c>
      <c r="W104" s="340">
        <f t="shared" si="20"/>
        <v>183505989</v>
      </c>
      <c r="X104" s="340">
        <f t="shared" si="20"/>
        <v>88424559</v>
      </c>
      <c r="Z104" s="322">
        <f>+V104-'[1]Segmentos LN resumen'!G105</f>
        <v>0</v>
      </c>
      <c r="AA104" s="322">
        <f>+W105-'[1]Segmentos LN resumen'!H106</f>
        <v>0</v>
      </c>
      <c r="AB104" s="322">
        <f>+X104-'[1]Segmentos LN resumen'!I105</f>
        <v>0</v>
      </c>
    </row>
    <row r="105" spans="2:28" ht="12">
      <c r="B105" s="336"/>
      <c r="C105" s="337" t="s">
        <v>390</v>
      </c>
      <c r="D105" s="339">
        <v>-7777657</v>
      </c>
      <c r="E105" s="340">
        <v>-2281296</v>
      </c>
      <c r="F105" s="340">
        <v>-4383448</v>
      </c>
      <c r="G105" s="339">
        <v>-45795956</v>
      </c>
      <c r="H105" s="340">
        <v>-35873443</v>
      </c>
      <c r="I105" s="340">
        <v>-15352367</v>
      </c>
      <c r="J105" s="339">
        <v>-113177408</v>
      </c>
      <c r="K105" s="340">
        <v>-144016072</v>
      </c>
      <c r="L105" s="340">
        <v>-132097058</v>
      </c>
      <c r="M105" s="339">
        <v>-30335480</v>
      </c>
      <c r="N105" s="340">
        <v>-35098814</v>
      </c>
      <c r="O105" s="340">
        <v>-36602706</v>
      </c>
      <c r="P105" s="339">
        <v>-16965295</v>
      </c>
      <c r="Q105" s="340">
        <v>-15535299</v>
      </c>
      <c r="R105" s="340">
        <v>-14114310</v>
      </c>
      <c r="S105" s="342">
        <v>0</v>
      </c>
      <c r="T105" s="340">
        <v>0</v>
      </c>
      <c r="U105" s="340">
        <v>0</v>
      </c>
      <c r="V105" s="339">
        <f t="shared" si="20"/>
        <v>-214051796</v>
      </c>
      <c r="W105" s="340">
        <f t="shared" si="20"/>
        <v>-232804924</v>
      </c>
      <c r="X105" s="340">
        <f t="shared" si="20"/>
        <v>-202549889</v>
      </c>
      <c r="Z105" s="322">
        <f>+V105-'[1]Segmentos LN resumen'!G106</f>
        <v>0</v>
      </c>
      <c r="AA105" s="322">
        <f>+W106-'[1]Segmentos LN resumen'!H107</f>
        <v>0</v>
      </c>
      <c r="AB105" s="322">
        <f>+X105-'[1]Segmentos LN resumen'!I106</f>
        <v>0</v>
      </c>
    </row>
    <row r="106" spans="2:28" ht="12">
      <c r="B106" s="336"/>
      <c r="C106" s="337" t="s">
        <v>391</v>
      </c>
      <c r="D106" s="339">
        <v>558758</v>
      </c>
      <c r="E106" s="340">
        <v>1204984</v>
      </c>
      <c r="F106" s="340">
        <v>42067</v>
      </c>
      <c r="G106" s="339">
        <v>0</v>
      </c>
      <c r="H106" s="340">
        <v>0</v>
      </c>
      <c r="I106" s="340">
        <v>0</v>
      </c>
      <c r="J106" s="339">
        <v>0</v>
      </c>
      <c r="K106" s="340">
        <v>0</v>
      </c>
      <c r="L106" s="340">
        <v>0</v>
      </c>
      <c r="M106" s="339">
        <v>0</v>
      </c>
      <c r="N106" s="340">
        <v>0</v>
      </c>
      <c r="O106" s="340">
        <v>0</v>
      </c>
      <c r="P106" s="339">
        <v>0</v>
      </c>
      <c r="Q106" s="340">
        <v>0</v>
      </c>
      <c r="R106" s="340">
        <v>0</v>
      </c>
      <c r="S106" s="342">
        <v>0</v>
      </c>
      <c r="T106" s="340">
        <v>0</v>
      </c>
      <c r="U106" s="340">
        <v>0</v>
      </c>
      <c r="V106" s="339">
        <f t="shared" si="20"/>
        <v>558758</v>
      </c>
      <c r="W106" s="340">
        <f t="shared" si="20"/>
        <v>1204984</v>
      </c>
      <c r="X106" s="340">
        <f t="shared" si="20"/>
        <v>42067</v>
      </c>
      <c r="Z106" s="322">
        <f>+V106-'[1]Segmentos LN resumen'!G107</f>
        <v>0</v>
      </c>
      <c r="AA106" s="322"/>
      <c r="AB106" s="322">
        <f>+X106-'[1]Segmentos LN resumen'!I107</f>
        <v>0</v>
      </c>
    </row>
    <row r="107" spans="2:28" ht="12">
      <c r="B107" s="336"/>
      <c r="C107" s="337" t="s">
        <v>392</v>
      </c>
      <c r="D107" s="342">
        <f>+D108+D109</f>
        <v>-499237</v>
      </c>
      <c r="E107" s="334">
        <v>8654</v>
      </c>
      <c r="F107" s="334">
        <v>-884732</v>
      </c>
      <c r="G107" s="342">
        <f>+G108+G109</f>
        <v>-327887</v>
      </c>
      <c r="H107" s="334">
        <v>796187</v>
      </c>
      <c r="I107" s="334">
        <v>823698</v>
      </c>
      <c r="J107" s="342">
        <f>+J108+J109</f>
        <v>309347</v>
      </c>
      <c r="K107" s="334">
        <v>787254</v>
      </c>
      <c r="L107" s="334">
        <v>374040</v>
      </c>
      <c r="M107" s="342">
        <f>+M108+M109</f>
        <v>-67115</v>
      </c>
      <c r="N107" s="334">
        <v>74809</v>
      </c>
      <c r="O107" s="334">
        <v>26141</v>
      </c>
      <c r="P107" s="342">
        <f>+P108+P109</f>
        <v>-350940</v>
      </c>
      <c r="Q107" s="334">
        <v>231638</v>
      </c>
      <c r="R107" s="334">
        <v>187337</v>
      </c>
      <c r="S107" s="342">
        <f>+S108+S109</f>
        <v>-53882</v>
      </c>
      <c r="T107" s="334">
        <v>97941</v>
      </c>
      <c r="U107" s="334">
        <v>60038</v>
      </c>
      <c r="V107" s="342">
        <f>+V108+V109</f>
        <v>-989714</v>
      </c>
      <c r="W107" s="334">
        <f>+W108+W109</f>
        <v>1996483</v>
      </c>
      <c r="X107" s="334">
        <f>+X108+X109</f>
        <v>586522</v>
      </c>
      <c r="Z107" s="322">
        <f>+V107-'[1]Segmentos LN resumen'!G108</f>
        <v>0</v>
      </c>
      <c r="AA107" s="322">
        <f>+W108-'[1]Segmentos LN resumen'!H109</f>
        <v>0</v>
      </c>
      <c r="AB107" s="322">
        <f>+X107-'[1]Segmentos LN resumen'!I108</f>
        <v>0</v>
      </c>
    </row>
    <row r="108" spans="2:28" ht="12">
      <c r="B108" s="336"/>
      <c r="C108" s="338" t="s">
        <v>393</v>
      </c>
      <c r="D108" s="339">
        <v>1981184</v>
      </c>
      <c r="E108" s="340">
        <v>745506</v>
      </c>
      <c r="F108" s="340">
        <v>798025</v>
      </c>
      <c r="G108" s="339">
        <v>742128</v>
      </c>
      <c r="H108" s="340">
        <v>1113208</v>
      </c>
      <c r="I108" s="340">
        <v>1121128</v>
      </c>
      <c r="J108" s="339">
        <v>422873</v>
      </c>
      <c r="K108" s="340">
        <v>841360</v>
      </c>
      <c r="L108" s="340">
        <v>2081506</v>
      </c>
      <c r="M108" s="339">
        <v>103323</v>
      </c>
      <c r="N108" s="340">
        <v>324301</v>
      </c>
      <c r="O108" s="340">
        <v>326989</v>
      </c>
      <c r="P108" s="339">
        <v>804523</v>
      </c>
      <c r="Q108" s="340">
        <v>930908</v>
      </c>
      <c r="R108" s="340">
        <v>562888</v>
      </c>
      <c r="S108" s="342">
        <v>-599999</v>
      </c>
      <c r="T108" s="340">
        <v>-193281</v>
      </c>
      <c r="U108" s="340">
        <v>60038</v>
      </c>
      <c r="V108" s="339">
        <f aca="true" t="shared" si="21" ref="V108:X109">+D108+G108+J108+M108+P108+S108</f>
        <v>3454032</v>
      </c>
      <c r="W108" s="340">
        <f t="shared" si="21"/>
        <v>3762002</v>
      </c>
      <c r="X108" s="340">
        <f t="shared" si="21"/>
        <v>4950574</v>
      </c>
      <c r="Z108" s="322">
        <f>+V108-'[1]Segmentos LN resumen'!G109</f>
        <v>0</v>
      </c>
      <c r="AA108" s="322">
        <f>+W109-'[1]Segmentos LN resumen'!H110</f>
        <v>0</v>
      </c>
      <c r="AB108" s="322">
        <f>+X108-'[1]Segmentos LN resumen'!I109</f>
        <v>0</v>
      </c>
    </row>
    <row r="109" spans="2:28" ht="12">
      <c r="B109" s="336"/>
      <c r="C109" s="338" t="s">
        <v>394</v>
      </c>
      <c r="D109" s="339">
        <v>-2480421</v>
      </c>
      <c r="E109" s="340">
        <v>-736852</v>
      </c>
      <c r="F109" s="340">
        <v>-1682757</v>
      </c>
      <c r="G109" s="339">
        <v>-1070015</v>
      </c>
      <c r="H109" s="340">
        <v>-317021</v>
      </c>
      <c r="I109" s="340">
        <v>-297430</v>
      </c>
      <c r="J109" s="339">
        <v>-113526</v>
      </c>
      <c r="K109" s="340">
        <v>-54106</v>
      </c>
      <c r="L109" s="340">
        <v>-1707466</v>
      </c>
      <c r="M109" s="339">
        <v>-170438</v>
      </c>
      <c r="N109" s="340">
        <v>-249492</v>
      </c>
      <c r="O109" s="340">
        <v>-300848</v>
      </c>
      <c r="P109" s="339">
        <v>-1155463</v>
      </c>
      <c r="Q109" s="340">
        <v>-699270</v>
      </c>
      <c r="R109" s="340">
        <v>-375551</v>
      </c>
      <c r="S109" s="342">
        <v>546117</v>
      </c>
      <c r="T109" s="340">
        <v>291222</v>
      </c>
      <c r="U109" s="340">
        <v>0</v>
      </c>
      <c r="V109" s="339">
        <f t="shared" si="21"/>
        <v>-4443746</v>
      </c>
      <c r="W109" s="340">
        <f t="shared" si="21"/>
        <v>-1765519</v>
      </c>
      <c r="X109" s="340">
        <f t="shared" si="21"/>
        <v>-4364052</v>
      </c>
      <c r="Z109" s="322">
        <f>+V109-'[1]Segmentos LN resumen'!G110</f>
        <v>0</v>
      </c>
      <c r="AA109" s="322"/>
      <c r="AB109" s="322">
        <f>+X109-'[1]Segmentos LN resumen'!I110</f>
        <v>0</v>
      </c>
    </row>
    <row r="110" spans="4:28" ht="6.75" customHeight="1">
      <c r="D110" s="322"/>
      <c r="G110" s="322"/>
      <c r="J110" s="322"/>
      <c r="M110" s="322"/>
      <c r="P110" s="322"/>
      <c r="S110" s="322"/>
      <c r="V110" s="322"/>
      <c r="Z110" s="322">
        <f>+V110-'[1]Segmentos LN resumen'!G111</f>
        <v>0</v>
      </c>
      <c r="AA110" s="322">
        <f>+W111-'[1]Segmentos LN resumen'!H112</f>
        <v>0</v>
      </c>
      <c r="AB110" s="322">
        <f>+X110-'[1]Segmentos LN resumen'!I111</f>
        <v>0</v>
      </c>
    </row>
    <row r="111" spans="2:28" ht="12">
      <c r="B111" s="329" t="s">
        <v>395</v>
      </c>
      <c r="C111" s="323"/>
      <c r="D111" s="339">
        <v>0</v>
      </c>
      <c r="E111" s="340">
        <v>0</v>
      </c>
      <c r="F111" s="340">
        <v>0</v>
      </c>
      <c r="G111" s="339">
        <v>0</v>
      </c>
      <c r="H111" s="340">
        <v>310</v>
      </c>
      <c r="I111" s="340">
        <v>468</v>
      </c>
      <c r="J111" s="339">
        <v>0</v>
      </c>
      <c r="K111" s="340">
        <v>0</v>
      </c>
      <c r="L111" s="340">
        <v>0</v>
      </c>
      <c r="M111" s="339">
        <v>933704</v>
      </c>
      <c r="N111" s="340">
        <v>2467940</v>
      </c>
      <c r="O111" s="340">
        <v>2602952</v>
      </c>
      <c r="P111" s="339">
        <v>0</v>
      </c>
      <c r="Q111" s="340">
        <v>0</v>
      </c>
      <c r="R111" s="340">
        <v>0</v>
      </c>
      <c r="S111" s="342">
        <v>0</v>
      </c>
      <c r="T111" s="340">
        <v>0</v>
      </c>
      <c r="U111" s="340">
        <v>0</v>
      </c>
      <c r="V111" s="339">
        <f aca="true" t="shared" si="22" ref="V111:X115">+D111+G111+J111+M111+P111+S111</f>
        <v>933704</v>
      </c>
      <c r="W111" s="340">
        <f t="shared" si="22"/>
        <v>2468250</v>
      </c>
      <c r="X111" s="340">
        <f t="shared" si="22"/>
        <v>2603420</v>
      </c>
      <c r="Z111" s="322">
        <f>+V111-'[1]Segmentos LN resumen'!G112</f>
        <v>0</v>
      </c>
      <c r="AA111" s="322">
        <f>+W112-'[1]Segmentos LN resumen'!H113</f>
        <v>0</v>
      </c>
      <c r="AB111" s="322">
        <f>+X111-'[1]Segmentos LN resumen'!I112</f>
        <v>0</v>
      </c>
    </row>
    <row r="112" spans="2:28" ht="12">
      <c r="B112" s="329" t="s">
        <v>396</v>
      </c>
      <c r="C112" s="323"/>
      <c r="D112" s="339">
        <v>0</v>
      </c>
      <c r="E112" s="340">
        <v>0</v>
      </c>
      <c r="F112" s="340">
        <v>0</v>
      </c>
      <c r="G112" s="339">
        <v>0</v>
      </c>
      <c r="H112" s="340">
        <v>0</v>
      </c>
      <c r="I112" s="340">
        <v>0</v>
      </c>
      <c r="J112" s="339">
        <v>0</v>
      </c>
      <c r="K112" s="340">
        <v>0</v>
      </c>
      <c r="L112" s="340">
        <v>0</v>
      </c>
      <c r="M112" s="339">
        <v>0</v>
      </c>
      <c r="N112" s="340">
        <v>0</v>
      </c>
      <c r="O112" s="340">
        <v>0</v>
      </c>
      <c r="P112" s="339">
        <v>0</v>
      </c>
      <c r="Q112" s="340">
        <v>0</v>
      </c>
      <c r="R112" s="340">
        <v>0</v>
      </c>
      <c r="S112" s="342">
        <v>0</v>
      </c>
      <c r="T112" s="340">
        <v>0</v>
      </c>
      <c r="U112" s="340">
        <v>0</v>
      </c>
      <c r="V112" s="339">
        <f t="shared" si="22"/>
        <v>0</v>
      </c>
      <c r="W112" s="340">
        <f t="shared" si="22"/>
        <v>0</v>
      </c>
      <c r="X112" s="340">
        <f t="shared" si="22"/>
        <v>0</v>
      </c>
      <c r="Z112" s="322">
        <f>+V112-'[1]Segmentos LN resumen'!G113</f>
        <v>0</v>
      </c>
      <c r="AA112" s="322">
        <f>+W113-'[1]Segmentos LN resumen'!H114</f>
        <v>0</v>
      </c>
      <c r="AB112" s="322">
        <f>+X112-'[1]Segmentos LN resumen'!I113</f>
        <v>0</v>
      </c>
    </row>
    <row r="113" spans="2:28" ht="12">
      <c r="B113" s="329" t="s">
        <v>397</v>
      </c>
      <c r="C113" s="323"/>
      <c r="D113" s="339">
        <v>0</v>
      </c>
      <c r="E113" s="340">
        <v>0</v>
      </c>
      <c r="F113" s="340">
        <v>0</v>
      </c>
      <c r="G113" s="339">
        <v>0</v>
      </c>
      <c r="H113" s="340">
        <v>80290</v>
      </c>
      <c r="I113" s="340">
        <v>0</v>
      </c>
      <c r="J113" s="339">
        <v>0</v>
      </c>
      <c r="K113" s="340">
        <v>0</v>
      </c>
      <c r="L113" s="340">
        <v>0</v>
      </c>
      <c r="M113" s="339">
        <v>0</v>
      </c>
      <c r="N113" s="340">
        <v>-16</v>
      </c>
      <c r="O113" s="340">
        <v>0</v>
      </c>
      <c r="P113" s="339">
        <v>0</v>
      </c>
      <c r="Q113" s="340">
        <v>0</v>
      </c>
      <c r="R113" s="340">
        <v>0</v>
      </c>
      <c r="S113" s="342">
        <v>0</v>
      </c>
      <c r="T113" s="340">
        <v>0</v>
      </c>
      <c r="U113" s="340">
        <v>0</v>
      </c>
      <c r="V113" s="339">
        <f t="shared" si="22"/>
        <v>0</v>
      </c>
      <c r="W113" s="340">
        <f t="shared" si="22"/>
        <v>80274</v>
      </c>
      <c r="X113" s="340">
        <f t="shared" si="22"/>
        <v>0</v>
      </c>
      <c r="Z113" s="322">
        <f>+V113-'[1]Segmentos LN resumen'!G114</f>
        <v>0</v>
      </c>
      <c r="AA113" s="322">
        <f>+W114-'[1]Segmentos LN resumen'!H115</f>
        <v>0</v>
      </c>
      <c r="AB113" s="322">
        <f>+X113-'[1]Segmentos LN resumen'!I114</f>
        <v>0</v>
      </c>
    </row>
    <row r="114" spans="2:28" ht="12">
      <c r="B114" s="329" t="s">
        <v>398</v>
      </c>
      <c r="C114" s="323"/>
      <c r="D114" s="339">
        <v>-176425</v>
      </c>
      <c r="E114" s="340">
        <v>-173274</v>
      </c>
      <c r="F114" s="340">
        <v>-4305</v>
      </c>
      <c r="G114" s="339">
        <v>0</v>
      </c>
      <c r="H114" s="340">
        <v>0</v>
      </c>
      <c r="I114" s="340">
        <v>0</v>
      </c>
      <c r="J114" s="339">
        <v>2761811</v>
      </c>
      <c r="K114" s="340">
        <v>1983259</v>
      </c>
      <c r="L114" s="340">
        <v>0</v>
      </c>
      <c r="M114" s="339">
        <v>70773</v>
      </c>
      <c r="N114" s="340">
        <v>-399837</v>
      </c>
      <c r="O114" s="340">
        <v>-217888</v>
      </c>
      <c r="P114" s="339">
        <v>905210</v>
      </c>
      <c r="Q114" s="340">
        <v>-97875</v>
      </c>
      <c r="R114" s="340">
        <v>-8420</v>
      </c>
      <c r="S114" s="342">
        <v>0</v>
      </c>
      <c r="T114" s="340">
        <v>0</v>
      </c>
      <c r="U114" s="340">
        <v>0</v>
      </c>
      <c r="V114" s="339">
        <f t="shared" si="22"/>
        <v>3561369</v>
      </c>
      <c r="W114" s="340">
        <f t="shared" si="22"/>
        <v>1312273</v>
      </c>
      <c r="X114" s="340">
        <f t="shared" si="22"/>
        <v>-230613</v>
      </c>
      <c r="Z114" s="322">
        <f>+V114-'[1]Segmentos LN resumen'!G115</f>
        <v>0</v>
      </c>
      <c r="AA114" s="322">
        <f>+W115-'[1]Segmentos LN resumen'!H116</f>
        <v>0</v>
      </c>
      <c r="AB114" s="322">
        <f>+X114-'[1]Segmentos LN resumen'!I115</f>
        <v>0</v>
      </c>
    </row>
    <row r="115" spans="2:28" ht="12">
      <c r="B115" s="329" t="s">
        <v>399</v>
      </c>
      <c r="C115" s="323"/>
      <c r="D115" s="339">
        <v>0</v>
      </c>
      <c r="E115" s="340">
        <v>0</v>
      </c>
      <c r="F115" s="340">
        <v>0</v>
      </c>
      <c r="G115" s="339">
        <v>0</v>
      </c>
      <c r="H115" s="340">
        <v>0</v>
      </c>
      <c r="I115" s="340">
        <v>0</v>
      </c>
      <c r="J115" s="339">
        <v>0</v>
      </c>
      <c r="K115" s="340">
        <v>0</v>
      </c>
      <c r="L115" s="340">
        <v>0</v>
      </c>
      <c r="M115" s="339">
        <v>0</v>
      </c>
      <c r="N115" s="340">
        <v>0</v>
      </c>
      <c r="O115" s="340">
        <v>0</v>
      </c>
      <c r="P115" s="339">
        <v>0</v>
      </c>
      <c r="Q115" s="340">
        <v>0</v>
      </c>
      <c r="R115" s="340">
        <v>0</v>
      </c>
      <c r="S115" s="342">
        <v>0</v>
      </c>
      <c r="T115" s="340">
        <v>0</v>
      </c>
      <c r="U115" s="340">
        <v>0</v>
      </c>
      <c r="V115" s="339">
        <f t="shared" si="22"/>
        <v>0</v>
      </c>
      <c r="W115" s="340">
        <f t="shared" si="22"/>
        <v>0</v>
      </c>
      <c r="X115" s="340">
        <f t="shared" si="22"/>
        <v>0</v>
      </c>
      <c r="Z115" s="322">
        <f>+V115-'[1]Segmentos LN resumen'!G116</f>
        <v>0</v>
      </c>
      <c r="AA115" s="322"/>
      <c r="AB115" s="322">
        <f>+X115-'[1]Segmentos LN resumen'!I116</f>
        <v>0</v>
      </c>
    </row>
    <row r="116" spans="4:28" ht="6" customHeight="1">
      <c r="D116" s="322"/>
      <c r="G116" s="322"/>
      <c r="J116" s="322"/>
      <c r="M116" s="322"/>
      <c r="P116" s="322"/>
      <c r="S116" s="322"/>
      <c r="V116" s="322"/>
      <c r="Z116" s="322">
        <f>+V116-'[1]Segmentos LN resumen'!G117</f>
        <v>0</v>
      </c>
      <c r="AA116" s="322"/>
      <c r="AB116" s="322">
        <f>+X116-'[1]Segmentos LN resumen'!I117</f>
        <v>0</v>
      </c>
    </row>
    <row r="117" spans="2:28" ht="12">
      <c r="B117" s="329" t="s">
        <v>400</v>
      </c>
      <c r="C117" s="341"/>
      <c r="D117" s="342">
        <f>+D100+D103+D111+D112+D113+D114+D115</f>
        <v>139204797</v>
      </c>
      <c r="E117" s="334">
        <v>142425374</v>
      </c>
      <c r="F117" s="334">
        <v>130328395</v>
      </c>
      <c r="G117" s="342">
        <f>+G100+G103+G111+G112+G113+G114+G115</f>
        <v>108819170</v>
      </c>
      <c r="H117" s="334">
        <v>-83741369</v>
      </c>
      <c r="I117" s="334">
        <v>-145159441</v>
      </c>
      <c r="J117" s="342">
        <f>+J100+J103+J111+J112+J113+J114+J115</f>
        <v>233795323</v>
      </c>
      <c r="K117" s="334">
        <v>318777516</v>
      </c>
      <c r="L117" s="334">
        <v>281710457</v>
      </c>
      <c r="M117" s="342">
        <f>+M100+M103+M111+M112+M113+M114+M115</f>
        <v>218769934</v>
      </c>
      <c r="N117" s="334">
        <v>214571049</v>
      </c>
      <c r="O117" s="334">
        <v>150545611</v>
      </c>
      <c r="P117" s="342">
        <f>+P100+P103+P111+P112+P113+P114+P115</f>
        <v>70033833</v>
      </c>
      <c r="Q117" s="334">
        <v>58467063</v>
      </c>
      <c r="R117" s="334">
        <v>57810521</v>
      </c>
      <c r="S117" s="342">
        <f>+S100+S103+S111+S112+S113+S114+S115</f>
        <v>-53882</v>
      </c>
      <c r="T117" s="334">
        <v>97941</v>
      </c>
      <c r="U117" s="334">
        <v>60038</v>
      </c>
      <c r="V117" s="342">
        <f>+V100+V103+V111+V112+V113+V114+V115</f>
        <v>770569175</v>
      </c>
      <c r="W117" s="334">
        <f>+W100+W103+W111+W112+W113+W114+W115</f>
        <v>650597574</v>
      </c>
      <c r="X117" s="334">
        <f>+X100+X103+X111+X112+X113+X114+X115</f>
        <v>475295581</v>
      </c>
      <c r="Z117" s="322">
        <f>+V117-'[1]Segmentos LN resumen'!G118</f>
        <v>0</v>
      </c>
      <c r="AA117" s="322"/>
      <c r="AB117" s="322">
        <f>+X117-'[1]Segmentos LN resumen'!I118</f>
        <v>0</v>
      </c>
    </row>
    <row r="118" spans="4:28" ht="3.75" customHeight="1">
      <c r="D118" s="322"/>
      <c r="G118" s="322"/>
      <c r="J118" s="322"/>
      <c r="M118" s="322"/>
      <c r="P118" s="322"/>
      <c r="S118" s="322"/>
      <c r="V118" s="322"/>
      <c r="Z118" s="322">
        <f>+V118-'[1]Segmentos LN resumen'!G119</f>
        <v>0</v>
      </c>
      <c r="AA118" s="322">
        <f>+W119-'[1]Segmentos LN resumen'!H120</f>
        <v>0</v>
      </c>
      <c r="AB118" s="322">
        <f>+X118-'[1]Segmentos LN resumen'!I119</f>
        <v>0</v>
      </c>
    </row>
    <row r="119" spans="2:28" ht="12">
      <c r="B119" s="336"/>
      <c r="C119" s="323" t="s">
        <v>401</v>
      </c>
      <c r="D119" s="339">
        <v>-31370850</v>
      </c>
      <c r="E119" s="340">
        <v>-24732757</v>
      </c>
      <c r="F119" s="340">
        <v>-33614812</v>
      </c>
      <c r="G119" s="339">
        <v>-10685347</v>
      </c>
      <c r="H119" s="340">
        <v>2935068</v>
      </c>
      <c r="I119" s="340">
        <v>-12248134</v>
      </c>
      <c r="J119" s="339">
        <v>-66562047</v>
      </c>
      <c r="K119" s="340">
        <v>-100740767</v>
      </c>
      <c r="L119" s="340">
        <v>-75932075</v>
      </c>
      <c r="M119" s="339">
        <v>-75302320</v>
      </c>
      <c r="N119" s="340">
        <v>-69798727</v>
      </c>
      <c r="O119" s="340">
        <v>-60083765</v>
      </c>
      <c r="P119" s="339">
        <v>-19520536</v>
      </c>
      <c r="Q119" s="340">
        <v>-18540672</v>
      </c>
      <c r="R119" s="340">
        <v>-16517066</v>
      </c>
      <c r="S119" s="342">
        <v>0</v>
      </c>
      <c r="T119" s="340">
        <v>0</v>
      </c>
      <c r="U119" s="340">
        <v>0</v>
      </c>
      <c r="V119" s="339">
        <f>+D119+G119+J119+M119+P119+S119</f>
        <v>-203441100</v>
      </c>
      <c r="W119" s="340">
        <f>+E119+H119+K119+N119+Q119+T119</f>
        <v>-210877855</v>
      </c>
      <c r="X119" s="340">
        <f>+F119+I119+L119+O119+R119+U119</f>
        <v>-198395852</v>
      </c>
      <c r="Z119" s="322">
        <f>+V119-'[1]Segmentos LN resumen'!G120</f>
        <v>0</v>
      </c>
      <c r="AA119" s="322"/>
      <c r="AB119" s="322">
        <f>+X119-'[1]Segmentos LN resumen'!I120</f>
        <v>0</v>
      </c>
    </row>
    <row r="120" spans="4:28" ht="4.5" customHeight="1">
      <c r="D120" s="322"/>
      <c r="G120" s="322"/>
      <c r="J120" s="322"/>
      <c r="M120" s="322"/>
      <c r="P120" s="322"/>
      <c r="S120" s="322"/>
      <c r="V120" s="322"/>
      <c r="Z120" s="322">
        <f>+V120-'[1]Segmentos LN resumen'!G121</f>
        <v>0</v>
      </c>
      <c r="AA120" s="322"/>
      <c r="AB120" s="322">
        <f>+X120-'[1]Segmentos LN resumen'!I121</f>
        <v>0</v>
      </c>
    </row>
    <row r="121" spans="2:28" ht="12">
      <c r="B121" s="329" t="s">
        <v>402</v>
      </c>
      <c r="C121" s="341"/>
      <c r="D121" s="342">
        <f>+D117+D119</f>
        <v>107833947</v>
      </c>
      <c r="E121" s="334">
        <v>117692617</v>
      </c>
      <c r="F121" s="334">
        <v>96713583</v>
      </c>
      <c r="G121" s="342">
        <f>+G117+G119</f>
        <v>98133823</v>
      </c>
      <c r="H121" s="334">
        <v>-80806301</v>
      </c>
      <c r="I121" s="334">
        <v>-157407575</v>
      </c>
      <c r="J121" s="342">
        <f>+J117+J119</f>
        <v>167233276</v>
      </c>
      <c r="K121" s="334">
        <v>218036749</v>
      </c>
      <c r="L121" s="334">
        <v>205778382</v>
      </c>
      <c r="M121" s="342">
        <f>+M117+M119</f>
        <v>143467614</v>
      </c>
      <c r="N121" s="334">
        <v>144772322</v>
      </c>
      <c r="O121" s="334">
        <v>90461846</v>
      </c>
      <c r="P121" s="342">
        <f>+P117+P119</f>
        <v>50513297</v>
      </c>
      <c r="Q121" s="334">
        <v>39926391</v>
      </c>
      <c r="R121" s="334">
        <v>41293455</v>
      </c>
      <c r="S121" s="342">
        <f>+S117+S119</f>
        <v>-53882</v>
      </c>
      <c r="T121" s="334">
        <v>97941</v>
      </c>
      <c r="U121" s="334">
        <v>60038</v>
      </c>
      <c r="V121" s="342">
        <f>+V117+V119</f>
        <v>567128075</v>
      </c>
      <c r="W121" s="334">
        <f>+W117+W119</f>
        <v>439719719</v>
      </c>
      <c r="X121" s="334">
        <f>+X117+X119</f>
        <v>276899729</v>
      </c>
      <c r="Z121" s="322">
        <f>+V121-'[1]Segmentos LN resumen'!G122</f>
        <v>0</v>
      </c>
      <c r="AA121" s="322">
        <f>+W122-'[1]Segmentos LN resumen'!H123</f>
        <v>0</v>
      </c>
      <c r="AB121" s="322">
        <f>+X121-'[1]Segmentos LN resumen'!I122</f>
        <v>0</v>
      </c>
    </row>
    <row r="122" spans="2:28" ht="24">
      <c r="B122" s="336"/>
      <c r="C122" s="323" t="s">
        <v>403</v>
      </c>
      <c r="D122" s="339">
        <v>0</v>
      </c>
      <c r="E122" s="340">
        <v>0</v>
      </c>
      <c r="F122" s="340">
        <v>0</v>
      </c>
      <c r="G122" s="339">
        <v>0</v>
      </c>
      <c r="H122" s="340">
        <v>0</v>
      </c>
      <c r="I122" s="340">
        <v>0</v>
      </c>
      <c r="J122" s="339">
        <v>0</v>
      </c>
      <c r="K122" s="340">
        <v>0</v>
      </c>
      <c r="L122" s="340">
        <v>0</v>
      </c>
      <c r="M122" s="339">
        <v>0</v>
      </c>
      <c r="N122" s="340">
        <v>0</v>
      </c>
      <c r="O122" s="340">
        <v>0</v>
      </c>
      <c r="P122" s="339">
        <v>0</v>
      </c>
      <c r="Q122" s="340">
        <v>0</v>
      </c>
      <c r="R122" s="340">
        <v>0</v>
      </c>
      <c r="S122" s="342">
        <v>0</v>
      </c>
      <c r="T122" s="340">
        <v>0</v>
      </c>
      <c r="U122" s="340">
        <v>0</v>
      </c>
      <c r="V122" s="339">
        <v>0</v>
      </c>
      <c r="W122" s="340">
        <v>0</v>
      </c>
      <c r="X122" s="340">
        <v>0</v>
      </c>
      <c r="Z122" s="322">
        <f>+V122-'[1]Segmentos LN resumen'!G123</f>
        <v>0</v>
      </c>
      <c r="AA122" s="322"/>
      <c r="AB122" s="322">
        <f>+X122-'[1]Segmentos LN resumen'!I123</f>
        <v>0</v>
      </c>
    </row>
    <row r="123" spans="2:28" ht="12">
      <c r="B123" s="329" t="s">
        <v>404</v>
      </c>
      <c r="C123" s="323"/>
      <c r="D123" s="342">
        <f>+D121+D122</f>
        <v>107833947</v>
      </c>
      <c r="E123" s="334">
        <v>117692617</v>
      </c>
      <c r="F123" s="334">
        <v>96713583</v>
      </c>
      <c r="G123" s="342">
        <f>+G121+G122</f>
        <v>98133823</v>
      </c>
      <c r="H123" s="334">
        <v>-80806301</v>
      </c>
      <c r="I123" s="334">
        <v>-157407575</v>
      </c>
      <c r="J123" s="342">
        <f>+J121+J122</f>
        <v>167233276</v>
      </c>
      <c r="K123" s="334">
        <v>218036749</v>
      </c>
      <c r="L123" s="334">
        <v>205778382</v>
      </c>
      <c r="M123" s="342">
        <f>+M121+M122</f>
        <v>143467614</v>
      </c>
      <c r="N123" s="334">
        <v>144772322</v>
      </c>
      <c r="O123" s="334">
        <v>90461846</v>
      </c>
      <c r="P123" s="342">
        <f>+P121+P122</f>
        <v>50513297</v>
      </c>
      <c r="Q123" s="334">
        <v>39926391</v>
      </c>
      <c r="R123" s="334">
        <v>41293455</v>
      </c>
      <c r="S123" s="342">
        <f>+S121+S122</f>
        <v>-53882</v>
      </c>
      <c r="T123" s="334">
        <v>97941</v>
      </c>
      <c r="U123" s="334">
        <v>60038</v>
      </c>
      <c r="V123" s="342">
        <f>+V121+V122</f>
        <v>567128075</v>
      </c>
      <c r="W123" s="334">
        <f>+W121+W122</f>
        <v>439719719</v>
      </c>
      <c r="X123" s="334">
        <f>+X121+X122</f>
        <v>276899729</v>
      </c>
      <c r="Z123" s="322">
        <f>+V123-'[1]Segmentos LN resumen'!G124</f>
        <v>0</v>
      </c>
      <c r="AA123" s="322"/>
      <c r="AB123" s="322">
        <f>+X123-'[1]Segmentos LN resumen'!I124</f>
        <v>0</v>
      </c>
    </row>
    <row r="124" spans="4:28" ht="6" customHeight="1">
      <c r="D124" s="322"/>
      <c r="G124" s="322"/>
      <c r="J124" s="322"/>
      <c r="M124" s="322"/>
      <c r="P124" s="322"/>
      <c r="S124" s="322"/>
      <c r="V124" s="322"/>
      <c r="Z124" s="322">
        <f>+V124-'[1]Segmentos LN resumen'!G125</f>
        <v>0</v>
      </c>
      <c r="AA124" s="322">
        <f>+W125-'[1]Segmentos LN resumen'!H126</f>
        <v>0</v>
      </c>
      <c r="AB124" s="322">
        <f>+X124-'[1]Segmentos LN resumen'!I125</f>
        <v>0</v>
      </c>
    </row>
    <row r="125" spans="2:28" ht="12">
      <c r="B125" s="336"/>
      <c r="C125" s="341" t="s">
        <v>405</v>
      </c>
      <c r="D125" s="342">
        <v>107833947</v>
      </c>
      <c r="E125" s="334">
        <v>117692617</v>
      </c>
      <c r="F125" s="334">
        <v>96713583</v>
      </c>
      <c r="G125" s="342">
        <v>98133823</v>
      </c>
      <c r="H125" s="334">
        <v>-80806301</v>
      </c>
      <c r="I125" s="334">
        <v>-157407575</v>
      </c>
      <c r="J125" s="342">
        <v>167233276</v>
      </c>
      <c r="K125" s="334">
        <v>218036749</v>
      </c>
      <c r="L125" s="334">
        <v>205778382</v>
      </c>
      <c r="M125" s="342">
        <v>143467614</v>
      </c>
      <c r="N125" s="334">
        <v>144772322</v>
      </c>
      <c r="O125" s="334">
        <v>90461846</v>
      </c>
      <c r="P125" s="342">
        <v>50513297</v>
      </c>
      <c r="Q125" s="334">
        <v>39926391</v>
      </c>
      <c r="R125" s="334">
        <v>41293455</v>
      </c>
      <c r="S125" s="342">
        <v>-53882</v>
      </c>
      <c r="T125" s="334">
        <v>97941</v>
      </c>
      <c r="U125" s="334">
        <v>60038</v>
      </c>
      <c r="V125" s="342">
        <v>567128075</v>
      </c>
      <c r="W125" s="334">
        <v>439719719</v>
      </c>
      <c r="X125" s="334">
        <v>276899729</v>
      </c>
      <c r="Z125" s="322"/>
      <c r="AA125" s="322"/>
      <c r="AB125" s="322"/>
    </row>
    <row r="126" spans="2:28" ht="12">
      <c r="B126" s="336"/>
      <c r="C126" s="341" t="s">
        <v>406</v>
      </c>
      <c r="D126" s="342"/>
      <c r="E126" s="340"/>
      <c r="F126" s="340"/>
      <c r="G126" s="342"/>
      <c r="H126" s="340"/>
      <c r="I126" s="340"/>
      <c r="J126" s="342"/>
      <c r="K126" s="340"/>
      <c r="L126" s="340"/>
      <c r="M126" s="342"/>
      <c r="N126" s="340"/>
      <c r="O126" s="340"/>
      <c r="P126" s="342"/>
      <c r="Q126" s="340"/>
      <c r="R126" s="340"/>
      <c r="S126" s="342"/>
      <c r="T126" s="340"/>
      <c r="U126" s="340"/>
      <c r="V126" s="342">
        <v>403980232</v>
      </c>
      <c r="W126" s="340">
        <v>236219927</v>
      </c>
      <c r="X126" s="340">
        <v>132562427</v>
      </c>
      <c r="Z126" s="322"/>
      <c r="AA126" s="322"/>
      <c r="AB126" s="322"/>
    </row>
    <row r="127" spans="2:28" ht="12">
      <c r="B127" s="336"/>
      <c r="C127" s="341" t="s">
        <v>407</v>
      </c>
      <c r="D127" s="339"/>
      <c r="E127" s="340"/>
      <c r="F127" s="340"/>
      <c r="G127" s="339"/>
      <c r="H127" s="340"/>
      <c r="I127" s="340"/>
      <c r="J127" s="339"/>
      <c r="K127" s="340"/>
      <c r="L127" s="340"/>
      <c r="M127" s="339"/>
      <c r="N127" s="340"/>
      <c r="O127" s="340"/>
      <c r="P127" s="339"/>
      <c r="Q127" s="340"/>
      <c r="R127" s="340"/>
      <c r="S127" s="342"/>
      <c r="T127" s="340"/>
      <c r="U127" s="340"/>
      <c r="V127" s="342">
        <v>163147843</v>
      </c>
      <c r="W127" s="340">
        <v>203499792</v>
      </c>
      <c r="X127" s="340">
        <v>144337302</v>
      </c>
      <c r="Z127" s="322"/>
      <c r="AA127" s="322"/>
      <c r="AB127" s="322"/>
    </row>
    <row r="128" s="352" customFormat="1" ht="12"/>
    <row r="129" spans="4:23" s="352" customFormat="1" ht="12">
      <c r="D129" s="352">
        <f aca="true" t="shared" si="23" ref="D129:W129">+D123-D125</f>
        <v>0</v>
      </c>
      <c r="E129" s="352">
        <f t="shared" si="23"/>
        <v>0</v>
      </c>
      <c r="F129" s="352">
        <f t="shared" si="23"/>
        <v>0</v>
      </c>
      <c r="G129" s="352">
        <f t="shared" si="23"/>
        <v>0</v>
      </c>
      <c r="H129" s="352">
        <f t="shared" si="23"/>
        <v>0</v>
      </c>
      <c r="I129" s="352">
        <f t="shared" si="23"/>
        <v>0</v>
      </c>
      <c r="J129" s="352">
        <f t="shared" si="23"/>
        <v>0</v>
      </c>
      <c r="K129" s="352">
        <f t="shared" si="23"/>
        <v>0</v>
      </c>
      <c r="L129" s="352">
        <f t="shared" si="23"/>
        <v>0</v>
      </c>
      <c r="M129" s="352">
        <f t="shared" si="23"/>
        <v>0</v>
      </c>
      <c r="N129" s="352">
        <f t="shared" si="23"/>
        <v>0</v>
      </c>
      <c r="O129" s="352">
        <f t="shared" si="23"/>
        <v>0</v>
      </c>
      <c r="P129" s="352">
        <f t="shared" si="23"/>
        <v>0</v>
      </c>
      <c r="Q129" s="352">
        <f t="shared" si="23"/>
        <v>0</v>
      </c>
      <c r="R129" s="352">
        <f t="shared" si="23"/>
        <v>0</v>
      </c>
      <c r="S129" s="352">
        <f t="shared" si="23"/>
        <v>0</v>
      </c>
      <c r="T129" s="352">
        <f t="shared" si="23"/>
        <v>0</v>
      </c>
      <c r="U129" s="352">
        <f t="shared" si="23"/>
        <v>0</v>
      </c>
      <c r="V129" s="352">
        <f t="shared" si="23"/>
        <v>0</v>
      </c>
      <c r="W129" s="352">
        <f t="shared" si="23"/>
        <v>0</v>
      </c>
    </row>
    <row r="130" spans="5:34" ht="12">
      <c r="E130" s="399"/>
      <c r="W130" s="322"/>
      <c r="X130" s="322"/>
      <c r="AH130" s="322"/>
    </row>
    <row r="131" spans="5:34" ht="12">
      <c r="E131" s="399"/>
      <c r="W131" s="322"/>
      <c r="X131" s="322"/>
      <c r="AH131" s="322"/>
    </row>
    <row r="132" spans="4:34" ht="12">
      <c r="D132" s="322"/>
      <c r="G132" s="322"/>
      <c r="J132" s="322"/>
      <c r="M132" s="322"/>
      <c r="P132" s="322"/>
      <c r="S132" s="322"/>
      <c r="AH132" s="322"/>
    </row>
  </sheetData>
  <sheetProtection/>
  <mergeCells count="34">
    <mergeCell ref="V72:X72"/>
    <mergeCell ref="B73:C74"/>
    <mergeCell ref="V34:X34"/>
    <mergeCell ref="B35:C36"/>
    <mergeCell ref="B59:C59"/>
    <mergeCell ref="B71:C71"/>
    <mergeCell ref="D71:X71"/>
    <mergeCell ref="B72:C72"/>
    <mergeCell ref="B4:C5"/>
    <mergeCell ref="B33:C33"/>
    <mergeCell ref="D33:X33"/>
    <mergeCell ref="B34:C34"/>
    <mergeCell ref="D34:F34"/>
    <mergeCell ref="G34:I34"/>
    <mergeCell ref="M3:O3"/>
    <mergeCell ref="P3:R3"/>
    <mergeCell ref="S3:U3"/>
    <mergeCell ref="V3:X3"/>
    <mergeCell ref="D72:F72"/>
    <mergeCell ref="G72:I72"/>
    <mergeCell ref="J72:L72"/>
    <mergeCell ref="M72:O72"/>
    <mergeCell ref="P72:R72"/>
    <mergeCell ref="S72:U72"/>
    <mergeCell ref="J34:L34"/>
    <mergeCell ref="M34:O34"/>
    <mergeCell ref="P34:R34"/>
    <mergeCell ref="S34:U34"/>
    <mergeCell ref="B2:C2"/>
    <mergeCell ref="D2:X2"/>
    <mergeCell ref="B3:C3"/>
    <mergeCell ref="D3:F3"/>
    <mergeCell ref="G3:I3"/>
    <mergeCell ref="J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U20"/>
  <sheetViews>
    <sheetView showGridLines="0" tabSelected="1" zoomScale="90" zoomScaleNormal="90" zoomScalePageLayoutView="0" workbookViewId="0" topLeftCell="A1">
      <selection activeCell="K16" sqref="K16"/>
    </sheetView>
  </sheetViews>
  <sheetFormatPr defaultColWidth="11.421875" defaultRowHeight="15"/>
  <cols>
    <col min="1" max="1" width="15.00390625" style="0" bestFit="1" customWidth="1"/>
    <col min="2" max="2" width="8.421875" style="0" bestFit="1" customWidth="1"/>
    <col min="3" max="3" width="7.7109375" style="0" bestFit="1" customWidth="1"/>
    <col min="4" max="4" width="1.421875" style="0" customWidth="1"/>
    <col min="5" max="5" width="5.8515625" style="0" bestFit="1" customWidth="1"/>
    <col min="6" max="6" width="1.421875" style="0" customWidth="1"/>
    <col min="7" max="7" width="9.00390625" style="0" bestFit="1" customWidth="1"/>
    <col min="8" max="8" width="1.421875" style="0" customWidth="1"/>
    <col min="9" max="10" width="7.7109375" style="0" bestFit="1" customWidth="1"/>
    <col min="11" max="11" width="1.421875" style="0" customWidth="1"/>
    <col min="12" max="12" width="7.8515625" style="0" customWidth="1"/>
    <col min="13" max="13" width="1.421875" style="0" customWidth="1"/>
    <col min="14" max="14" width="9.00390625" style="0" bestFit="1" customWidth="1"/>
    <col min="15" max="15" width="1.1484375" style="0" customWidth="1"/>
    <col min="16" max="17" width="9.00390625" style="0" bestFit="1" customWidth="1"/>
    <col min="18" max="18" width="1.421875" style="0" customWidth="1"/>
    <col min="19" max="19" width="6.421875" style="0" bestFit="1" customWidth="1"/>
    <col min="20" max="20" width="1.421875" style="0" customWidth="1"/>
    <col min="21" max="21" width="9.00390625" style="0" bestFit="1" customWidth="1"/>
  </cols>
  <sheetData>
    <row r="1" spans="1:21" ht="15">
      <c r="A1" s="92" t="str">
        <f>IF('[2]DATOS'!$C$4&lt;&gt;1,"Table 4","Tabla 4")</f>
        <v>Table 4</v>
      </c>
      <c r="B1" s="346">
        <v>3</v>
      </c>
      <c r="C1" s="350">
        <v>4</v>
      </c>
      <c r="D1" s="350"/>
      <c r="E1" s="350"/>
      <c r="F1" s="350"/>
      <c r="G1" s="350"/>
      <c r="H1" s="350"/>
      <c r="I1" s="350">
        <v>6</v>
      </c>
      <c r="J1" s="350">
        <v>7</v>
      </c>
      <c r="K1" s="350"/>
      <c r="L1" s="350"/>
      <c r="M1" s="350"/>
      <c r="N1" s="350"/>
      <c r="O1" s="350"/>
      <c r="P1" s="350">
        <v>9</v>
      </c>
      <c r="Q1" s="350">
        <v>10</v>
      </c>
      <c r="R1" s="351"/>
      <c r="S1" s="351"/>
      <c r="T1" s="345"/>
      <c r="U1" s="345"/>
    </row>
    <row r="2" spans="1:21" ht="15">
      <c r="A2" s="406" t="str">
        <f>IF('[2]DATOS'!$C$4&lt;&gt;1,"Distribution","Distribución")</f>
        <v>Distribution</v>
      </c>
      <c r="B2" s="411" t="s">
        <v>1</v>
      </c>
      <c r="C2" s="411"/>
      <c r="D2" s="411"/>
      <c r="E2" s="411"/>
      <c r="F2" s="411"/>
      <c r="G2" s="411"/>
      <c r="H2" s="6"/>
      <c r="I2" s="412" t="s">
        <v>2</v>
      </c>
      <c r="J2" s="412"/>
      <c r="K2" s="412"/>
      <c r="L2" s="412"/>
      <c r="M2" s="412"/>
      <c r="N2" s="412"/>
      <c r="O2" s="400"/>
      <c r="P2" s="412" t="str">
        <f>IF('[2]DATOS'!$C$4&lt;&gt;1,"Brazil","Brasil")</f>
        <v>Brazil</v>
      </c>
      <c r="Q2" s="412"/>
      <c r="R2" s="412"/>
      <c r="S2" s="412"/>
      <c r="T2" s="412"/>
      <c r="U2" s="412"/>
    </row>
    <row r="3" spans="1:21" ht="15">
      <c r="A3" s="407"/>
      <c r="B3" s="409" t="str">
        <f>IF('[2]DATOS'!$C$4&lt;&gt;1,"Million Ch$","Millones Ch$")</f>
        <v>Million Ch$</v>
      </c>
      <c r="C3" s="409"/>
      <c r="D3" s="7"/>
      <c r="E3" s="8" t="str">
        <f>IF('[2]DATOS'!$C$4&lt;&gt;1,"Chg%","Var. %")</f>
        <v>Chg%</v>
      </c>
      <c r="F3" s="9"/>
      <c r="G3" s="8" t="str">
        <f>IF('[2]DATOS'!$C$4&lt;&gt;1,"Th. US$","Miles US$")</f>
        <v>Th. US$</v>
      </c>
      <c r="H3" s="9"/>
      <c r="I3" s="409" t="str">
        <f>IF('[2]DATOS'!$C$4&lt;&gt;1,"Million Ch$","Millones Ch$")</f>
        <v>Million Ch$</v>
      </c>
      <c r="J3" s="409"/>
      <c r="K3" s="7"/>
      <c r="L3" s="8" t="str">
        <f>IF('[2]DATOS'!$C$4&lt;&gt;1,"Chg%","Var. %")</f>
        <v>Chg%</v>
      </c>
      <c r="M3" s="9"/>
      <c r="N3" s="8" t="str">
        <f>IF('[2]DATOS'!$C$4&lt;&gt;1,"Th. US$","Miles US$")</f>
        <v>Th. US$</v>
      </c>
      <c r="O3" s="402"/>
      <c r="P3" s="409" t="str">
        <f>IF('[2]DATOS'!$C$4&lt;&gt;1,"Million Ch$","Millones Ch$")</f>
        <v>Million Ch$</v>
      </c>
      <c r="Q3" s="409"/>
      <c r="R3" s="7"/>
      <c r="S3" s="8" t="str">
        <f>IF('[2]DATOS'!$C$4&lt;&gt;1,"Chg%","Var. %")</f>
        <v>Chg%</v>
      </c>
      <c r="T3" s="9"/>
      <c r="U3" s="8" t="str">
        <f>IF('[2]DATOS'!$C$4&lt;&gt;1,"Th. US$","Miles US$")</f>
        <v>Th. US$</v>
      </c>
    </row>
    <row r="4" spans="1:21" ht="15">
      <c r="A4" s="408"/>
      <c r="B4" s="401" t="str">
        <f>IF('[2]DATOS'!$C$4&lt;&gt;1,'[2]DATOS'!$C$11,'[2]DATOS'!$C$12)</f>
        <v>YE2013</v>
      </c>
      <c r="C4" s="401" t="str">
        <f>IF('[2]DATOS'!$C$4&lt;&gt;1,'[2]DATOS'!$B$11,'[2]DATOS'!$B$12)</f>
        <v>YE2012</v>
      </c>
      <c r="D4" s="401"/>
      <c r="E4" s="401"/>
      <c r="F4" s="401"/>
      <c r="G4" s="401" t="str">
        <f>IF('[2]DATOS'!$C$4&lt;&gt;1,'[2]DATOS'!$C$11,'[2]DATOS'!$C$12)</f>
        <v>YE2013</v>
      </c>
      <c r="H4" s="401"/>
      <c r="I4" s="401" t="str">
        <f>IF('[2]DATOS'!$C$4&lt;&gt;1,'[2]DATOS'!$C$11,'[2]DATOS'!$C$12)</f>
        <v>YE2013</v>
      </c>
      <c r="J4" s="401" t="str">
        <f>IF('[2]DATOS'!$C$4&lt;&gt;1,'[2]DATOS'!$B$11,'[2]DATOS'!$B$12)</f>
        <v>YE2012</v>
      </c>
      <c r="K4" s="401"/>
      <c r="L4" s="401"/>
      <c r="M4" s="401"/>
      <c r="N4" s="401" t="str">
        <f>IF('[2]DATOS'!$C$4&lt;&gt;1,'[2]DATOS'!$C$11,'[2]DATOS'!$C$12)</f>
        <v>YE2013</v>
      </c>
      <c r="O4" s="401"/>
      <c r="P4" s="401" t="str">
        <f>IF('[2]DATOS'!$C$4&lt;&gt;1,'[2]DATOS'!$C$11,'[2]DATOS'!$C$12)</f>
        <v>YE2013</v>
      </c>
      <c r="Q4" s="401" t="str">
        <f>IF('[2]DATOS'!$C$4&lt;&gt;1,'[2]DATOS'!$B$11,'[2]DATOS'!$B$12)</f>
        <v>YE2012</v>
      </c>
      <c r="R4" s="401"/>
      <c r="S4" s="401"/>
      <c r="T4" s="401"/>
      <c r="U4" s="401" t="str">
        <f>IF('[2]DATOS'!$C$4&lt;&gt;1,'[2]DATOS'!$C$11,'[2]DATOS'!$C$12)</f>
        <v>YE2013</v>
      </c>
    </row>
    <row r="5" spans="1:21" ht="15">
      <c r="A5" s="14" t="s">
        <v>101</v>
      </c>
      <c r="B5" s="142">
        <v>975023.628</v>
      </c>
      <c r="C5" s="142">
        <v>984738.417</v>
      </c>
      <c r="D5" s="72"/>
      <c r="E5" s="47">
        <v>-0.009865349855645968</v>
      </c>
      <c r="F5" s="72"/>
      <c r="G5" s="143">
        <v>1969028.6925966316</v>
      </c>
      <c r="H5" s="143"/>
      <c r="I5" s="142">
        <v>528653.054</v>
      </c>
      <c r="J5" s="142">
        <v>321242.024</v>
      </c>
      <c r="K5" s="72"/>
      <c r="L5" s="47">
        <v>0.6456534777654123</v>
      </c>
      <c r="M5" s="72"/>
      <c r="N5" s="143">
        <v>1067597.7503130175</v>
      </c>
      <c r="O5" s="72"/>
      <c r="P5" s="142">
        <v>1634111.79</v>
      </c>
      <c r="Q5" s="142">
        <v>1880664.677</v>
      </c>
      <c r="R5" s="72"/>
      <c r="S5" s="47">
        <v>-0.13109880246876135</v>
      </c>
      <c r="T5" s="72"/>
      <c r="U5" s="72">
        <v>3300035.9263298195</v>
      </c>
    </row>
    <row r="6" spans="1:21" ht="15">
      <c r="A6" s="15" t="s">
        <v>107</v>
      </c>
      <c r="B6" s="16">
        <v>0.22137088358403836</v>
      </c>
      <c r="C6" s="16">
        <v>0.22262623727125536</v>
      </c>
      <c r="D6" s="16"/>
      <c r="E6" s="71"/>
      <c r="F6" s="16"/>
      <c r="G6" s="16">
        <v>0.22137088358403836</v>
      </c>
      <c r="H6" s="16"/>
      <c r="I6" s="16">
        <v>0.12002621301950679</v>
      </c>
      <c r="J6" s="16">
        <v>0.0726252797919656</v>
      </c>
      <c r="K6" s="16"/>
      <c r="L6" s="71"/>
      <c r="M6" s="16"/>
      <c r="N6" s="16">
        <v>0.12002621301950679</v>
      </c>
      <c r="O6" s="16"/>
      <c r="P6" s="16">
        <v>0.3710112867412425</v>
      </c>
      <c r="Q6" s="16">
        <v>0.42517413089761763</v>
      </c>
      <c r="R6" s="16"/>
      <c r="S6" s="71"/>
      <c r="T6" s="16"/>
      <c r="U6" s="16">
        <v>0.37101128674124245</v>
      </c>
    </row>
    <row r="7" spans="1:21" ht="15">
      <c r="A7" s="14" t="s">
        <v>102</v>
      </c>
      <c r="B7" s="142">
        <v>-836142.748</v>
      </c>
      <c r="C7" s="142">
        <v>-851363.546</v>
      </c>
      <c r="D7" s="72"/>
      <c r="E7" s="47">
        <v>-0.017878141566564035</v>
      </c>
      <c r="F7" s="72"/>
      <c r="G7" s="142">
        <v>-1688563.2456884366</v>
      </c>
      <c r="H7" s="143"/>
      <c r="I7" s="142">
        <v>-406654.895</v>
      </c>
      <c r="J7" s="142">
        <v>-375344.457</v>
      </c>
      <c r="K7" s="72"/>
      <c r="L7" s="47">
        <v>0.08341787767495931</v>
      </c>
      <c r="M7" s="72"/>
      <c r="N7" s="143">
        <v>-821226.4126176339</v>
      </c>
      <c r="O7" s="72"/>
      <c r="P7" s="142">
        <v>-1400495.742</v>
      </c>
      <c r="Q7" s="142">
        <v>-1575943.294</v>
      </c>
      <c r="R7" s="72"/>
      <c r="S7" s="47">
        <v>-0.11132859454269166</v>
      </c>
      <c r="T7" s="72"/>
      <c r="U7" s="72">
        <v>-2828255.8705925117</v>
      </c>
    </row>
    <row r="8" spans="1:21" ht="15">
      <c r="A8" s="15" t="s">
        <v>107</v>
      </c>
      <c r="B8" s="16">
        <v>0.23323421876747916</v>
      </c>
      <c r="C8" s="16">
        <v>0.22822026155217068</v>
      </c>
      <c r="D8" s="16"/>
      <c r="E8" s="71"/>
      <c r="F8" s="16"/>
      <c r="G8" s="16">
        <v>0.23323421876747913</v>
      </c>
      <c r="H8" s="16"/>
      <c r="I8" s="16">
        <v>0.11343258907663965</v>
      </c>
      <c r="J8" s="16">
        <v>0.10061648816320999</v>
      </c>
      <c r="K8" s="16"/>
      <c r="L8" s="71"/>
      <c r="M8" s="16"/>
      <c r="N8" s="16">
        <v>0.11343258907663964</v>
      </c>
      <c r="O8" s="16"/>
      <c r="P8" s="16">
        <v>0.39065522131700775</v>
      </c>
      <c r="Q8" s="16">
        <v>0.42245429985566874</v>
      </c>
      <c r="R8" s="16"/>
      <c r="S8" s="71"/>
      <c r="T8" s="16"/>
      <c r="U8" s="16">
        <v>0.3906552213170077</v>
      </c>
    </row>
    <row r="9" spans="1:21" ht="15">
      <c r="A9" s="17"/>
      <c r="B9" s="18"/>
      <c r="C9" s="18"/>
      <c r="D9" s="18"/>
      <c r="E9" s="48"/>
      <c r="F9" s="18"/>
      <c r="G9" s="18"/>
      <c r="H9" s="18"/>
      <c r="I9" s="18"/>
      <c r="J9" s="18"/>
      <c r="K9" s="18"/>
      <c r="L9" s="48"/>
      <c r="M9" s="18"/>
      <c r="N9" s="18"/>
      <c r="O9" s="18"/>
      <c r="P9" s="18"/>
      <c r="Q9" s="18"/>
      <c r="R9" s="18"/>
      <c r="S9" s="48"/>
      <c r="T9" s="18"/>
      <c r="U9" s="18"/>
    </row>
    <row r="10" spans="1:21" ht="15">
      <c r="A10" s="19" t="s">
        <v>77</v>
      </c>
      <c r="B10" s="144">
        <v>138880.88</v>
      </c>
      <c r="C10" s="144">
        <v>133374.87100000004</v>
      </c>
      <c r="D10" s="20"/>
      <c r="E10" s="49">
        <v>0.04128220675092507</v>
      </c>
      <c r="F10" s="20"/>
      <c r="G10" s="144">
        <v>280465.44690819504</v>
      </c>
      <c r="H10" s="144"/>
      <c r="I10" s="144">
        <v>121998.15899999999</v>
      </c>
      <c r="J10" s="144">
        <v>-54102.43300000002</v>
      </c>
      <c r="K10" s="20"/>
      <c r="L10" s="49">
        <v>3.25494773959611</v>
      </c>
      <c r="M10" s="20"/>
      <c r="N10" s="144">
        <v>246371.33769538358</v>
      </c>
      <c r="O10" s="20"/>
      <c r="P10" s="144">
        <v>233616.04799999995</v>
      </c>
      <c r="Q10" s="144">
        <v>304721.3829999999</v>
      </c>
      <c r="R10" s="20"/>
      <c r="S10" s="49">
        <v>-0.2333454065479874</v>
      </c>
      <c r="T10" s="20"/>
      <c r="U10" s="20">
        <v>471780.05573730776</v>
      </c>
    </row>
    <row r="11" spans="1:21" ht="15">
      <c r="A11" s="5"/>
      <c r="B11" s="346">
        <v>15</v>
      </c>
      <c r="C11" s="346">
        <v>16</v>
      </c>
      <c r="D11" s="346"/>
      <c r="E11" s="346"/>
      <c r="F11" s="346"/>
      <c r="G11" s="346"/>
      <c r="H11" s="346"/>
      <c r="I11" s="346">
        <v>12</v>
      </c>
      <c r="J11" s="346">
        <v>13</v>
      </c>
      <c r="K11" s="346"/>
      <c r="L11" s="348"/>
      <c r="M11" s="348"/>
      <c r="N11" s="348"/>
      <c r="O11" s="348"/>
      <c r="P11" s="348"/>
      <c r="Q11" s="348"/>
      <c r="R11" s="348"/>
      <c r="S11" s="345"/>
      <c r="T11" s="345"/>
      <c r="U11" s="345"/>
    </row>
    <row r="12" spans="1:21" ht="15">
      <c r="A12" s="406" t="str">
        <f>IF('[2]DATOS'!$C$4&lt;&gt;1,"Distribution","Distribución")</f>
        <v>Distribution</v>
      </c>
      <c r="B12" s="411" t="str">
        <f>IF('[2]DATOS'!$C$4&lt;&gt;1,"Peru","Perú")</f>
        <v>Peru</v>
      </c>
      <c r="C12" s="411"/>
      <c r="D12" s="411"/>
      <c r="E12" s="411"/>
      <c r="F12" s="411"/>
      <c r="G12" s="411"/>
      <c r="H12" s="6"/>
      <c r="I12" s="412" t="s">
        <v>3</v>
      </c>
      <c r="J12" s="412"/>
      <c r="K12" s="412"/>
      <c r="L12" s="412"/>
      <c r="M12" s="412"/>
      <c r="N12" s="412"/>
      <c r="O12" s="400"/>
      <c r="P12" s="412" t="str">
        <f>IF('[2]DATOS'!$C$4&lt;&gt;1,"Consolidated","Consolidado")</f>
        <v>Consolidated</v>
      </c>
      <c r="Q12" s="412"/>
      <c r="R12" s="412"/>
      <c r="S12" s="412"/>
      <c r="T12" s="412"/>
      <c r="U12" s="412"/>
    </row>
    <row r="13" spans="1:21" ht="15">
      <c r="A13" s="407"/>
      <c r="B13" s="409" t="str">
        <f>IF('[2]DATOS'!$C$4&lt;&gt;1,"Million Ch$","Millones Ch$")</f>
        <v>Million Ch$</v>
      </c>
      <c r="C13" s="409"/>
      <c r="D13" s="7"/>
      <c r="E13" s="8" t="str">
        <f>IF('[2]DATOS'!$C$4&lt;&gt;1,"Chg%","Var. %")</f>
        <v>Chg%</v>
      </c>
      <c r="F13" s="9"/>
      <c r="G13" s="8" t="str">
        <f>IF('[2]DATOS'!$C$4&lt;&gt;1,"Th. US$","Miles US$")</f>
        <v>Th. US$</v>
      </c>
      <c r="H13" s="9"/>
      <c r="I13" s="409" t="str">
        <f>IF('[2]DATOS'!$C$4&lt;&gt;1,"Million Ch$","Millones Ch$")</f>
        <v>Million Ch$</v>
      </c>
      <c r="J13" s="409"/>
      <c r="K13" s="7"/>
      <c r="L13" s="8" t="str">
        <f>IF('[2]DATOS'!$C$4&lt;&gt;1,"Chg%","Var. %")</f>
        <v>Chg%</v>
      </c>
      <c r="M13" s="9"/>
      <c r="N13" s="8" t="str">
        <f>IF('[2]DATOS'!$C$4&lt;&gt;1,"Th. US$","Miles US$")</f>
        <v>Th. US$</v>
      </c>
      <c r="O13" s="402"/>
      <c r="P13" s="409" t="str">
        <f>IF('[2]DATOS'!$C$4&lt;&gt;1,"Million Ch$","Millones Ch$")</f>
        <v>Million Ch$</v>
      </c>
      <c r="Q13" s="409"/>
      <c r="R13" s="7"/>
      <c r="S13" s="8" t="str">
        <f>IF('[2]DATOS'!$C$4&lt;&gt;1,"Chg%","Var. %")</f>
        <v>Chg%</v>
      </c>
      <c r="T13" s="9"/>
      <c r="U13" s="8" t="str">
        <f>IF('[2]DATOS'!$C$4&lt;&gt;1,"Th. US$","Miles US$")</f>
        <v>Th. US$</v>
      </c>
    </row>
    <row r="14" spans="1:21" ht="15">
      <c r="A14" s="408"/>
      <c r="B14" s="401" t="str">
        <f>IF('[2]DATOS'!$C$4&lt;&gt;1,'[2]DATOS'!$C$11,'[2]DATOS'!$C$12)</f>
        <v>YE2013</v>
      </c>
      <c r="C14" s="401" t="str">
        <f>IF('[2]DATOS'!$C$4&lt;&gt;1,'[2]DATOS'!$B$11,'[2]DATOS'!$B$12)</f>
        <v>YE2012</v>
      </c>
      <c r="D14" s="401"/>
      <c r="E14" s="401"/>
      <c r="F14" s="401"/>
      <c r="G14" s="401" t="str">
        <f>IF('[2]DATOS'!$C$4&lt;&gt;1,'[2]DATOS'!$C$11,'[2]DATOS'!$C$12)</f>
        <v>YE2013</v>
      </c>
      <c r="H14" s="401"/>
      <c r="I14" s="401" t="str">
        <f>IF('[2]DATOS'!$C$4&lt;&gt;1,'[2]DATOS'!$C$11,'[2]DATOS'!$C$12)</f>
        <v>YE2013</v>
      </c>
      <c r="J14" s="401" t="str">
        <f>IF('[2]DATOS'!$C$4&lt;&gt;1,'[2]DATOS'!$B$11,'[2]DATOS'!$B$12)</f>
        <v>YE2012</v>
      </c>
      <c r="K14" s="401"/>
      <c r="L14" s="401"/>
      <c r="M14" s="401"/>
      <c r="N14" s="401" t="str">
        <f>IF('[2]DATOS'!$C$4&lt;&gt;1,'[2]DATOS'!$C$11,'[2]DATOS'!$C$12)</f>
        <v>YE2013</v>
      </c>
      <c r="O14" s="401"/>
      <c r="P14" s="401" t="str">
        <f>IF('[2]DATOS'!$C$4&lt;&gt;1,'[2]DATOS'!$C$11,'[2]DATOS'!$C$12)</f>
        <v>YE2013</v>
      </c>
      <c r="Q14" s="401" t="str">
        <f>IF('[2]DATOS'!$C$4&lt;&gt;1,'[2]DATOS'!$B$11,'[2]DATOS'!$B$12)</f>
        <v>YE2012</v>
      </c>
      <c r="R14" s="401"/>
      <c r="S14" s="401"/>
      <c r="T14" s="401"/>
      <c r="U14" s="401" t="str">
        <f>IF('[2]DATOS'!$C$4&lt;&gt;1,'[2]DATOS'!$C$11,'[2]DATOS'!$C$12)</f>
        <v>YE2013</v>
      </c>
    </row>
    <row r="15" spans="1:21" ht="15">
      <c r="A15" s="14" t="s">
        <v>101</v>
      </c>
      <c r="B15" s="142">
        <v>413911.453</v>
      </c>
      <c r="C15" s="142">
        <v>385013.476</v>
      </c>
      <c r="D15" s="72"/>
      <c r="E15" s="47">
        <v>0.07505705332766055</v>
      </c>
      <c r="F15" s="72"/>
      <c r="G15" s="143">
        <v>835880.796881942</v>
      </c>
      <c r="H15" s="143"/>
      <c r="I15" s="142">
        <v>852780.069</v>
      </c>
      <c r="J15" s="142">
        <v>851622.458</v>
      </c>
      <c r="K15" s="72"/>
      <c r="L15" s="47">
        <v>0.0013593006961308124</v>
      </c>
      <c r="M15" s="72"/>
      <c r="N15" s="143">
        <v>1722161.7775354416</v>
      </c>
      <c r="O15" s="72"/>
      <c r="P15" s="142">
        <v>4404479.994</v>
      </c>
      <c r="Q15" s="142">
        <v>4423281.052</v>
      </c>
      <c r="R15" s="72"/>
      <c r="S15" s="47">
        <v>-0.0042504778192873904</v>
      </c>
      <c r="T15" s="72"/>
      <c r="U15" s="72">
        <v>8894704.943656852</v>
      </c>
    </row>
    <row r="16" spans="1:21" ht="15">
      <c r="A16" s="15" t="s">
        <v>107</v>
      </c>
      <c r="B16" s="16">
        <v>0.09397510116151069</v>
      </c>
      <c r="C16" s="16">
        <v>0.08704250791975224</v>
      </c>
      <c r="D16" s="16"/>
      <c r="E16" s="71"/>
      <c r="F16" s="16"/>
      <c r="G16" s="16">
        <v>0.09397510116151069</v>
      </c>
      <c r="H16" s="16"/>
      <c r="I16" s="16">
        <v>0.19361651549370168</v>
      </c>
      <c r="J16" s="16">
        <v>0.1925318441194091</v>
      </c>
      <c r="K16" s="16"/>
      <c r="L16" s="71"/>
      <c r="M16" s="16"/>
      <c r="N16" s="16">
        <v>0.19361651549370165</v>
      </c>
      <c r="O16" s="16"/>
      <c r="P16" s="16">
        <v>1</v>
      </c>
      <c r="Q16" s="16">
        <v>1</v>
      </c>
      <c r="R16" s="16"/>
      <c r="S16" s="71"/>
      <c r="T16" s="16"/>
      <c r="U16" s="16"/>
    </row>
    <row r="17" spans="1:21" ht="15">
      <c r="A17" s="14" t="s">
        <v>102</v>
      </c>
      <c r="B17" s="142">
        <v>-329806.744</v>
      </c>
      <c r="C17" s="142">
        <v>-314944.834</v>
      </c>
      <c r="D17" s="72"/>
      <c r="E17" s="47">
        <v>0.04718893087162063</v>
      </c>
      <c r="F17" s="72"/>
      <c r="G17" s="143">
        <v>-666034.0563027586</v>
      </c>
      <c r="H17" s="143"/>
      <c r="I17" s="142">
        <v>-611891.612</v>
      </c>
      <c r="J17" s="142">
        <v>-612850.676</v>
      </c>
      <c r="K17" s="72"/>
      <c r="L17" s="47">
        <v>-0.001564922806742589</v>
      </c>
      <c r="M17" s="72"/>
      <c r="N17" s="143">
        <v>-1235695.3269518155</v>
      </c>
      <c r="O17" s="72"/>
      <c r="P17" s="142">
        <v>-3584991.7410000004</v>
      </c>
      <c r="Q17" s="142">
        <v>-3730446.807</v>
      </c>
      <c r="R17" s="72"/>
      <c r="S17" s="47">
        <v>-0.03899132557715616</v>
      </c>
      <c r="T17" s="72"/>
      <c r="U17" s="72">
        <v>-7239774.912153157</v>
      </c>
    </row>
    <row r="18" spans="1:21" ht="15">
      <c r="A18" s="15" t="s">
        <v>107</v>
      </c>
      <c r="B18" s="16">
        <v>0.09199651430940353</v>
      </c>
      <c r="C18" s="16">
        <v>0.0844254992214395</v>
      </c>
      <c r="D18" s="16"/>
      <c r="E18" s="71"/>
      <c r="F18" s="16"/>
      <c r="G18" s="16">
        <v>0.09199651430940353</v>
      </c>
      <c r="H18" s="16"/>
      <c r="I18" s="16">
        <v>0.17068145652946984</v>
      </c>
      <c r="J18" s="16">
        <v>0.16428345120751106</v>
      </c>
      <c r="K18" s="16"/>
      <c r="L18" s="71"/>
      <c r="M18" s="16"/>
      <c r="N18" s="16">
        <v>0.17068145652946984</v>
      </c>
      <c r="O18" s="16"/>
      <c r="P18" s="16">
        <v>1</v>
      </c>
      <c r="Q18" s="16">
        <v>1</v>
      </c>
      <c r="R18" s="16"/>
      <c r="S18" s="71"/>
      <c r="T18" s="16"/>
      <c r="U18" s="16"/>
    </row>
    <row r="19" spans="1:21" ht="15">
      <c r="A19" s="17"/>
      <c r="B19" s="18"/>
      <c r="C19" s="18"/>
      <c r="D19" s="18"/>
      <c r="E19" s="48"/>
      <c r="F19" s="18"/>
      <c r="G19" s="18"/>
      <c r="H19" s="18"/>
      <c r="I19" s="18"/>
      <c r="J19" s="18"/>
      <c r="K19" s="18"/>
      <c r="L19" s="48"/>
      <c r="M19" s="18"/>
      <c r="N19" s="18"/>
      <c r="O19" s="18"/>
      <c r="P19" s="18"/>
      <c r="Q19" s="18"/>
      <c r="R19" s="18"/>
      <c r="S19" s="48"/>
      <c r="T19" s="18"/>
      <c r="U19" s="18"/>
    </row>
    <row r="20" spans="1:21" ht="15">
      <c r="A20" s="19" t="s">
        <v>77</v>
      </c>
      <c r="B20" s="144">
        <v>84104.70899999997</v>
      </c>
      <c r="C20" s="144">
        <v>70068.64200000005</v>
      </c>
      <c r="D20" s="20"/>
      <c r="E20" s="49">
        <v>0.20031881023182826</v>
      </c>
      <c r="F20" s="20"/>
      <c r="G20" s="144">
        <v>169846.74057918333</v>
      </c>
      <c r="H20" s="144"/>
      <c r="I20" s="144">
        <v>240888.45700000005</v>
      </c>
      <c r="J20" s="144">
        <v>238771.782</v>
      </c>
      <c r="K20" s="20"/>
      <c r="L20" s="49">
        <v>0.008864845679294074</v>
      </c>
      <c r="M20" s="20"/>
      <c r="N20" s="144">
        <v>486466.45058362605</v>
      </c>
      <c r="O20" s="20"/>
      <c r="P20" s="144">
        <v>819488.2529999996</v>
      </c>
      <c r="Q20" s="144">
        <v>692834.2450000001</v>
      </c>
      <c r="R20" s="20"/>
      <c r="S20" s="49">
        <v>0.18280564061899024</v>
      </c>
      <c r="T20" s="20"/>
      <c r="U20" s="20">
        <v>1654930.031503695</v>
      </c>
    </row>
  </sheetData>
  <sheetProtection/>
  <mergeCells count="14">
    <mergeCell ref="P2:U2"/>
    <mergeCell ref="I2:N2"/>
    <mergeCell ref="B2:G2"/>
    <mergeCell ref="I13:J13"/>
    <mergeCell ref="B13:C13"/>
    <mergeCell ref="P12:U12"/>
    <mergeCell ref="I12:N12"/>
    <mergeCell ref="B12:G12"/>
    <mergeCell ref="A12:A14"/>
    <mergeCell ref="A2:A4"/>
    <mergeCell ref="P13:Q13"/>
    <mergeCell ref="P3:Q3"/>
    <mergeCell ref="I3:J3"/>
    <mergeCell ref="B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G29"/>
  <sheetViews>
    <sheetView showGridLines="0" tabSelected="1" zoomScalePageLayoutView="0" workbookViewId="0" topLeftCell="A1">
      <selection activeCell="K16" sqref="K16"/>
    </sheetView>
  </sheetViews>
  <sheetFormatPr defaultColWidth="11.421875" defaultRowHeight="15"/>
  <cols>
    <col min="1" max="1" width="52.7109375" style="0" customWidth="1"/>
    <col min="2" max="3" width="14.00390625" style="0" customWidth="1"/>
    <col min="4" max="4" width="14.57421875" style="0" customWidth="1"/>
    <col min="5" max="5" width="12.00390625" style="0" customWidth="1"/>
    <col min="6" max="6" width="1.421875" style="0" customWidth="1"/>
    <col min="7" max="7" width="15.7109375" style="0" customWidth="1"/>
  </cols>
  <sheetData>
    <row r="1" spans="1:7" ht="15">
      <c r="A1" s="59" t="s">
        <v>108</v>
      </c>
      <c r="B1" s="73"/>
      <c r="C1" s="73"/>
      <c r="D1" s="73"/>
      <c r="E1" s="73"/>
      <c r="F1" s="73"/>
      <c r="G1" s="74"/>
    </row>
    <row r="2" spans="1:7" ht="15">
      <c r="A2" s="21" t="s">
        <v>109</v>
      </c>
      <c r="B2" s="413" t="s">
        <v>57</v>
      </c>
      <c r="C2" s="413"/>
      <c r="D2" s="413"/>
      <c r="E2" s="413"/>
      <c r="F2" s="85"/>
      <c r="G2" s="2" t="s">
        <v>58</v>
      </c>
    </row>
    <row r="3" spans="1:7" ht="25.5">
      <c r="A3" s="75"/>
      <c r="B3" s="167" t="s">
        <v>416</v>
      </c>
      <c r="C3" s="166" t="s">
        <v>110</v>
      </c>
      <c r="D3" s="212" t="s">
        <v>48</v>
      </c>
      <c r="E3" s="212" t="s">
        <v>0</v>
      </c>
      <c r="G3" s="167" t="s">
        <v>416</v>
      </c>
    </row>
    <row r="4" spans="1:7" ht="15">
      <c r="A4" s="66"/>
      <c r="B4" s="66"/>
      <c r="C4" s="66"/>
      <c r="D4" s="66"/>
      <c r="E4" s="66"/>
      <c r="F4" s="66"/>
      <c r="G4" s="213"/>
    </row>
    <row r="5" spans="1:7" ht="15">
      <c r="A5" s="92" t="s">
        <v>111</v>
      </c>
      <c r="B5" s="74"/>
      <c r="C5" s="74"/>
      <c r="D5" s="74"/>
      <c r="E5" s="74"/>
      <c r="F5" s="74"/>
      <c r="G5" s="74"/>
    </row>
    <row r="6" spans="1:7" ht="15">
      <c r="A6" s="65" t="s">
        <v>112</v>
      </c>
      <c r="B6" s="66">
        <v>1606387.569</v>
      </c>
      <c r="C6" s="66">
        <v>815832.061</v>
      </c>
      <c r="D6" s="66">
        <v>790555.5079999999</v>
      </c>
      <c r="E6" s="214">
        <v>0.9690174556648122</v>
      </c>
      <c r="F6" s="66"/>
      <c r="G6" s="66">
        <v>3062060.519242866</v>
      </c>
    </row>
    <row r="7" spans="1:7" ht="15">
      <c r="A7" s="65" t="s">
        <v>113</v>
      </c>
      <c r="B7" s="66">
        <v>781029.437</v>
      </c>
      <c r="C7" s="66">
        <v>194500.798</v>
      </c>
      <c r="D7" s="66">
        <v>586528.639</v>
      </c>
      <c r="E7" s="214">
        <v>3.0155590364210223</v>
      </c>
      <c r="F7" s="66"/>
      <c r="G7" s="66">
        <v>1488781.06974705</v>
      </c>
    </row>
    <row r="8" spans="1:7" ht="15">
      <c r="A8" s="65" t="s">
        <v>114</v>
      </c>
      <c r="B8" s="66">
        <v>141597.292</v>
      </c>
      <c r="C8" s="66">
        <v>103376.711</v>
      </c>
      <c r="D8" s="66">
        <v>38220.58099999999</v>
      </c>
      <c r="E8" s="214">
        <v>0.3697213872474623</v>
      </c>
      <c r="F8" s="66"/>
      <c r="G8" s="66">
        <v>269909.6319170431</v>
      </c>
    </row>
    <row r="9" spans="1:7" ht="15">
      <c r="A9" s="65" t="s">
        <v>115</v>
      </c>
      <c r="B9" s="66">
        <v>1045263.881</v>
      </c>
      <c r="C9" s="66">
        <v>846791.111</v>
      </c>
      <c r="D9" s="66">
        <v>198472.77000000002</v>
      </c>
      <c r="E9" s="214">
        <v>0.23438220763278655</v>
      </c>
      <c r="F9" s="66"/>
      <c r="G9" s="66">
        <v>1992458.9333028344</v>
      </c>
    </row>
    <row r="10" spans="1:7" ht="15">
      <c r="A10" s="65" t="s">
        <v>116</v>
      </c>
      <c r="B10" s="66">
        <v>34019.574</v>
      </c>
      <c r="C10" s="66">
        <v>47570.282</v>
      </c>
      <c r="D10" s="66">
        <v>-13550.707999999999</v>
      </c>
      <c r="E10" s="214">
        <v>-0.2848565833601743</v>
      </c>
      <c r="F10" s="66"/>
      <c r="G10" s="66">
        <v>64847.36089666609</v>
      </c>
    </row>
    <row r="11" spans="1:7" ht="15">
      <c r="A11" s="65" t="s">
        <v>117</v>
      </c>
      <c r="B11" s="66">
        <v>77782.755</v>
      </c>
      <c r="C11" s="66">
        <v>76563.085</v>
      </c>
      <c r="D11" s="66">
        <v>1219.6699999999983</v>
      </c>
      <c r="E11" s="214">
        <v>0.015930261953263747</v>
      </c>
      <c r="F11" s="66"/>
      <c r="G11" s="66">
        <v>148267.77034368386</v>
      </c>
    </row>
    <row r="12" spans="1:7" ht="15">
      <c r="A12" s="65" t="s">
        <v>118</v>
      </c>
      <c r="B12" s="66">
        <v>210134.773</v>
      </c>
      <c r="C12" s="66">
        <v>205554.882</v>
      </c>
      <c r="D12" s="66">
        <v>4579.890999999974</v>
      </c>
      <c r="E12" s="214">
        <v>0.022280623818995326</v>
      </c>
      <c r="F12" s="66"/>
      <c r="G12" s="66">
        <v>400554.2650731019</v>
      </c>
    </row>
    <row r="13" spans="1:7" ht="15">
      <c r="A13" s="65" t="s">
        <v>119</v>
      </c>
      <c r="B13" s="66">
        <v>0</v>
      </c>
      <c r="C13" s="66">
        <v>0</v>
      </c>
      <c r="D13" s="66">
        <v>0</v>
      </c>
      <c r="E13" s="214" t="s">
        <v>32</v>
      </c>
      <c r="F13" s="66"/>
      <c r="G13" s="66">
        <v>0</v>
      </c>
    </row>
    <row r="14" spans="1:7" ht="15">
      <c r="A14" s="22" t="s">
        <v>120</v>
      </c>
      <c r="B14" s="23">
        <v>3896215.281</v>
      </c>
      <c r="C14" s="23">
        <v>2290188.9299999997</v>
      </c>
      <c r="D14" s="76">
        <v>1606026.3510000003</v>
      </c>
      <c r="E14" s="77">
        <v>0.7012636948690519</v>
      </c>
      <c r="F14" s="78"/>
      <c r="G14" s="23">
        <v>7426879.550523246</v>
      </c>
    </row>
    <row r="15" spans="1:7" ht="15">
      <c r="A15" s="65"/>
      <c r="B15" s="68"/>
      <c r="C15" s="68"/>
      <c r="D15" s="68"/>
      <c r="E15" s="214"/>
      <c r="F15" s="66"/>
      <c r="G15" s="66"/>
    </row>
    <row r="16" spans="1:7" ht="15">
      <c r="A16" s="79" t="s">
        <v>121</v>
      </c>
      <c r="B16" s="26"/>
      <c r="C16" s="26"/>
      <c r="D16" s="80"/>
      <c r="E16" s="78"/>
      <c r="F16" s="78"/>
      <c r="G16" s="26"/>
    </row>
    <row r="17" spans="1:7" ht="15">
      <c r="A17" s="65" t="s">
        <v>122</v>
      </c>
      <c r="B17" s="66">
        <v>491536.418</v>
      </c>
      <c r="C17" s="66">
        <v>439018.106</v>
      </c>
      <c r="D17" s="66">
        <v>52518.311999999976</v>
      </c>
      <c r="E17" s="214">
        <v>0.1196267563506822</v>
      </c>
      <c r="F17" s="66"/>
      <c r="G17" s="66">
        <v>936955.8681687348</v>
      </c>
    </row>
    <row r="18" spans="1:7" ht="15">
      <c r="A18" s="65" t="s">
        <v>123</v>
      </c>
      <c r="B18" s="66">
        <v>84091.825</v>
      </c>
      <c r="C18" s="66">
        <v>87788.359</v>
      </c>
      <c r="D18" s="66">
        <v>-3696.5339999999997</v>
      </c>
      <c r="E18" s="214">
        <v>-0.04210733680532745</v>
      </c>
      <c r="F18" s="66"/>
      <c r="G18" s="66">
        <v>160293.98029012026</v>
      </c>
    </row>
    <row r="19" spans="1:7" ht="15">
      <c r="A19" s="65" t="s">
        <v>124</v>
      </c>
      <c r="B19" s="66">
        <v>223045.673</v>
      </c>
      <c r="C19" s="66">
        <v>202900.342</v>
      </c>
      <c r="D19" s="66">
        <v>20145.331000000006</v>
      </c>
      <c r="E19" s="214">
        <v>0.09928682623906078</v>
      </c>
      <c r="F19" s="66"/>
      <c r="G19" s="66">
        <v>425164.73761460895</v>
      </c>
    </row>
    <row r="20" spans="1:7" ht="15">
      <c r="A20" s="65" t="s">
        <v>116</v>
      </c>
      <c r="B20" s="66">
        <v>0</v>
      </c>
      <c r="C20" s="66">
        <v>0</v>
      </c>
      <c r="D20" s="66">
        <v>0</v>
      </c>
      <c r="E20" s="214" t="s">
        <v>32</v>
      </c>
      <c r="F20" s="66"/>
      <c r="G20" s="66">
        <v>0</v>
      </c>
    </row>
    <row r="21" spans="1:7" ht="15">
      <c r="A21" s="65" t="s">
        <v>125</v>
      </c>
      <c r="B21" s="66">
        <v>248080.88</v>
      </c>
      <c r="C21" s="66">
        <v>214517.345</v>
      </c>
      <c r="D21" s="66">
        <v>33563.535</v>
      </c>
      <c r="E21" s="214">
        <v>0.15646070484417007</v>
      </c>
      <c r="F21" s="66"/>
      <c r="G21" s="66">
        <v>472886.2964869141</v>
      </c>
    </row>
    <row r="22" spans="1:7" ht="15">
      <c r="A22" s="65" t="s">
        <v>126</v>
      </c>
      <c r="B22" s="66">
        <v>1173560.361</v>
      </c>
      <c r="C22" s="66">
        <v>1202002.511</v>
      </c>
      <c r="D22" s="66">
        <v>-28442.149999999907</v>
      </c>
      <c r="E22" s="214">
        <v>-0.02366230497832954</v>
      </c>
      <c r="F22" s="66"/>
      <c r="G22" s="66">
        <v>2237014.851032195</v>
      </c>
    </row>
    <row r="23" spans="1:7" ht="15">
      <c r="A23" s="65" t="s">
        <v>127</v>
      </c>
      <c r="B23" s="66">
        <v>1372320.328</v>
      </c>
      <c r="C23" s="66">
        <v>1391673.952</v>
      </c>
      <c r="D23" s="66">
        <v>-19353.62400000007</v>
      </c>
      <c r="E23" s="214">
        <v>-0.013906722887344857</v>
      </c>
      <c r="F23" s="66"/>
      <c r="G23" s="66">
        <v>2615886.712033701</v>
      </c>
    </row>
    <row r="24" spans="1:7" ht="15">
      <c r="A24" s="65" t="s">
        <v>128</v>
      </c>
      <c r="B24" s="66">
        <v>7433798.725</v>
      </c>
      <c r="C24" s="66">
        <v>7049923.571</v>
      </c>
      <c r="D24" s="66">
        <v>383875.15399999917</v>
      </c>
      <c r="E24" s="214">
        <v>0.054450966756445014</v>
      </c>
      <c r="F24" s="66"/>
      <c r="G24" s="66">
        <v>14170143.010998646</v>
      </c>
    </row>
    <row r="25" spans="1:7" ht="15">
      <c r="A25" s="65" t="s">
        <v>129</v>
      </c>
      <c r="B25" s="66">
        <v>44877.049</v>
      </c>
      <c r="C25" s="66">
        <v>46922.97</v>
      </c>
      <c r="D25" s="66">
        <v>-2045.921000000002</v>
      </c>
      <c r="E25" s="214">
        <v>-0.04360169443664802</v>
      </c>
      <c r="F25" s="66"/>
      <c r="G25" s="66">
        <v>85543.64003736108</v>
      </c>
    </row>
    <row r="26" spans="1:7" ht="15">
      <c r="A26" s="65" t="s">
        <v>130</v>
      </c>
      <c r="B26" s="66">
        <v>210137.767</v>
      </c>
      <c r="C26" s="66">
        <v>321556.216</v>
      </c>
      <c r="D26" s="66">
        <v>-111418.44900000002</v>
      </c>
      <c r="E26" s="214">
        <v>-0.34649757478176074</v>
      </c>
      <c r="F26" s="66"/>
      <c r="G26" s="66">
        <v>400559.9721698023</v>
      </c>
    </row>
    <row r="27" spans="1:7" ht="15">
      <c r="A27" s="22" t="s">
        <v>131</v>
      </c>
      <c r="B27" s="23">
        <v>11281449.026</v>
      </c>
      <c r="C27" s="23">
        <v>10956303.372000001</v>
      </c>
      <c r="D27" s="76">
        <v>325145.65399999917</v>
      </c>
      <c r="E27" s="77">
        <v>0.029676583694363875</v>
      </c>
      <c r="F27" s="78"/>
      <c r="G27" s="23">
        <v>21504449.068832085</v>
      </c>
    </row>
    <row r="28" spans="1:7" ht="15">
      <c r="A28" s="65"/>
      <c r="B28" s="66"/>
      <c r="C28" s="66"/>
      <c r="D28" s="66"/>
      <c r="E28" s="214"/>
      <c r="F28" s="66"/>
      <c r="G28" s="66"/>
    </row>
    <row r="29" spans="1:7" ht="15">
      <c r="A29" s="24" t="s">
        <v>132</v>
      </c>
      <c r="B29" s="25">
        <v>15177664.307</v>
      </c>
      <c r="C29" s="25">
        <v>13246492.302000001</v>
      </c>
      <c r="D29" s="81">
        <v>1931172.004999999</v>
      </c>
      <c r="E29" s="82">
        <v>0.14578742515167006</v>
      </c>
      <c r="F29" s="78"/>
      <c r="G29" s="25">
        <v>28931328.61935533</v>
      </c>
    </row>
  </sheetData>
  <sheetProtection/>
  <mergeCells count="1">
    <mergeCell ref="B2:E2"/>
  </mergeCells>
  <printOptions/>
  <pageMargins left="1.273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G37"/>
  <sheetViews>
    <sheetView showGridLines="0" tabSelected="1" zoomScalePageLayoutView="0" workbookViewId="0" topLeftCell="A1">
      <selection activeCell="K16" sqref="K16"/>
    </sheetView>
  </sheetViews>
  <sheetFormatPr defaultColWidth="11.421875" defaultRowHeight="15"/>
  <cols>
    <col min="1" max="1" width="46.140625" style="0" bestFit="1" customWidth="1"/>
    <col min="2" max="2" width="10.7109375" style="0" bestFit="1" customWidth="1"/>
    <col min="3" max="3" width="12.7109375" style="0" bestFit="1" customWidth="1"/>
    <col min="4" max="4" width="11.28125" style="0" bestFit="1" customWidth="1"/>
    <col min="5" max="5" width="6.7109375" style="0" bestFit="1" customWidth="1"/>
    <col min="6" max="6" width="1.28515625" style="0" customWidth="1"/>
    <col min="7" max="7" width="15.28125" style="0" bestFit="1" customWidth="1"/>
  </cols>
  <sheetData>
    <row r="1" spans="1:7" ht="15">
      <c r="A1" s="59" t="s">
        <v>133</v>
      </c>
      <c r="B1" s="73"/>
      <c r="C1" s="73"/>
      <c r="D1" s="73"/>
      <c r="E1" s="73"/>
      <c r="F1" s="73"/>
      <c r="G1" s="73"/>
    </row>
    <row r="2" spans="1:7" ht="15" customHeight="1">
      <c r="A2" s="21" t="s">
        <v>134</v>
      </c>
      <c r="B2" s="413" t="s">
        <v>57</v>
      </c>
      <c r="C2" s="413"/>
      <c r="D2" s="413"/>
      <c r="E2" s="413"/>
      <c r="F2" s="85"/>
      <c r="G2" s="2" t="s">
        <v>58</v>
      </c>
    </row>
    <row r="3" spans="1:7" ht="25.5">
      <c r="A3" s="75"/>
      <c r="B3" s="167" t="s">
        <v>416</v>
      </c>
      <c r="C3" s="166" t="s">
        <v>110</v>
      </c>
      <c r="D3" s="212" t="s">
        <v>48</v>
      </c>
      <c r="E3" s="212" t="s">
        <v>0</v>
      </c>
      <c r="G3" s="248" t="s">
        <v>416</v>
      </c>
    </row>
    <row r="4" spans="1:7" ht="15">
      <c r="A4" s="66"/>
      <c r="B4" s="66"/>
      <c r="C4" s="66"/>
      <c r="D4" s="66"/>
      <c r="E4" s="66"/>
      <c r="F4" s="66"/>
      <c r="G4" s="66"/>
    </row>
    <row r="5" spans="1:7" ht="15">
      <c r="A5" s="79" t="s">
        <v>135</v>
      </c>
      <c r="B5" s="26"/>
      <c r="C5" s="26"/>
      <c r="D5" s="80"/>
      <c r="E5" s="78"/>
      <c r="F5" s="78"/>
      <c r="G5" s="26"/>
    </row>
    <row r="6" spans="1:7" ht="15">
      <c r="A6" s="83" t="s">
        <v>136</v>
      </c>
      <c r="B6" s="66">
        <v>906675.205</v>
      </c>
      <c r="C6" s="66">
        <v>658423.302</v>
      </c>
      <c r="D6" s="66">
        <v>248251.90299999993</v>
      </c>
      <c r="E6" s="214">
        <v>0.3770399714680814</v>
      </c>
      <c r="F6" s="66"/>
      <c r="G6" s="66">
        <v>1728284.2587827148</v>
      </c>
    </row>
    <row r="7" spans="1:7" ht="15">
      <c r="A7" s="83" t="s">
        <v>137</v>
      </c>
      <c r="B7" s="66">
        <v>1419592.332</v>
      </c>
      <c r="C7" s="66">
        <v>1194851.75</v>
      </c>
      <c r="D7" s="66">
        <v>224740.58199999994</v>
      </c>
      <c r="E7" s="214">
        <v>0.1880907669089491</v>
      </c>
      <c r="F7" s="66"/>
      <c r="G7" s="66">
        <v>2705995.562417796</v>
      </c>
    </row>
    <row r="8" spans="1:7" ht="15">
      <c r="A8" s="83" t="s">
        <v>138</v>
      </c>
      <c r="B8" s="66">
        <v>204412.27</v>
      </c>
      <c r="C8" s="66">
        <v>150259.507</v>
      </c>
      <c r="D8" s="66">
        <v>54152.76299999998</v>
      </c>
      <c r="E8" s="214">
        <v>0.3603949199700221</v>
      </c>
      <c r="F8" s="66"/>
      <c r="G8" s="66">
        <v>389646.15619221894</v>
      </c>
    </row>
    <row r="9" spans="1:7" ht="15">
      <c r="A9" s="83" t="s">
        <v>139</v>
      </c>
      <c r="B9" s="66">
        <v>118582.658</v>
      </c>
      <c r="C9" s="66">
        <v>89730.702</v>
      </c>
      <c r="D9" s="66">
        <v>28851.95599999999</v>
      </c>
      <c r="E9" s="214">
        <v>0.3215393990788124</v>
      </c>
      <c r="F9" s="66"/>
      <c r="G9" s="66">
        <v>226039.64468843522</v>
      </c>
    </row>
    <row r="10" spans="1:7" ht="15">
      <c r="A10" s="83" t="s">
        <v>140</v>
      </c>
      <c r="B10" s="66">
        <v>255148.385</v>
      </c>
      <c r="C10" s="66">
        <v>169545.538</v>
      </c>
      <c r="D10" s="66">
        <v>85602.84700000001</v>
      </c>
      <c r="E10" s="214">
        <v>0.5048959000029833</v>
      </c>
      <c r="F10" s="66"/>
      <c r="G10" s="66">
        <v>486358.2184861135</v>
      </c>
    </row>
    <row r="11" spans="1:7" ht="15">
      <c r="A11" s="83" t="s">
        <v>141</v>
      </c>
      <c r="B11" s="66">
        <v>0</v>
      </c>
      <c r="C11" s="66">
        <v>0</v>
      </c>
      <c r="D11" s="66">
        <v>0</v>
      </c>
      <c r="E11" s="214" t="s">
        <v>32</v>
      </c>
      <c r="F11" s="66"/>
      <c r="G11" s="66">
        <v>0</v>
      </c>
    </row>
    <row r="12" spans="1:7" ht="15">
      <c r="A12" s="83" t="s">
        <v>142</v>
      </c>
      <c r="B12" s="66">
        <v>76848.849</v>
      </c>
      <c r="C12" s="66">
        <v>83919.926</v>
      </c>
      <c r="D12" s="66">
        <v>-7071.077000000005</v>
      </c>
      <c r="E12" s="214">
        <v>-0.08425980976198673</v>
      </c>
      <c r="F12" s="66"/>
      <c r="G12" s="66">
        <v>146487.57934465603</v>
      </c>
    </row>
    <row r="13" spans="1:7" ht="15">
      <c r="A13" s="83" t="s">
        <v>143</v>
      </c>
      <c r="B13" s="66">
        <v>0</v>
      </c>
      <c r="C13" s="66">
        <v>0</v>
      </c>
      <c r="D13" s="66">
        <v>0</v>
      </c>
      <c r="E13" s="214" t="s">
        <v>32</v>
      </c>
      <c r="F13" s="66"/>
      <c r="G13" s="66">
        <v>0</v>
      </c>
    </row>
    <row r="14" spans="1:7" ht="15">
      <c r="A14" s="22" t="s">
        <v>144</v>
      </c>
      <c r="B14" s="23">
        <v>2981259.6989999996</v>
      </c>
      <c r="C14" s="23">
        <v>2346730.725</v>
      </c>
      <c r="D14" s="76">
        <v>634528.9739999995</v>
      </c>
      <c r="E14" s="77">
        <v>0.2703884886494591</v>
      </c>
      <c r="F14" s="78"/>
      <c r="G14" s="23">
        <v>5682811.419911933</v>
      </c>
    </row>
    <row r="15" spans="1:7" ht="15">
      <c r="A15" s="66"/>
      <c r="B15" s="66"/>
      <c r="C15" s="66"/>
      <c r="D15" s="66"/>
      <c r="E15" s="214"/>
      <c r="F15" s="66"/>
      <c r="G15" s="66"/>
    </row>
    <row r="16" spans="1:7" ht="15">
      <c r="A16" s="79" t="s">
        <v>145</v>
      </c>
      <c r="B16" s="26"/>
      <c r="C16" s="26"/>
      <c r="D16" s="80"/>
      <c r="E16" s="78"/>
      <c r="F16" s="78"/>
      <c r="G16" s="26"/>
    </row>
    <row r="17" spans="1:7" ht="15">
      <c r="A17" s="83" t="s">
        <v>146</v>
      </c>
      <c r="B17" s="66">
        <v>2790249.111</v>
      </c>
      <c r="C17" s="66">
        <v>2928119.869</v>
      </c>
      <c r="D17" s="66">
        <v>-137870.7579999999</v>
      </c>
      <c r="E17" s="214">
        <v>-0.04708507990387873</v>
      </c>
      <c r="F17" s="66"/>
      <c r="G17" s="66">
        <v>5318711.254074455</v>
      </c>
    </row>
    <row r="18" spans="1:7" ht="15">
      <c r="A18" s="83" t="s">
        <v>147</v>
      </c>
      <c r="B18" s="66">
        <v>23063.878</v>
      </c>
      <c r="C18" s="66">
        <v>14257.438</v>
      </c>
      <c r="D18" s="66">
        <v>8806.44</v>
      </c>
      <c r="E18" s="214">
        <v>0.617673385639131</v>
      </c>
      <c r="F18" s="66"/>
      <c r="G18" s="66">
        <v>43963.855054230764</v>
      </c>
    </row>
    <row r="19" spans="1:7" ht="15">
      <c r="A19" s="83" t="s">
        <v>138</v>
      </c>
      <c r="B19" s="66">
        <v>0</v>
      </c>
      <c r="C19" s="66">
        <v>0</v>
      </c>
      <c r="D19" s="66">
        <v>0</v>
      </c>
      <c r="E19" s="214" t="s">
        <v>32</v>
      </c>
      <c r="F19" s="66"/>
      <c r="G19" s="66">
        <v>0</v>
      </c>
    </row>
    <row r="20" spans="1:7" ht="15">
      <c r="A20" s="83" t="s">
        <v>148</v>
      </c>
      <c r="B20" s="66">
        <v>193967.353</v>
      </c>
      <c r="C20" s="66">
        <v>176575.035</v>
      </c>
      <c r="D20" s="66">
        <v>17392.318</v>
      </c>
      <c r="E20" s="214">
        <v>0.09849817104666013</v>
      </c>
      <c r="F20" s="66"/>
      <c r="G20" s="66">
        <v>369736.2860029355</v>
      </c>
    </row>
    <row r="21" spans="1:7" ht="15">
      <c r="A21" s="83" t="s">
        <v>149</v>
      </c>
      <c r="B21" s="66">
        <v>395486.89</v>
      </c>
      <c r="C21" s="66">
        <v>501127.698</v>
      </c>
      <c r="D21" s="66">
        <v>-105640.80799999996</v>
      </c>
      <c r="E21" s="214">
        <v>-0.21080616461954169</v>
      </c>
      <c r="F21" s="66"/>
      <c r="G21" s="66">
        <v>753868.3784144411</v>
      </c>
    </row>
    <row r="22" spans="1:7" ht="15">
      <c r="A22" s="83" t="s">
        <v>150</v>
      </c>
      <c r="B22" s="66">
        <v>238514.991</v>
      </c>
      <c r="C22" s="66">
        <v>256161.368</v>
      </c>
      <c r="D22" s="66">
        <v>-17646.37699999998</v>
      </c>
      <c r="E22" s="214">
        <v>-0.06888773720165321</v>
      </c>
      <c r="F22" s="66"/>
      <c r="G22" s="66">
        <v>454652.0100646194</v>
      </c>
    </row>
    <row r="23" spans="1:7" ht="15">
      <c r="A23" s="83" t="s">
        <v>151</v>
      </c>
      <c r="B23" s="66">
        <v>47657.524</v>
      </c>
      <c r="C23" s="66">
        <v>65313.124</v>
      </c>
      <c r="D23" s="66">
        <v>-17655.600000000006</v>
      </c>
      <c r="E23" s="214">
        <v>-0.27032239339830083</v>
      </c>
      <c r="F23" s="66"/>
      <c r="G23" s="66">
        <v>90843.72009683383</v>
      </c>
    </row>
    <row r="24" spans="1:7" ht="15">
      <c r="A24" s="22" t="s">
        <v>152</v>
      </c>
      <c r="B24" s="23">
        <v>3688939.7470000004</v>
      </c>
      <c r="C24" s="23">
        <v>3941554.5319999997</v>
      </c>
      <c r="D24" s="76">
        <v>-252614.78499999922</v>
      </c>
      <c r="E24" s="77">
        <v>-0.06409014081858179</v>
      </c>
      <c r="F24" s="78"/>
      <c r="G24" s="23">
        <v>7031775.503707517</v>
      </c>
    </row>
    <row r="25" spans="1:7" ht="15">
      <c r="A25" s="66"/>
      <c r="B25" s="66"/>
      <c r="C25" s="66"/>
      <c r="D25" s="66"/>
      <c r="E25" s="214"/>
      <c r="F25" s="66"/>
      <c r="G25" s="66"/>
    </row>
    <row r="26" spans="1:7" ht="15">
      <c r="A26" s="92" t="s">
        <v>153</v>
      </c>
      <c r="B26" s="74"/>
      <c r="C26" s="74"/>
      <c r="D26" s="74"/>
      <c r="E26" s="74"/>
      <c r="F26" s="74"/>
      <c r="G26" s="74"/>
    </row>
    <row r="27" spans="1:7" ht="15">
      <c r="A27" s="65" t="s">
        <v>154</v>
      </c>
      <c r="B27" s="66">
        <v>5669280.725</v>
      </c>
      <c r="C27" s="66">
        <v>2824882.835</v>
      </c>
      <c r="D27" s="66">
        <v>2844397.8899999997</v>
      </c>
      <c r="E27" s="214">
        <v>1.0069082705867338</v>
      </c>
      <c r="F27" s="66"/>
      <c r="G27" s="66">
        <v>10806657.755284877</v>
      </c>
    </row>
    <row r="28" spans="1:7" ht="15">
      <c r="A28" s="65" t="s">
        <v>155</v>
      </c>
      <c r="B28" s="66">
        <v>2813634.297</v>
      </c>
      <c r="C28" s="66">
        <v>2421278.841</v>
      </c>
      <c r="D28" s="66">
        <v>392355.4559999998</v>
      </c>
      <c r="E28" s="214">
        <v>0.16204472172149947</v>
      </c>
      <c r="F28" s="66"/>
      <c r="G28" s="66">
        <v>5363287.579344656</v>
      </c>
    </row>
    <row r="29" spans="1:7" ht="15">
      <c r="A29" s="65" t="s">
        <v>156</v>
      </c>
      <c r="B29" s="66">
        <v>158759.648</v>
      </c>
      <c r="C29" s="66">
        <v>158759.648</v>
      </c>
      <c r="D29" s="66">
        <v>0</v>
      </c>
      <c r="E29" s="214">
        <v>0</v>
      </c>
      <c r="F29" s="66"/>
      <c r="G29" s="66">
        <v>302624.13602485653</v>
      </c>
    </row>
    <row r="30" spans="1:7" ht="15">
      <c r="A30" s="65" t="s">
        <v>157</v>
      </c>
      <c r="B30" s="66">
        <v>0</v>
      </c>
      <c r="C30" s="66">
        <v>0</v>
      </c>
      <c r="D30" s="66">
        <v>0</v>
      </c>
      <c r="E30" s="214" t="s">
        <v>32</v>
      </c>
      <c r="F30" s="66"/>
      <c r="G30" s="66">
        <v>0</v>
      </c>
    </row>
    <row r="31" spans="1:7" ht="15">
      <c r="A31" s="65" t="s">
        <v>158</v>
      </c>
      <c r="B31" s="66">
        <v>-2473120.417</v>
      </c>
      <c r="C31" s="66">
        <v>-1511122.753</v>
      </c>
      <c r="D31" s="66">
        <v>-961997.6639999999</v>
      </c>
      <c r="E31" s="214">
        <v>-0.6366111966021067</v>
      </c>
      <c r="F31" s="66"/>
      <c r="G31" s="66">
        <v>-4714207.538933684</v>
      </c>
    </row>
    <row r="32" spans="1:7" ht="15">
      <c r="A32" s="66"/>
      <c r="B32" s="66"/>
      <c r="C32" s="66"/>
      <c r="D32" s="66">
        <v>0</v>
      </c>
      <c r="E32" s="214" t="s">
        <v>32</v>
      </c>
      <c r="F32" s="66"/>
      <c r="G32" s="66"/>
    </row>
    <row r="33" spans="1:7" ht="15">
      <c r="A33" s="84" t="s">
        <v>159</v>
      </c>
      <c r="B33" s="66">
        <v>6168554.253</v>
      </c>
      <c r="C33" s="66">
        <v>3893798.571</v>
      </c>
      <c r="D33" s="69">
        <v>2274755.6819999996</v>
      </c>
      <c r="E33" s="215">
        <v>0.5841996293649571</v>
      </c>
      <c r="F33" s="69"/>
      <c r="G33" s="69">
        <v>11758361.931720706</v>
      </c>
    </row>
    <row r="34" spans="1:7" ht="15">
      <c r="A34" s="84" t="s">
        <v>160</v>
      </c>
      <c r="B34" s="66">
        <v>2338910.608</v>
      </c>
      <c r="C34" s="66">
        <v>3064408.474</v>
      </c>
      <c r="D34" s="69">
        <v>-725497.8659999999</v>
      </c>
      <c r="E34" s="215">
        <v>-0.23674972581347847</v>
      </c>
      <c r="F34" s="69"/>
      <c r="G34" s="69">
        <v>4458379.764015173</v>
      </c>
    </row>
    <row r="35" spans="1:7" ht="15">
      <c r="A35" s="22" t="s">
        <v>161</v>
      </c>
      <c r="B35" s="23">
        <v>8507464.861</v>
      </c>
      <c r="C35" s="23">
        <v>6958207.045</v>
      </c>
      <c r="D35" s="76">
        <v>1549257.8159999996</v>
      </c>
      <c r="E35" s="77">
        <v>0.22265187080244458</v>
      </c>
      <c r="F35" s="78"/>
      <c r="G35" s="23">
        <v>16216741.69573588</v>
      </c>
    </row>
    <row r="36" spans="1:7" ht="15">
      <c r="A36" s="66"/>
      <c r="B36" s="66"/>
      <c r="C36" s="66"/>
      <c r="D36" s="66"/>
      <c r="E36" s="214"/>
      <c r="F36" s="66"/>
      <c r="G36" s="66"/>
    </row>
    <row r="37" spans="1:7" ht="15">
      <c r="A37" s="24" t="s">
        <v>162</v>
      </c>
      <c r="B37" s="25">
        <v>15177664.307</v>
      </c>
      <c r="C37" s="25">
        <v>13246492.302</v>
      </c>
      <c r="D37" s="81">
        <v>1931172.0050000008</v>
      </c>
      <c r="E37" s="82">
        <v>0.14578742515167023</v>
      </c>
      <c r="F37" s="78"/>
      <c r="G37" s="25">
        <v>28931328.61935533</v>
      </c>
    </row>
  </sheetData>
  <sheetProtection/>
  <mergeCells count="1">
    <mergeCell ref="B2:E2"/>
  </mergeCells>
  <printOptions/>
  <pageMargins left="0.7" right="0.7" top="1.315" bottom="0.75" header="0.3" footer="0.3"/>
  <pageSetup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I63"/>
  <sheetViews>
    <sheetView showGridLines="0" tabSelected="1" zoomScale="85" zoomScaleNormal="85" zoomScalePageLayoutView="0" workbookViewId="0" topLeftCell="A1">
      <selection activeCell="K16" sqref="K16"/>
    </sheetView>
  </sheetViews>
  <sheetFormatPr defaultColWidth="11.421875" defaultRowHeight="15"/>
  <cols>
    <col min="1" max="1" width="30.7109375" style="0" customWidth="1"/>
    <col min="2" max="2" width="12.57421875" style="0" bestFit="1" customWidth="1"/>
    <col min="3" max="6" width="14.140625" style="0" bestFit="1" customWidth="1"/>
    <col min="7" max="7" width="14.140625" style="0" customWidth="1"/>
    <col min="8" max="8" width="16.00390625" style="0" customWidth="1"/>
    <col min="9" max="9" width="15.57421875" style="0" bestFit="1" customWidth="1"/>
  </cols>
  <sheetData>
    <row r="1" spans="1:9" ht="17.25" thickBot="1">
      <c r="A1" s="171" t="s">
        <v>163</v>
      </c>
      <c r="B1" s="192"/>
      <c r="C1" s="50"/>
      <c r="D1" s="50"/>
      <c r="E1" s="50"/>
      <c r="F1" s="51"/>
      <c r="G1" s="51"/>
      <c r="H1" s="50"/>
      <c r="I1" s="50"/>
    </row>
    <row r="2" spans="1:8" ht="16.5" thickBot="1">
      <c r="A2" s="52" t="s">
        <v>58</v>
      </c>
      <c r="B2" s="53">
        <v>2014</v>
      </c>
      <c r="C2" s="53">
        <v>2015</v>
      </c>
      <c r="D2" s="53">
        <v>2016</v>
      </c>
      <c r="E2" s="53">
        <v>2017</v>
      </c>
      <c r="F2" s="53">
        <v>2018</v>
      </c>
      <c r="G2" s="53" t="s">
        <v>5</v>
      </c>
      <c r="H2" s="53" t="s">
        <v>4</v>
      </c>
    </row>
    <row r="3" spans="1:8" ht="15.75">
      <c r="A3" s="54" t="s">
        <v>1</v>
      </c>
      <c r="B3" s="163">
        <v>740658.595121638</v>
      </c>
      <c r="C3" s="163">
        <v>224342.55494473118</v>
      </c>
      <c r="D3" s="163">
        <v>441218.0146377487</v>
      </c>
      <c r="E3" s="163">
        <v>18139.420859234084</v>
      </c>
      <c r="F3" s="163">
        <v>18671.64624440792</v>
      </c>
      <c r="G3" s="163">
        <v>903490.2673523657</v>
      </c>
      <c r="H3" s="163">
        <v>2346520.499160126</v>
      </c>
    </row>
    <row r="4" spans="1:8" ht="15.75">
      <c r="A4" s="55" t="s">
        <v>6</v>
      </c>
      <c r="B4" s="164">
        <v>570305.54103889</v>
      </c>
      <c r="C4" s="164">
        <v>5498.082093559426</v>
      </c>
      <c r="D4" s="164">
        <v>426399.520536886</v>
      </c>
      <c r="E4" s="164">
        <v>6148.539568240593</v>
      </c>
      <c r="F4" s="164">
        <v>6502.08059341443</v>
      </c>
      <c r="G4" s="164">
        <v>26703.60717446116</v>
      </c>
      <c r="H4" s="164">
        <v>1041557.3710054517</v>
      </c>
    </row>
    <row r="5" spans="1:8" ht="15.75">
      <c r="A5" s="55" t="s">
        <v>7</v>
      </c>
      <c r="B5" s="164">
        <v>0.197081641600427</v>
      </c>
      <c r="C5" s="164">
        <v>0</v>
      </c>
      <c r="D5" s="164">
        <v>0</v>
      </c>
      <c r="E5" s="164">
        <v>0</v>
      </c>
      <c r="F5" s="164">
        <v>0</v>
      </c>
      <c r="G5" s="164">
        <v>0</v>
      </c>
      <c r="H5" s="164">
        <v>0.197081641600427</v>
      </c>
    </row>
    <row r="6" spans="1:8" ht="16.5" thickBot="1">
      <c r="A6" s="56" t="s">
        <v>23</v>
      </c>
      <c r="B6" s="165">
        <v>170352.8570011064</v>
      </c>
      <c r="C6" s="165">
        <v>218844.47285117174</v>
      </c>
      <c r="D6" s="165">
        <v>14818.494100862728</v>
      </c>
      <c r="E6" s="165">
        <v>11990.881290993491</v>
      </c>
      <c r="F6" s="165">
        <v>12169.565650993489</v>
      </c>
      <c r="G6" s="165">
        <v>876786.6601779045</v>
      </c>
      <c r="H6" s="165">
        <v>1304962.9310730323</v>
      </c>
    </row>
    <row r="7" spans="1:8" ht="15.75">
      <c r="A7" s="54" t="s">
        <v>2</v>
      </c>
      <c r="B7" s="163">
        <v>369826.94823996816</v>
      </c>
      <c r="C7" s="163">
        <v>28001.56321391638</v>
      </c>
      <c r="D7" s="163">
        <v>8636.686602259368</v>
      </c>
      <c r="E7" s="163">
        <v>0</v>
      </c>
      <c r="F7" s="163">
        <v>0</v>
      </c>
      <c r="G7" s="163">
        <v>0</v>
      </c>
      <c r="H7" s="163">
        <v>406465.19805614394</v>
      </c>
    </row>
    <row r="8" spans="1:8" ht="15.75">
      <c r="A8" s="55" t="s">
        <v>8</v>
      </c>
      <c r="B8" s="164">
        <v>15188.812439897394</v>
      </c>
      <c r="C8" s="164">
        <v>11999.693298573839</v>
      </c>
      <c r="D8" s="164">
        <v>0</v>
      </c>
      <c r="E8" s="164">
        <v>0</v>
      </c>
      <c r="F8" s="164">
        <v>0</v>
      </c>
      <c r="G8" s="164">
        <v>0</v>
      </c>
      <c r="H8" s="164">
        <v>27188.505738471235</v>
      </c>
    </row>
    <row r="9" spans="1:8" ht="15.75">
      <c r="A9" s="55" t="s">
        <v>9</v>
      </c>
      <c r="B9" s="164">
        <v>171745.03389038262</v>
      </c>
      <c r="C9" s="164">
        <v>2753.3831723150843</v>
      </c>
      <c r="D9" s="164">
        <v>0</v>
      </c>
      <c r="E9" s="164">
        <v>0</v>
      </c>
      <c r="F9" s="164">
        <v>0</v>
      </c>
      <c r="G9" s="164">
        <v>0</v>
      </c>
      <c r="H9" s="164">
        <v>174498.4170626977</v>
      </c>
    </row>
    <row r="10" spans="1:8" ht="15.75">
      <c r="A10" s="55" t="s">
        <v>49</v>
      </c>
      <c r="B10" s="164">
        <v>1518.1720595000768</v>
      </c>
      <c r="C10" s="164">
        <v>0</v>
      </c>
      <c r="D10" s="164">
        <v>0</v>
      </c>
      <c r="E10" s="164">
        <v>0</v>
      </c>
      <c r="F10" s="164">
        <v>0</v>
      </c>
      <c r="G10" s="164">
        <v>0</v>
      </c>
      <c r="H10" s="164">
        <v>1518.1720595000768</v>
      </c>
    </row>
    <row r="11" spans="1:8" ht="15.75">
      <c r="A11" s="55" t="s">
        <v>50</v>
      </c>
      <c r="B11" s="164">
        <v>157680.48729949392</v>
      </c>
      <c r="C11" s="164">
        <v>0</v>
      </c>
      <c r="D11" s="164">
        <v>0</v>
      </c>
      <c r="E11" s="164">
        <v>0</v>
      </c>
      <c r="F11" s="164">
        <v>0</v>
      </c>
      <c r="G11" s="164">
        <v>0</v>
      </c>
      <c r="H11" s="164">
        <v>157680.48729949392</v>
      </c>
    </row>
    <row r="12" spans="1:8" ht="15.75">
      <c r="A12" s="55" t="s">
        <v>51</v>
      </c>
      <c r="B12" s="164">
        <v>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</row>
    <row r="13" spans="1:8" ht="15.75">
      <c r="A13" s="55" t="s">
        <v>31</v>
      </c>
      <c r="B13" s="164">
        <v>23419.825620775482</v>
      </c>
      <c r="C13" s="164">
        <v>13248.486743027457</v>
      </c>
      <c r="D13" s="164">
        <v>8636.686602259368</v>
      </c>
      <c r="E13" s="164">
        <v>0</v>
      </c>
      <c r="F13" s="164">
        <v>0</v>
      </c>
      <c r="G13" s="164">
        <v>0</v>
      </c>
      <c r="H13" s="164">
        <v>45304.9989660623</v>
      </c>
    </row>
    <row r="14" spans="1:8" ht="16.5" thickBot="1">
      <c r="A14" s="55" t="s">
        <v>10</v>
      </c>
      <c r="B14" s="164">
        <v>274.6169299187241</v>
      </c>
      <c r="C14" s="164">
        <v>0</v>
      </c>
      <c r="D14" s="164">
        <v>0</v>
      </c>
      <c r="E14" s="164">
        <v>0</v>
      </c>
      <c r="F14" s="164">
        <v>0</v>
      </c>
      <c r="G14" s="164">
        <v>0</v>
      </c>
      <c r="H14" s="164">
        <v>274.6169299187241</v>
      </c>
    </row>
    <row r="15" spans="1:8" ht="15.75">
      <c r="A15" s="54" t="s">
        <v>35</v>
      </c>
      <c r="B15" s="163">
        <v>126401.9123960454</v>
      </c>
      <c r="C15" s="163">
        <v>94380.10036095437</v>
      </c>
      <c r="D15" s="163">
        <v>99824.71253680419</v>
      </c>
      <c r="E15" s="163">
        <v>81169.99743377783</v>
      </c>
      <c r="F15" s="163">
        <v>85075.5126321504</v>
      </c>
      <c r="G15" s="163">
        <v>261255.62761092006</v>
      </c>
      <c r="H15" s="163">
        <v>748107.8629706523</v>
      </c>
    </row>
    <row r="16" spans="1:8" ht="15.75">
      <c r="A16" s="55" t="s">
        <v>11</v>
      </c>
      <c r="B16" s="164">
        <v>61791.57167109926</v>
      </c>
      <c r="C16" s="164">
        <v>49202.99028980322</v>
      </c>
      <c r="D16" s="164">
        <v>30483.0053667263</v>
      </c>
      <c r="E16" s="164">
        <v>21466.905187835422</v>
      </c>
      <c r="F16" s="164">
        <v>39355.99284436494</v>
      </c>
      <c r="G16" s="164">
        <v>170125.22361359574</v>
      </c>
      <c r="H16" s="164">
        <v>372425.6889734249</v>
      </c>
    </row>
    <row r="17" spans="1:8" ht="15.75">
      <c r="A17" s="55" t="s">
        <v>12</v>
      </c>
      <c r="B17" s="164">
        <v>56142.88272384797</v>
      </c>
      <c r="C17" s="164">
        <v>36218.539399999994</v>
      </c>
      <c r="D17" s="164">
        <v>59863.5394</v>
      </c>
      <c r="E17" s="164">
        <v>49675.19074519999</v>
      </c>
      <c r="F17" s="164">
        <v>35110</v>
      </c>
      <c r="G17" s="164">
        <v>46055.087656529526</v>
      </c>
      <c r="H17" s="164">
        <v>283065.2399255775</v>
      </c>
    </row>
    <row r="18" spans="1:8" ht="16.5" thickBot="1">
      <c r="A18" s="55" t="s">
        <v>52</v>
      </c>
      <c r="B18" s="164">
        <v>8467.45800109818</v>
      </c>
      <c r="C18" s="164">
        <v>8958.57067115114</v>
      </c>
      <c r="D18" s="164">
        <v>9478.167770077902</v>
      </c>
      <c r="E18" s="164">
        <v>10027.901500742415</v>
      </c>
      <c r="F18" s="164">
        <v>10609.519787785472</v>
      </c>
      <c r="G18" s="164">
        <v>45075.31634079477</v>
      </c>
      <c r="H18" s="164">
        <v>92616.9340716499</v>
      </c>
    </row>
    <row r="19" spans="1:8" ht="15.75">
      <c r="A19" s="54" t="s">
        <v>34</v>
      </c>
      <c r="B19" s="163">
        <v>116317.76162383676</v>
      </c>
      <c r="C19" s="163">
        <v>136599.08562281227</v>
      </c>
      <c r="D19" s="163">
        <v>226836.0021343806</v>
      </c>
      <c r="E19" s="163">
        <v>244819.9952744813</v>
      </c>
      <c r="F19" s="163">
        <v>207942.7959404081</v>
      </c>
      <c r="G19" s="163">
        <v>166154.15607017843</v>
      </c>
      <c r="H19" s="163">
        <v>1098669.7966660974</v>
      </c>
    </row>
    <row r="20" spans="1:8" ht="15.75">
      <c r="A20" s="55" t="s">
        <v>13</v>
      </c>
      <c r="B20" s="164">
        <v>0</v>
      </c>
      <c r="C20" s="164">
        <v>0</v>
      </c>
      <c r="D20" s="164">
        <v>0</v>
      </c>
      <c r="E20" s="164">
        <v>0</v>
      </c>
      <c r="F20" s="164">
        <v>0</v>
      </c>
      <c r="G20" s="164">
        <v>0</v>
      </c>
      <c r="H20" s="164">
        <v>0</v>
      </c>
    </row>
    <row r="21" spans="1:8" ht="15.75">
      <c r="A21" s="55" t="s">
        <v>14</v>
      </c>
      <c r="B21" s="164">
        <v>65594.35017075045</v>
      </c>
      <c r="C21" s="164">
        <v>48858.7381712627</v>
      </c>
      <c r="D21" s="164">
        <v>96372.3255613421</v>
      </c>
      <c r="E21" s="164">
        <v>73825.55839665329</v>
      </c>
      <c r="F21" s="164">
        <v>73585.14542388798</v>
      </c>
      <c r="G21" s="164">
        <v>40931.52592845555</v>
      </c>
      <c r="H21" s="164">
        <v>399167.64365235204</v>
      </c>
    </row>
    <row r="22" spans="1:8" ht="15.75">
      <c r="A22" s="55" t="s">
        <v>15</v>
      </c>
      <c r="B22" s="164">
        <v>35765.796900879366</v>
      </c>
      <c r="C22" s="164">
        <v>71698.77664133869</v>
      </c>
      <c r="D22" s="164">
        <v>122794.69761376246</v>
      </c>
      <c r="E22" s="164">
        <v>162697.33164432677</v>
      </c>
      <c r="F22" s="164">
        <v>132523.8555152395</v>
      </c>
      <c r="G22" s="164">
        <v>123179.4161444549</v>
      </c>
      <c r="H22" s="164">
        <v>648659.8744600016</v>
      </c>
    </row>
    <row r="23" spans="1:8" ht="15.75">
      <c r="A23" s="55" t="s">
        <v>16</v>
      </c>
      <c r="B23" s="164">
        <v>0</v>
      </c>
      <c r="C23" s="164">
        <v>0</v>
      </c>
      <c r="D23" s="164">
        <v>0</v>
      </c>
      <c r="E23" s="164">
        <v>0</v>
      </c>
      <c r="F23" s="164">
        <v>0</v>
      </c>
      <c r="G23" s="164">
        <v>0</v>
      </c>
      <c r="H23" s="164">
        <v>0</v>
      </c>
    </row>
    <row r="24" spans="1:8" ht="15.75">
      <c r="A24" s="55" t="s">
        <v>17</v>
      </c>
      <c r="B24" s="164">
        <v>0</v>
      </c>
      <c r="C24" s="164">
        <v>0</v>
      </c>
      <c r="D24" s="164">
        <v>0</v>
      </c>
      <c r="E24" s="164">
        <v>0</v>
      </c>
      <c r="F24" s="164">
        <v>0</v>
      </c>
      <c r="G24" s="164">
        <v>0</v>
      </c>
      <c r="H24" s="164">
        <v>0</v>
      </c>
    </row>
    <row r="25" spans="1:8" ht="15.75">
      <c r="A25" s="55" t="s">
        <v>18</v>
      </c>
      <c r="B25" s="164">
        <v>14957.61455220695</v>
      </c>
      <c r="C25" s="164">
        <v>16041.570810210878</v>
      </c>
      <c r="D25" s="164">
        <v>7668.978959276018</v>
      </c>
      <c r="E25" s="164">
        <v>8297.10523350124</v>
      </c>
      <c r="F25" s="164">
        <v>1833.7950012806284</v>
      </c>
      <c r="G25" s="164">
        <v>2043.213997267993</v>
      </c>
      <c r="H25" s="164">
        <v>50842.27855374371</v>
      </c>
    </row>
    <row r="26" spans="1:8" ht="15.75">
      <c r="A26" s="55" t="s">
        <v>53</v>
      </c>
      <c r="B26" s="164">
        <v>0</v>
      </c>
      <c r="C26" s="164">
        <v>0</v>
      </c>
      <c r="D26" s="164">
        <v>0</v>
      </c>
      <c r="E26" s="164">
        <v>0</v>
      </c>
      <c r="F26" s="164">
        <v>0</v>
      </c>
      <c r="G26" s="164">
        <v>0</v>
      </c>
      <c r="H26" s="164">
        <v>0</v>
      </c>
    </row>
    <row r="27" spans="1:8" ht="16.5" thickBot="1">
      <c r="A27" s="55" t="s">
        <v>54</v>
      </c>
      <c r="B27" s="164">
        <v>0</v>
      </c>
      <c r="C27" s="164">
        <v>0</v>
      </c>
      <c r="D27" s="164">
        <v>0</v>
      </c>
      <c r="E27" s="164">
        <v>0</v>
      </c>
      <c r="F27" s="164">
        <v>0</v>
      </c>
      <c r="G27" s="164">
        <v>0</v>
      </c>
      <c r="H27" s="164">
        <v>0</v>
      </c>
    </row>
    <row r="28" spans="1:8" ht="15.75">
      <c r="A28" s="54" t="s">
        <v>3</v>
      </c>
      <c r="B28" s="163">
        <v>223406.4607687238</v>
      </c>
      <c r="C28" s="163">
        <v>129746.78617210651</v>
      </c>
      <c r="D28" s="163">
        <v>85805.87458831345</v>
      </c>
      <c r="E28" s="163">
        <v>312516.7589595346</v>
      </c>
      <c r="F28" s="163">
        <v>270146.6484671715</v>
      </c>
      <c r="G28" s="163">
        <v>1299322.3757830218</v>
      </c>
      <c r="H28" s="163">
        <v>2320944.9047388714</v>
      </c>
    </row>
    <row r="29" spans="1:8" ht="15.75">
      <c r="A29" s="55" t="s">
        <v>19</v>
      </c>
      <c r="B29" s="164">
        <v>149886.74185216136</v>
      </c>
      <c r="C29" s="164">
        <v>0</v>
      </c>
      <c r="D29" s="164">
        <v>75253.13597982179</v>
      </c>
      <c r="E29" s="164">
        <v>203183.4671455188</v>
      </c>
      <c r="F29" s="164">
        <v>135798.17627917355</v>
      </c>
      <c r="G29" s="164">
        <v>100340.9745540603</v>
      </c>
      <c r="H29" s="164">
        <v>664462.4958107357</v>
      </c>
    </row>
    <row r="30" spans="1:8" ht="16.5" thickBot="1">
      <c r="A30" s="55" t="s">
        <v>20</v>
      </c>
      <c r="B30" s="165">
        <v>73519.71891656244</v>
      </c>
      <c r="C30" s="165">
        <v>129746.78617210651</v>
      </c>
      <c r="D30" s="165">
        <v>10552.738608491669</v>
      </c>
      <c r="E30" s="165">
        <v>109333.29181401577</v>
      </c>
      <c r="F30" s="165">
        <v>134348.47218799792</v>
      </c>
      <c r="G30" s="165">
        <v>1198981.4012289615</v>
      </c>
      <c r="H30" s="165">
        <v>1656482.4089281359</v>
      </c>
    </row>
    <row r="31" spans="1:8" ht="16.5" thickBot="1">
      <c r="A31" s="52" t="s">
        <v>4</v>
      </c>
      <c r="B31" s="169">
        <v>1576611.6781502122</v>
      </c>
      <c r="C31" s="169">
        <v>613070.0903145208</v>
      </c>
      <c r="D31" s="169">
        <v>862321.2904995063</v>
      </c>
      <c r="E31" s="169">
        <v>656646.1725270278</v>
      </c>
      <c r="F31" s="169">
        <v>581836.6032841379</v>
      </c>
      <c r="G31" s="169">
        <v>2630222.426816486</v>
      </c>
      <c r="H31" s="169">
        <v>6920708.261591891</v>
      </c>
    </row>
    <row r="32" spans="1:8" ht="23.25">
      <c r="A32" s="57"/>
      <c r="B32" s="168"/>
      <c r="C32" s="58"/>
      <c r="D32" s="58"/>
      <c r="E32" s="58"/>
      <c r="F32" s="58"/>
      <c r="G32" s="58"/>
      <c r="H32" s="58"/>
    </row>
    <row r="33" spans="1:8" ht="16.5" thickBot="1">
      <c r="A33" s="59" t="s">
        <v>164</v>
      </c>
      <c r="B33" s="58"/>
      <c r="C33" s="58"/>
      <c r="D33" s="58"/>
      <c r="E33" s="58"/>
      <c r="F33" s="58"/>
      <c r="G33" s="58"/>
      <c r="H33" s="58"/>
    </row>
    <row r="34" spans="1:8" ht="16.5" thickBot="1">
      <c r="A34" s="52" t="s">
        <v>57</v>
      </c>
      <c r="B34" s="53">
        <v>2014</v>
      </c>
      <c r="C34" s="53">
        <v>2015</v>
      </c>
      <c r="D34" s="53">
        <v>2016</v>
      </c>
      <c r="E34" s="53">
        <v>2017</v>
      </c>
      <c r="F34" s="53">
        <v>2018</v>
      </c>
      <c r="G34" s="53" t="s">
        <v>5</v>
      </c>
      <c r="H34" s="53" t="s">
        <v>4</v>
      </c>
    </row>
    <row r="35" spans="1:9" ht="15.75">
      <c r="A35" s="54" t="s">
        <v>1</v>
      </c>
      <c r="B35" s="189">
        <v>388556.9055867625</v>
      </c>
      <c r="C35" s="189">
        <v>117692.34774955543</v>
      </c>
      <c r="D35" s="189">
        <v>231467.38265910937</v>
      </c>
      <c r="E35" s="189">
        <v>9516.121576962792</v>
      </c>
      <c r="F35" s="189">
        <v>9795.332336278838</v>
      </c>
      <c r="G35" s="189">
        <v>473980.02915572457</v>
      </c>
      <c r="H35" s="189">
        <v>1231008.1190643935</v>
      </c>
      <c r="I35" s="357"/>
    </row>
    <row r="36" spans="1:8" ht="15.75">
      <c r="A36" s="55" t="s">
        <v>6</v>
      </c>
      <c r="B36" s="190">
        <v>299187.9898844121</v>
      </c>
      <c r="C36" s="190">
        <v>2884.3488471022106</v>
      </c>
      <c r="D36" s="190">
        <v>223693.45246885577</v>
      </c>
      <c r="E36" s="190">
        <v>3225.5853428946975</v>
      </c>
      <c r="F36" s="190">
        <v>3411.056500111144</v>
      </c>
      <c r="G36" s="190">
        <v>14008.979359794072</v>
      </c>
      <c r="H36" s="190">
        <v>546411.41240317</v>
      </c>
    </row>
    <row r="37" spans="1:8" ht="15.75">
      <c r="A37" s="55" t="s">
        <v>7</v>
      </c>
      <c r="B37" s="190">
        <v>0.10339100000000001</v>
      </c>
      <c r="C37" s="190">
        <v>0</v>
      </c>
      <c r="D37" s="190">
        <v>0</v>
      </c>
      <c r="E37" s="190">
        <v>0</v>
      </c>
      <c r="F37" s="190">
        <v>0</v>
      </c>
      <c r="G37" s="190">
        <v>0</v>
      </c>
      <c r="H37" s="190">
        <v>0.10339100000000001</v>
      </c>
    </row>
    <row r="38" spans="1:8" ht="16.5" thickBot="1">
      <c r="A38" s="56" t="s">
        <v>23</v>
      </c>
      <c r="B38" s="190">
        <v>89368.81231135044</v>
      </c>
      <c r="C38" s="190">
        <v>114807.99890245321</v>
      </c>
      <c r="D38" s="190">
        <v>7773.930190253596</v>
      </c>
      <c r="E38" s="190">
        <v>6290.536234068096</v>
      </c>
      <c r="F38" s="190">
        <v>6384.275836167694</v>
      </c>
      <c r="G38" s="190">
        <v>459971.0497959305</v>
      </c>
      <c r="H38" s="190">
        <v>684596.6032702235</v>
      </c>
    </row>
    <row r="39" spans="1:8" ht="15.75">
      <c r="A39" s="54" t="s">
        <v>2</v>
      </c>
      <c r="B39" s="189">
        <v>194014.9153161697</v>
      </c>
      <c r="C39" s="189">
        <v>14689.900077652674</v>
      </c>
      <c r="D39" s="189">
        <v>4530.892158411287</v>
      </c>
      <c r="E39" s="189">
        <v>0</v>
      </c>
      <c r="F39" s="189">
        <v>0</v>
      </c>
      <c r="G39" s="189">
        <v>0</v>
      </c>
      <c r="H39" s="189">
        <v>213235.70755223368</v>
      </c>
    </row>
    <row r="40" spans="1:8" ht="15.75">
      <c r="A40" s="55" t="s">
        <v>8</v>
      </c>
      <c r="B40" s="190">
        <v>7968.202894094572</v>
      </c>
      <c r="C40" s="190">
        <v>6295.159101364821</v>
      </c>
      <c r="D40" s="190">
        <v>0</v>
      </c>
      <c r="E40" s="190">
        <v>0</v>
      </c>
      <c r="F40" s="190">
        <v>0</v>
      </c>
      <c r="G40" s="190">
        <v>0</v>
      </c>
      <c r="H40" s="190">
        <v>14263.361995459394</v>
      </c>
    </row>
    <row r="41" spans="1:8" ht="15.75">
      <c r="A41" s="55" t="s">
        <v>9</v>
      </c>
      <c r="B41" s="190">
        <v>90099.16222923363</v>
      </c>
      <c r="C41" s="190">
        <v>1444.4523460282164</v>
      </c>
      <c r="D41" s="190">
        <v>0</v>
      </c>
      <c r="E41" s="190">
        <v>0</v>
      </c>
      <c r="F41" s="190">
        <v>0</v>
      </c>
      <c r="G41" s="190">
        <v>0</v>
      </c>
      <c r="H41" s="190">
        <v>91543.61457526185</v>
      </c>
    </row>
    <row r="42" spans="1:8" ht="15.75">
      <c r="A42" s="55" t="s">
        <v>49</v>
      </c>
      <c r="B42" s="190">
        <v>796.4482441343354</v>
      </c>
      <c r="C42" s="190">
        <v>0</v>
      </c>
      <c r="D42" s="190">
        <v>0</v>
      </c>
      <c r="E42" s="190">
        <v>0</v>
      </c>
      <c r="F42" s="190">
        <v>0</v>
      </c>
      <c r="G42" s="190">
        <v>0</v>
      </c>
      <c r="H42" s="190">
        <v>796.4482441343354</v>
      </c>
    </row>
    <row r="43" spans="1:8" ht="15.75">
      <c r="A43" s="55" t="s">
        <v>50</v>
      </c>
      <c r="B43" s="190">
        <v>82720.7604421875</v>
      </c>
      <c r="C43" s="190">
        <v>0</v>
      </c>
      <c r="D43" s="190">
        <v>0</v>
      </c>
      <c r="E43" s="190">
        <v>0</v>
      </c>
      <c r="F43" s="190">
        <v>0</v>
      </c>
      <c r="G43" s="190">
        <v>0</v>
      </c>
      <c r="H43" s="190">
        <v>82720.7604421875</v>
      </c>
    </row>
    <row r="44" spans="1:8" ht="15.75">
      <c r="A44" s="55" t="s">
        <v>51</v>
      </c>
      <c r="B44" s="190">
        <v>0</v>
      </c>
      <c r="C44" s="190">
        <v>0</v>
      </c>
      <c r="D44" s="190">
        <v>0</v>
      </c>
      <c r="E44" s="190">
        <v>0</v>
      </c>
      <c r="F44" s="190">
        <v>0</v>
      </c>
      <c r="G44" s="190">
        <v>0</v>
      </c>
      <c r="H44" s="190">
        <v>0</v>
      </c>
    </row>
    <row r="45" spans="1:8" ht="15.75">
      <c r="A45" s="55" t="s">
        <v>31</v>
      </c>
      <c r="B45" s="190">
        <v>12286.274718915027</v>
      </c>
      <c r="C45" s="190">
        <v>6950.288630259635</v>
      </c>
      <c r="D45" s="190">
        <v>4530.892158411287</v>
      </c>
      <c r="E45" s="190">
        <v>0</v>
      </c>
      <c r="F45" s="190">
        <v>0</v>
      </c>
      <c r="G45" s="190">
        <v>0</v>
      </c>
      <c r="H45" s="190">
        <v>23767.455507585946</v>
      </c>
    </row>
    <row r="46" spans="1:8" ht="16.5" thickBot="1">
      <c r="A46" s="55" t="s">
        <v>10</v>
      </c>
      <c r="B46" s="190">
        <v>144.06678760466187</v>
      </c>
      <c r="C46" s="190">
        <v>0</v>
      </c>
      <c r="D46" s="190">
        <v>0</v>
      </c>
      <c r="E46" s="190">
        <v>0</v>
      </c>
      <c r="F46" s="190">
        <v>0</v>
      </c>
      <c r="G46" s="190">
        <v>0</v>
      </c>
      <c r="H46" s="190">
        <v>144.06678760466187</v>
      </c>
    </row>
    <row r="47" spans="1:8" ht="15.75">
      <c r="A47" s="54" t="s">
        <v>35</v>
      </c>
      <c r="B47" s="189">
        <v>66311.70726208937</v>
      </c>
      <c r="C47" s="189">
        <v>49512.74445036027</v>
      </c>
      <c r="D47" s="189">
        <v>52369.042443932856</v>
      </c>
      <c r="E47" s="189">
        <v>42582.59235373419</v>
      </c>
      <c r="F47" s="189">
        <v>44631.46468195243</v>
      </c>
      <c r="G47" s="189">
        <v>137057.31480096476</v>
      </c>
      <c r="H47" s="189">
        <v>392464.865993034</v>
      </c>
    </row>
    <row r="48" spans="1:8" ht="15.75">
      <c r="A48" s="55" t="s">
        <v>11</v>
      </c>
      <c r="B48" s="190">
        <v>32416.476414375382</v>
      </c>
      <c r="C48" s="190">
        <v>25812.380735933668</v>
      </c>
      <c r="D48" s="190">
        <v>15991.689445438284</v>
      </c>
      <c r="E48" s="190">
        <v>11261.753130590341</v>
      </c>
      <c r="F48" s="190">
        <v>20646.547406082293</v>
      </c>
      <c r="G48" s="190">
        <v>89249.39355992846</v>
      </c>
      <c r="H48" s="190">
        <v>195378.24069234845</v>
      </c>
    </row>
    <row r="49" spans="1:8" ht="15.75">
      <c r="A49" s="55" t="s">
        <v>12</v>
      </c>
      <c r="B49" s="190">
        <v>29453.117705757886</v>
      </c>
      <c r="C49" s="190">
        <v>19000.607954633997</v>
      </c>
      <c r="D49" s="190">
        <v>31405.011404634002</v>
      </c>
      <c r="E49" s="190">
        <v>26060.101816839368</v>
      </c>
      <c r="F49" s="190">
        <v>18419.0571</v>
      </c>
      <c r="G49" s="190">
        <v>24160.959535491955</v>
      </c>
      <c r="H49" s="190">
        <v>148498.8555173572</v>
      </c>
    </row>
    <row r="50" spans="1:8" ht="16.5" thickBot="1">
      <c r="A50" s="55" t="s">
        <v>52</v>
      </c>
      <c r="B50" s="190">
        <v>4442.113141956117</v>
      </c>
      <c r="C50" s="190">
        <v>4699.755759792599</v>
      </c>
      <c r="D50" s="190">
        <v>4972.3415938605685</v>
      </c>
      <c r="E50" s="190">
        <v>5260.737406304479</v>
      </c>
      <c r="F50" s="190">
        <v>5565.860175870136</v>
      </c>
      <c r="G50" s="190">
        <v>23646.961705544345</v>
      </c>
      <c r="H50" s="190">
        <v>48587.76978332826</v>
      </c>
    </row>
    <row r="51" spans="1:8" ht="15.75">
      <c r="A51" s="54" t="s">
        <v>34</v>
      </c>
      <c r="B51" s="189">
        <v>61021.460925481006</v>
      </c>
      <c r="C51" s="189">
        <v>71661.24630858355</v>
      </c>
      <c r="D51" s="189">
        <v>119000.43507971741</v>
      </c>
      <c r="E51" s="189">
        <v>128435.01772094565</v>
      </c>
      <c r="F51" s="189">
        <v>109088.87017829751</v>
      </c>
      <c r="G51" s="189">
        <v>87166.1318159763</v>
      </c>
      <c r="H51" s="189">
        <v>576373.1620290014</v>
      </c>
    </row>
    <row r="52" spans="1:8" ht="15.75">
      <c r="A52" s="55" t="s">
        <v>13</v>
      </c>
      <c r="B52" s="190">
        <v>0</v>
      </c>
      <c r="C52" s="190">
        <v>0</v>
      </c>
      <c r="D52" s="190">
        <v>0</v>
      </c>
      <c r="E52" s="190">
        <v>0</v>
      </c>
      <c r="F52" s="190">
        <v>0</v>
      </c>
      <c r="G52" s="190">
        <v>0</v>
      </c>
      <c r="H52" s="190">
        <v>0</v>
      </c>
    </row>
    <row r="53" spans="1:8" ht="15.75">
      <c r="A53" s="55" t="s">
        <v>14</v>
      </c>
      <c r="B53" s="190">
        <v>34411.45204307739</v>
      </c>
      <c r="C53" s="190">
        <v>25631.78263202613</v>
      </c>
      <c r="D53" s="190">
        <v>50557.88571273568</v>
      </c>
      <c r="E53" s="190">
        <v>38729.62619046828</v>
      </c>
      <c r="F53" s="190">
        <v>38603.50314082587</v>
      </c>
      <c r="G53" s="190">
        <v>21473.08781732707</v>
      </c>
      <c r="H53" s="190">
        <v>209407.3375364604</v>
      </c>
    </row>
    <row r="54" spans="1:8" ht="15.75">
      <c r="A54" s="55" t="s">
        <v>15</v>
      </c>
      <c r="B54" s="190">
        <v>18763.094712170325</v>
      </c>
      <c r="C54" s="190">
        <v>37613.895213812684</v>
      </c>
      <c r="D54" s="190">
        <v>64419.32631515592</v>
      </c>
      <c r="E54" s="190">
        <v>85352.64715393026</v>
      </c>
      <c r="F54" s="190">
        <v>69523.33984184978</v>
      </c>
      <c r="G54" s="190">
        <v>64621.15350354248</v>
      </c>
      <c r="H54" s="190">
        <v>340293.45674046146</v>
      </c>
    </row>
    <row r="55" spans="1:8" ht="15.75">
      <c r="A55" s="55" t="s">
        <v>16</v>
      </c>
      <c r="B55" s="190">
        <v>0</v>
      </c>
      <c r="C55" s="190">
        <v>0</v>
      </c>
      <c r="D55" s="190">
        <v>0</v>
      </c>
      <c r="E55" s="190">
        <v>0</v>
      </c>
      <c r="F55" s="190">
        <v>0</v>
      </c>
      <c r="G55" s="190">
        <v>0</v>
      </c>
      <c r="H55" s="190">
        <v>0</v>
      </c>
    </row>
    <row r="56" spans="1:8" ht="15.75">
      <c r="A56" s="55" t="s">
        <v>17</v>
      </c>
      <c r="B56" s="190">
        <v>0</v>
      </c>
      <c r="C56" s="190">
        <v>0</v>
      </c>
      <c r="D56" s="190">
        <v>0</v>
      </c>
      <c r="E56" s="190">
        <v>0</v>
      </c>
      <c r="F56" s="190">
        <v>0</v>
      </c>
      <c r="G56" s="190">
        <v>0</v>
      </c>
      <c r="H56" s="190">
        <v>0</v>
      </c>
    </row>
    <row r="57" spans="1:8" ht="15.75">
      <c r="A57" s="55" t="s">
        <v>18</v>
      </c>
      <c r="B57" s="190">
        <v>7846.914170233288</v>
      </c>
      <c r="C57" s="190">
        <v>8415.56846274473</v>
      </c>
      <c r="D57" s="190">
        <v>4023.223051825792</v>
      </c>
      <c r="E57" s="190">
        <v>4352.744376547085</v>
      </c>
      <c r="F57" s="190">
        <v>962.0271956218305</v>
      </c>
      <c r="G57" s="190">
        <v>1071.8904951067618</v>
      </c>
      <c r="H57" s="190">
        <v>26672.367752079488</v>
      </c>
    </row>
    <row r="58" spans="1:8" ht="15.75">
      <c r="A58" s="55" t="s">
        <v>53</v>
      </c>
      <c r="B58" s="190">
        <v>0</v>
      </c>
      <c r="C58" s="190">
        <v>0</v>
      </c>
      <c r="D58" s="190">
        <v>0</v>
      </c>
      <c r="E58" s="190">
        <v>0</v>
      </c>
      <c r="F58" s="190">
        <v>0</v>
      </c>
      <c r="G58" s="190">
        <v>0</v>
      </c>
      <c r="H58" s="190">
        <v>0</v>
      </c>
    </row>
    <row r="59" spans="1:8" ht="16.5" thickBot="1">
      <c r="A59" s="55" t="s">
        <v>54</v>
      </c>
      <c r="B59" s="190">
        <v>0</v>
      </c>
      <c r="C59" s="190">
        <v>0</v>
      </c>
      <c r="D59" s="190">
        <v>0</v>
      </c>
      <c r="E59" s="190">
        <v>0</v>
      </c>
      <c r="F59" s="190">
        <v>0</v>
      </c>
      <c r="G59" s="190">
        <v>0</v>
      </c>
      <c r="H59" s="190">
        <v>0</v>
      </c>
    </row>
    <row r="60" spans="1:8" ht="15.75">
      <c r="A60" s="54" t="s">
        <v>3</v>
      </c>
      <c r="B60" s="189">
        <v>117201.2633838802</v>
      </c>
      <c r="C60" s="189">
        <v>68066.4614937488</v>
      </c>
      <c r="D60" s="189">
        <v>45014.61986777512</v>
      </c>
      <c r="E60" s="189">
        <v>163949.41691776144</v>
      </c>
      <c r="F60" s="189">
        <v>141721.63325236284</v>
      </c>
      <c r="G60" s="189">
        <v>681637.511559531</v>
      </c>
      <c r="H60" s="189">
        <v>1217590.9064750592</v>
      </c>
    </row>
    <row r="61" spans="1:8" ht="15.75">
      <c r="A61" s="55" t="s">
        <v>19</v>
      </c>
      <c r="B61" s="190">
        <v>78632.08364306237</v>
      </c>
      <c r="C61" s="190">
        <v>0</v>
      </c>
      <c r="D61" s="190">
        <v>39478.54766637431</v>
      </c>
      <c r="E61" s="190">
        <v>106592.07869921063</v>
      </c>
      <c r="F61" s="190">
        <v>71241.08125781723</v>
      </c>
      <c r="G61" s="190">
        <v>52639.878660805574</v>
      </c>
      <c r="H61" s="190">
        <v>348583.66992727004</v>
      </c>
    </row>
    <row r="62" spans="1:8" ht="16.5" thickBot="1">
      <c r="A62" s="55" t="s">
        <v>20</v>
      </c>
      <c r="B62" s="191">
        <v>38569.179740817824</v>
      </c>
      <c r="C62" s="191">
        <v>68066.4614937488</v>
      </c>
      <c r="D62" s="191">
        <v>5536.072201400814</v>
      </c>
      <c r="E62" s="191">
        <v>57357.338218550816</v>
      </c>
      <c r="F62" s="191">
        <v>70480.55199454559</v>
      </c>
      <c r="G62" s="191">
        <v>628997.6328987255</v>
      </c>
      <c r="H62" s="191">
        <v>869007.2365477893</v>
      </c>
    </row>
    <row r="63" spans="1:9" ht="16.5" thickBot="1">
      <c r="A63" s="52" t="s">
        <v>4</v>
      </c>
      <c r="B63" s="169">
        <v>827106.2524743828</v>
      </c>
      <c r="C63" s="169">
        <v>321622.7000799007</v>
      </c>
      <c r="D63" s="169">
        <v>452382.3722089461</v>
      </c>
      <c r="E63" s="169">
        <v>344483.14856940403</v>
      </c>
      <c r="F63" s="169">
        <v>305237.3004488916</v>
      </c>
      <c r="G63" s="169">
        <v>1379840.9873321967</v>
      </c>
      <c r="H63" s="169">
        <v>3630672.761113722</v>
      </c>
      <c r="I63" s="24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F20"/>
  <sheetViews>
    <sheetView showGridLines="0" tabSelected="1" zoomScalePageLayoutView="0" workbookViewId="0" topLeftCell="A1">
      <selection activeCell="K16" sqref="K16"/>
    </sheetView>
  </sheetViews>
  <sheetFormatPr defaultColWidth="11.421875" defaultRowHeight="15"/>
  <cols>
    <col min="1" max="1" width="28.7109375" style="0" customWidth="1"/>
    <col min="2" max="2" width="12.28125" style="0" customWidth="1"/>
    <col min="3" max="3" width="17.140625" style="0" customWidth="1"/>
    <col min="4" max="4" width="19.00390625" style="0" customWidth="1"/>
    <col min="5" max="5" width="14.57421875" style="0" customWidth="1"/>
    <col min="6" max="6" width="11.00390625" style="0" customWidth="1"/>
    <col min="7" max="7" width="13.7109375" style="0" customWidth="1"/>
  </cols>
  <sheetData>
    <row r="1" spans="1:6" ht="15">
      <c r="A1" s="172" t="s">
        <v>165</v>
      </c>
      <c r="B1" s="85"/>
      <c r="C1" s="85"/>
      <c r="D1" s="85"/>
      <c r="E1" s="85"/>
      <c r="F1" s="85"/>
    </row>
    <row r="2" spans="1:6" ht="15">
      <c r="A2" s="173" t="s">
        <v>166</v>
      </c>
      <c r="B2" s="174" t="s">
        <v>167</v>
      </c>
      <c r="C2" s="170" t="s">
        <v>416</v>
      </c>
      <c r="D2" s="170" t="s">
        <v>110</v>
      </c>
      <c r="E2" s="175" t="s">
        <v>48</v>
      </c>
      <c r="F2" s="176" t="s">
        <v>0</v>
      </c>
    </row>
    <row r="3" spans="1:6" ht="15">
      <c r="A3" s="177" t="s">
        <v>168</v>
      </c>
      <c r="B3" s="85" t="s">
        <v>169</v>
      </c>
      <c r="C3" s="178">
        <v>1.31</v>
      </c>
      <c r="D3" s="178">
        <v>0.98</v>
      </c>
      <c r="E3" s="178">
        <v>0.33000000000000007</v>
      </c>
      <c r="F3" s="179">
        <v>0.3367346938775511</v>
      </c>
    </row>
    <row r="4" spans="1:6" ht="15">
      <c r="A4" s="177" t="s">
        <v>170</v>
      </c>
      <c r="B4" s="85" t="s">
        <v>169</v>
      </c>
      <c r="C4" s="178">
        <v>1.27</v>
      </c>
      <c r="D4" s="178">
        <v>0.94</v>
      </c>
      <c r="E4" s="178">
        <v>0.33</v>
      </c>
      <c r="F4" s="179">
        <v>0.351</v>
      </c>
    </row>
    <row r="5" spans="1:6" ht="15">
      <c r="A5" s="177" t="s">
        <v>171</v>
      </c>
      <c r="B5" s="85" t="s">
        <v>98</v>
      </c>
      <c r="C5" s="86">
        <v>914955.5820000004</v>
      </c>
      <c r="D5" s="86">
        <v>-56541.79500000039</v>
      </c>
      <c r="E5" s="86">
        <v>971498</v>
      </c>
      <c r="F5" s="179" t="s">
        <v>437</v>
      </c>
    </row>
    <row r="6" spans="1:6" ht="15">
      <c r="A6" s="177" t="s">
        <v>171</v>
      </c>
      <c r="B6" s="85" t="s">
        <v>172</v>
      </c>
      <c r="C6" s="403">
        <f>+C5/524.61</f>
        <v>1744.068130611312</v>
      </c>
      <c r="D6" s="403">
        <f>+D5/524.61</f>
        <v>-107.77872133585024</v>
      </c>
      <c r="E6" s="403">
        <f>+E5/524.61</f>
        <v>1851.8480394960065</v>
      </c>
      <c r="F6" s="179" t="s">
        <v>437</v>
      </c>
    </row>
    <row r="7" spans="1:6" ht="15">
      <c r="A7" s="177" t="s">
        <v>173</v>
      </c>
      <c r="B7" s="85" t="s">
        <v>169</v>
      </c>
      <c r="C7" s="178">
        <v>0.78</v>
      </c>
      <c r="D7" s="178">
        <v>0.9</v>
      </c>
      <c r="E7" s="178">
        <v>-0.12</v>
      </c>
      <c r="F7" s="179">
        <v>-0.13333333333333333</v>
      </c>
    </row>
    <row r="8" spans="1:6" ht="15">
      <c r="A8" s="177" t="s">
        <v>174</v>
      </c>
      <c r="B8" s="85" t="s">
        <v>21</v>
      </c>
      <c r="C8" s="193">
        <v>44.7</v>
      </c>
      <c r="D8" s="193">
        <v>37.32</v>
      </c>
      <c r="E8" s="178">
        <v>7.380000000000003</v>
      </c>
      <c r="F8" s="179">
        <v>0.19774919614147918</v>
      </c>
    </row>
    <row r="9" spans="1:6" ht="15">
      <c r="A9" s="180" t="s">
        <v>175</v>
      </c>
      <c r="B9" s="181" t="s">
        <v>21</v>
      </c>
      <c r="C9" s="194">
        <v>55.3</v>
      </c>
      <c r="D9" s="194">
        <v>62.68</v>
      </c>
      <c r="E9" s="182">
        <v>-7.380000000000003</v>
      </c>
      <c r="F9" s="183">
        <v>-0.11774090619017234</v>
      </c>
    </row>
    <row r="10" spans="1:6" ht="15">
      <c r="A10" s="184" t="s">
        <v>176</v>
      </c>
      <c r="B10" s="184"/>
      <c r="C10" s="184"/>
      <c r="D10" s="184"/>
      <c r="E10" s="184"/>
      <c r="F10" s="184"/>
    </row>
    <row r="11" spans="1:6" ht="15">
      <c r="A11" s="184" t="s">
        <v>177</v>
      </c>
      <c r="B11" s="184"/>
      <c r="C11" s="184"/>
      <c r="D11" s="184"/>
      <c r="E11" s="184"/>
      <c r="F11" s="185"/>
    </row>
    <row r="12" spans="1:6" ht="15">
      <c r="A12" s="184"/>
      <c r="B12" s="184"/>
      <c r="C12" s="184"/>
      <c r="D12" s="184"/>
      <c r="E12" s="184"/>
      <c r="F12" s="185"/>
    </row>
    <row r="13" spans="1:6" ht="15">
      <c r="A13" s="92" t="s">
        <v>178</v>
      </c>
      <c r="B13" s="74"/>
      <c r="C13" s="74"/>
      <c r="D13" s="74"/>
      <c r="E13" s="74"/>
      <c r="F13" s="74"/>
    </row>
    <row r="14" spans="1:6" ht="15">
      <c r="A14" s="173" t="s">
        <v>166</v>
      </c>
      <c r="B14" s="174" t="s">
        <v>167</v>
      </c>
      <c r="C14" s="170" t="s">
        <v>414</v>
      </c>
      <c r="D14" s="170" t="s">
        <v>415</v>
      </c>
      <c r="E14" s="175" t="s">
        <v>48</v>
      </c>
      <c r="F14" s="176" t="s">
        <v>0</v>
      </c>
    </row>
    <row r="15" spans="1:6" ht="15">
      <c r="A15" s="177" t="s">
        <v>179</v>
      </c>
      <c r="B15" s="85" t="s">
        <v>169</v>
      </c>
      <c r="C15" s="251">
        <v>5.258578780292874</v>
      </c>
      <c r="D15" s="250">
        <v>4.340418576009502</v>
      </c>
      <c r="E15" s="178">
        <v>0.9181602042833719</v>
      </c>
      <c r="F15" s="179">
        <v>0.21153724881702787</v>
      </c>
    </row>
    <row r="16" spans="1:6" ht="15">
      <c r="A16" s="177" t="s">
        <v>180</v>
      </c>
      <c r="B16" s="85" t="s">
        <v>21</v>
      </c>
      <c r="C16" s="252">
        <v>27.7939708034532</v>
      </c>
      <c r="D16" s="252">
        <v>22.641214700404365</v>
      </c>
      <c r="E16" s="193">
        <v>5.152756103048834</v>
      </c>
      <c r="F16" s="179">
        <v>0.22758302375697215</v>
      </c>
    </row>
    <row r="17" spans="1:6" ht="15">
      <c r="A17" s="177" t="s">
        <v>181</v>
      </c>
      <c r="B17" s="85" t="s">
        <v>21</v>
      </c>
      <c r="C17" s="251">
        <v>13.1</v>
      </c>
      <c r="D17" s="373">
        <v>9.7</v>
      </c>
      <c r="E17" s="193">
        <v>3.4</v>
      </c>
      <c r="F17" s="179">
        <v>0.351</v>
      </c>
    </row>
    <row r="18" spans="1:6" ht="15">
      <c r="A18" s="180" t="s">
        <v>182</v>
      </c>
      <c r="B18" s="181" t="s">
        <v>21</v>
      </c>
      <c r="C18" s="374">
        <v>7.8</v>
      </c>
      <c r="D18" s="374">
        <v>6.6</v>
      </c>
      <c r="E18" s="194">
        <v>1.2</v>
      </c>
      <c r="F18" s="183">
        <v>0.179</v>
      </c>
    </row>
    <row r="19" spans="1:6" ht="15">
      <c r="A19" s="186" t="s">
        <v>183</v>
      </c>
      <c r="B19" s="74"/>
      <c r="C19" s="74"/>
      <c r="D19" s="74"/>
      <c r="E19" s="74"/>
      <c r="F19" s="74"/>
    </row>
    <row r="20" spans="1:6" ht="15">
      <c r="A20" s="186" t="s">
        <v>184</v>
      </c>
      <c r="B20" s="74"/>
      <c r="C20" s="178"/>
      <c r="D20" s="344"/>
      <c r="E20" s="74"/>
      <c r="F20" s="7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G78"/>
  <sheetViews>
    <sheetView showGridLines="0" tabSelected="1" zoomScalePageLayoutView="0" workbookViewId="0" topLeftCell="A1">
      <selection activeCell="K16" sqref="K16"/>
    </sheetView>
  </sheetViews>
  <sheetFormatPr defaultColWidth="11.421875" defaultRowHeight="15"/>
  <cols>
    <col min="1" max="1" width="54.57421875" style="0" customWidth="1"/>
    <col min="2" max="2" width="14.57421875" style="0" customWidth="1"/>
    <col min="3" max="4" width="15.7109375" style="0" customWidth="1"/>
    <col min="5" max="5" width="13.140625" style="0" customWidth="1"/>
    <col min="6" max="6" width="1.28515625" style="0" customWidth="1"/>
    <col min="7" max="7" width="16.28125" style="0" customWidth="1"/>
  </cols>
  <sheetData>
    <row r="1" spans="1:7" ht="15">
      <c r="A1" s="59" t="s">
        <v>185</v>
      </c>
      <c r="B1" s="216"/>
      <c r="C1" s="216"/>
      <c r="D1" s="216"/>
      <c r="E1" s="216"/>
      <c r="F1" s="216"/>
      <c r="G1" s="216"/>
    </row>
    <row r="2" spans="1:7" ht="15">
      <c r="A2" s="27" t="s">
        <v>186</v>
      </c>
      <c r="B2" s="414" t="s">
        <v>57</v>
      </c>
      <c r="C2" s="414"/>
      <c r="D2" s="414"/>
      <c r="E2" s="414"/>
      <c r="F2" s="217"/>
      <c r="G2" s="2" t="s">
        <v>58</v>
      </c>
    </row>
    <row r="3" spans="1:7" ht="15">
      <c r="A3" s="28"/>
      <c r="B3" s="162" t="s">
        <v>414</v>
      </c>
      <c r="C3" s="162" t="s">
        <v>415</v>
      </c>
      <c r="D3" s="162" t="s">
        <v>48</v>
      </c>
      <c r="E3" s="162" t="s">
        <v>0</v>
      </c>
      <c r="F3" s="218"/>
      <c r="G3" s="162" t="s">
        <v>414</v>
      </c>
    </row>
    <row r="4" spans="1:7" ht="15">
      <c r="A4" s="88"/>
      <c r="B4" s="219"/>
      <c r="C4" s="219"/>
      <c r="D4" s="220"/>
      <c r="E4" s="301"/>
      <c r="F4" s="301"/>
      <c r="G4" s="219"/>
    </row>
    <row r="5" spans="1:7" ht="15">
      <c r="A5" s="88" t="s">
        <v>187</v>
      </c>
      <c r="B5" s="253"/>
      <c r="C5" s="253"/>
      <c r="D5" s="222"/>
      <c r="E5" s="302"/>
      <c r="F5" s="302"/>
      <c r="G5" s="221"/>
    </row>
    <row r="6" spans="1:7" ht="15">
      <c r="A6" s="254" t="s">
        <v>188</v>
      </c>
      <c r="B6" s="253">
        <v>6946352.718</v>
      </c>
      <c r="C6" s="253">
        <v>7421957.07</v>
      </c>
      <c r="D6" s="222">
        <v>-475604.35199999996</v>
      </c>
      <c r="E6" s="302">
        <v>-0.06408071988484298</v>
      </c>
      <c r="F6" s="302"/>
      <c r="G6" s="221">
        <v>14027934.726766024</v>
      </c>
    </row>
    <row r="7" spans="1:7" ht="15">
      <c r="A7" s="254" t="s">
        <v>189</v>
      </c>
      <c r="B7" s="253">
        <v>86605.572</v>
      </c>
      <c r="C7" s="253">
        <v>93605.931</v>
      </c>
      <c r="D7" s="222">
        <v>-7000.358999999997</v>
      </c>
      <c r="E7" s="302">
        <v>-0.07478542144941645</v>
      </c>
      <c r="F7" s="302"/>
      <c r="G7" s="221">
        <v>174897.15255058766</v>
      </c>
    </row>
    <row r="8" spans="1:7" ht="15">
      <c r="A8" s="254" t="s">
        <v>190</v>
      </c>
      <c r="B8" s="253">
        <v>0</v>
      </c>
      <c r="C8" s="253">
        <v>0</v>
      </c>
      <c r="D8" s="222">
        <v>0</v>
      </c>
      <c r="E8" s="302" t="s">
        <v>32</v>
      </c>
      <c r="F8" s="302"/>
      <c r="G8" s="221">
        <v>0</v>
      </c>
    </row>
    <row r="9" spans="1:7" ht="15">
      <c r="A9" s="254" t="s">
        <v>191</v>
      </c>
      <c r="B9" s="253">
        <v>74183.266</v>
      </c>
      <c r="C9" s="253">
        <v>0</v>
      </c>
      <c r="D9" s="222">
        <v>74183.266</v>
      </c>
      <c r="E9" s="302" t="s">
        <v>32</v>
      </c>
      <c r="F9" s="302"/>
      <c r="G9" s="221">
        <v>149810.70721757744</v>
      </c>
    </row>
    <row r="10" spans="1:7" ht="15">
      <c r="A10" s="254" t="s">
        <v>192</v>
      </c>
      <c r="B10" s="253">
        <v>509496.016</v>
      </c>
      <c r="C10" s="253">
        <v>390030.267</v>
      </c>
      <c r="D10" s="222">
        <v>119465.74900000001</v>
      </c>
      <c r="E10" s="302">
        <v>0.306298662201003</v>
      </c>
      <c r="F10" s="302"/>
      <c r="G10" s="221">
        <v>1028910.7314511895</v>
      </c>
    </row>
    <row r="11" spans="1:7" ht="15">
      <c r="A11" s="88" t="s">
        <v>193</v>
      </c>
      <c r="B11" s="253"/>
      <c r="C11" s="253"/>
      <c r="D11" s="222"/>
      <c r="E11" s="302"/>
      <c r="F11" s="302"/>
      <c r="G11" s="221"/>
    </row>
    <row r="12" spans="1:7" ht="15">
      <c r="A12" s="254" t="s">
        <v>194</v>
      </c>
      <c r="B12" s="253">
        <v>-3690576.4</v>
      </c>
      <c r="C12" s="253">
        <v>-3899057.207</v>
      </c>
      <c r="D12" s="222">
        <v>208480.80700000003</v>
      </c>
      <c r="E12" s="302">
        <v>0.05346954300278366</v>
      </c>
      <c r="F12" s="302"/>
      <c r="G12" s="221">
        <v>-7452999.717274526</v>
      </c>
    </row>
    <row r="13" spans="1:7" ht="15">
      <c r="A13" s="254" t="s">
        <v>195</v>
      </c>
      <c r="B13" s="253">
        <v>0</v>
      </c>
      <c r="C13" s="253">
        <v>0</v>
      </c>
      <c r="D13" s="222">
        <v>0</v>
      </c>
      <c r="E13" s="302" t="s">
        <v>32</v>
      </c>
      <c r="F13" s="302"/>
      <c r="G13" s="221">
        <v>0</v>
      </c>
    </row>
    <row r="14" spans="1:7" ht="15">
      <c r="A14" s="254" t="s">
        <v>196</v>
      </c>
      <c r="B14" s="253">
        <v>-448354.032</v>
      </c>
      <c r="C14" s="253">
        <v>-400061.812</v>
      </c>
      <c r="D14" s="222">
        <v>-48292.22000000003</v>
      </c>
      <c r="E14" s="302">
        <v>-0.12071189639065083</v>
      </c>
      <c r="F14" s="302"/>
      <c r="G14" s="221">
        <v>-905436.4715860899</v>
      </c>
    </row>
    <row r="15" spans="1:7" ht="15">
      <c r="A15" s="254" t="s">
        <v>197</v>
      </c>
      <c r="B15" s="253">
        <v>-5782.311</v>
      </c>
      <c r="C15" s="253">
        <v>-8066.513</v>
      </c>
      <c r="D15" s="222">
        <v>2284.202</v>
      </c>
      <c r="E15" s="302">
        <v>0.28317093147931455</v>
      </c>
      <c r="F15" s="302"/>
      <c r="G15" s="221">
        <v>-11677.190112686296</v>
      </c>
    </row>
    <row r="16" spans="1:7" ht="15">
      <c r="A16" s="254" t="s">
        <v>198</v>
      </c>
      <c r="B16" s="253">
        <v>-1176355.154</v>
      </c>
      <c r="C16" s="253">
        <v>-1351575.914</v>
      </c>
      <c r="D16" s="222">
        <v>175220.76</v>
      </c>
      <c r="E16" s="302">
        <v>0.12964181899441574</v>
      </c>
      <c r="F16" s="302"/>
      <c r="G16" s="221">
        <v>-2375611.1999676884</v>
      </c>
    </row>
    <row r="17" spans="1:7" ht="15">
      <c r="A17" s="254" t="s">
        <v>199</v>
      </c>
      <c r="B17" s="253">
        <v>0</v>
      </c>
      <c r="C17" s="253">
        <v>0</v>
      </c>
      <c r="D17" s="222">
        <v>0</v>
      </c>
      <c r="E17" s="302" t="s">
        <v>32</v>
      </c>
      <c r="F17" s="302"/>
      <c r="G17" s="221">
        <v>0</v>
      </c>
    </row>
    <row r="18" spans="1:7" ht="15">
      <c r="A18" s="254" t="s">
        <v>200</v>
      </c>
      <c r="B18" s="253">
        <v>0</v>
      </c>
      <c r="C18" s="253">
        <v>0</v>
      </c>
      <c r="D18" s="222">
        <v>0</v>
      </c>
      <c r="E18" s="302" t="s">
        <v>32</v>
      </c>
      <c r="F18" s="302"/>
      <c r="G18" s="221">
        <v>0</v>
      </c>
    </row>
    <row r="19" spans="1:7" ht="15">
      <c r="A19" s="254" t="s">
        <v>201</v>
      </c>
      <c r="B19" s="253">
        <v>0</v>
      </c>
      <c r="C19" s="253">
        <v>-522.621</v>
      </c>
      <c r="D19" s="222"/>
      <c r="E19" s="302"/>
      <c r="F19" s="302"/>
      <c r="G19" s="221"/>
    </row>
    <row r="20" spans="1:7" ht="15">
      <c r="A20" s="254" t="s">
        <v>202</v>
      </c>
      <c r="B20" s="253">
        <v>0</v>
      </c>
      <c r="C20" s="253">
        <v>-195.779</v>
      </c>
      <c r="D20" s="222">
        <v>195.779</v>
      </c>
      <c r="E20" s="302">
        <v>-1</v>
      </c>
      <c r="F20" s="302"/>
      <c r="G20" s="221">
        <v>0</v>
      </c>
    </row>
    <row r="21" spans="1:7" ht="15">
      <c r="A21" s="254" t="s">
        <v>203</v>
      </c>
      <c r="B21" s="253">
        <v>-381648.502</v>
      </c>
      <c r="C21" s="253">
        <v>-452305.887</v>
      </c>
      <c r="D21" s="222">
        <v>70657.38500000001</v>
      </c>
      <c r="E21" s="302">
        <v>0.15621593048157698</v>
      </c>
      <c r="F21" s="302"/>
      <c r="G21" s="221">
        <v>-770726.8104527646</v>
      </c>
    </row>
    <row r="22" spans="1:7" ht="15">
      <c r="A22" s="254" t="s">
        <v>204</v>
      </c>
      <c r="B22" s="253">
        <v>-212945.529</v>
      </c>
      <c r="C22" s="253">
        <v>-250445.1</v>
      </c>
      <c r="D22" s="222">
        <v>37499.570999999996</v>
      </c>
      <c r="E22" s="302">
        <v>0.14973170167833189</v>
      </c>
      <c r="F22" s="302"/>
      <c r="G22" s="221">
        <v>-430036.61092935904</v>
      </c>
    </row>
    <row r="23" spans="1:7" ht="15">
      <c r="A23" s="45" t="s">
        <v>205</v>
      </c>
      <c r="B23" s="223">
        <v>1700975.6439999994</v>
      </c>
      <c r="C23" s="223">
        <v>1543362.4350000005</v>
      </c>
      <c r="D23" s="223">
        <v>157613.20899999887</v>
      </c>
      <c r="E23" s="90">
        <v>0.10212326374264695</v>
      </c>
      <c r="F23" s="91"/>
      <c r="G23" s="223">
        <v>3435065.317662263</v>
      </c>
    </row>
    <row r="24" spans="1:7" ht="15">
      <c r="A24" s="89"/>
      <c r="B24" s="253"/>
      <c r="C24" s="253"/>
      <c r="D24" s="222"/>
      <c r="E24" s="302"/>
      <c r="F24" s="302"/>
      <c r="G24" s="221"/>
    </row>
    <row r="25" spans="1:7" ht="15">
      <c r="A25" s="255" t="s">
        <v>206</v>
      </c>
      <c r="B25" s="253"/>
      <c r="C25" s="253"/>
      <c r="D25" s="222"/>
      <c r="E25" s="302"/>
      <c r="F25" s="302"/>
      <c r="G25" s="221"/>
    </row>
    <row r="26" spans="1:7" ht="15">
      <c r="A26" s="254" t="s">
        <v>207</v>
      </c>
      <c r="B26" s="253">
        <v>0</v>
      </c>
      <c r="C26" s="253">
        <v>0</v>
      </c>
      <c r="D26" s="222">
        <v>0</v>
      </c>
      <c r="E26" s="302" t="s">
        <v>32</v>
      </c>
      <c r="F26" s="302"/>
      <c r="G26" s="221">
        <v>0</v>
      </c>
    </row>
    <row r="27" spans="1:7" ht="15">
      <c r="A27" s="254" t="s">
        <v>208</v>
      </c>
      <c r="B27" s="253">
        <v>-5084.7</v>
      </c>
      <c r="C27" s="253">
        <v>-7140</v>
      </c>
      <c r="D27" s="222">
        <v>2055.3</v>
      </c>
      <c r="E27" s="302">
        <v>0.28785714285714287</v>
      </c>
      <c r="F27" s="302"/>
      <c r="G27" s="221">
        <v>-10268.387253120078</v>
      </c>
    </row>
    <row r="28" spans="1:7" ht="15">
      <c r="A28" s="254" t="s">
        <v>209</v>
      </c>
      <c r="B28" s="253">
        <v>0</v>
      </c>
      <c r="C28" s="253">
        <v>0</v>
      </c>
      <c r="D28" s="222">
        <v>0</v>
      </c>
      <c r="E28" s="302" t="s">
        <v>32</v>
      </c>
      <c r="F28" s="302"/>
      <c r="G28" s="221">
        <v>0</v>
      </c>
    </row>
    <row r="29" spans="1:7" ht="15">
      <c r="A29" s="254" t="s">
        <v>210</v>
      </c>
      <c r="B29" s="253">
        <v>871863.989</v>
      </c>
      <c r="C29" s="253">
        <v>0</v>
      </c>
      <c r="D29" s="222">
        <v>871863.989</v>
      </c>
      <c r="E29" s="302" t="s">
        <v>32</v>
      </c>
      <c r="F29" s="302"/>
      <c r="G29" s="221">
        <v>1760701.1369602974</v>
      </c>
    </row>
    <row r="30" spans="1:7" ht="15">
      <c r="A30" s="254" t="s">
        <v>211</v>
      </c>
      <c r="B30" s="253">
        <v>-1433536.193</v>
      </c>
      <c r="C30" s="253">
        <v>0</v>
      </c>
      <c r="D30" s="222">
        <v>-1433536.193</v>
      </c>
      <c r="E30" s="302" t="s">
        <v>32</v>
      </c>
      <c r="F30" s="302"/>
      <c r="G30" s="221">
        <v>-2894979.99313381</v>
      </c>
    </row>
    <row r="31" spans="1:7" ht="15">
      <c r="A31" s="254" t="s">
        <v>212</v>
      </c>
      <c r="B31" s="253">
        <v>0</v>
      </c>
      <c r="C31" s="253">
        <v>0</v>
      </c>
      <c r="D31" s="222">
        <v>0</v>
      </c>
      <c r="E31" s="302" t="s">
        <v>32</v>
      </c>
      <c r="F31" s="302"/>
      <c r="G31" s="221">
        <v>0</v>
      </c>
    </row>
    <row r="32" spans="1:7" ht="15">
      <c r="A32" s="254" t="s">
        <v>213</v>
      </c>
      <c r="B32" s="253">
        <v>0</v>
      </c>
      <c r="C32" s="253">
        <v>0</v>
      </c>
      <c r="D32" s="222">
        <v>0</v>
      </c>
      <c r="E32" s="302" t="s">
        <v>32</v>
      </c>
      <c r="F32" s="302"/>
      <c r="G32" s="221">
        <v>0</v>
      </c>
    </row>
    <row r="33" spans="1:7" ht="15">
      <c r="A33" s="254" t="s">
        <v>214</v>
      </c>
      <c r="B33" s="253">
        <v>-4844.706</v>
      </c>
      <c r="C33" s="253">
        <v>0</v>
      </c>
      <c r="D33" s="222">
        <v>-4844.706</v>
      </c>
      <c r="E33" s="302" t="s">
        <v>32</v>
      </c>
      <c r="F33" s="302"/>
      <c r="G33" s="221">
        <v>-9783.727129528655</v>
      </c>
    </row>
    <row r="34" spans="1:7" ht="15">
      <c r="A34" s="254" t="s">
        <v>215</v>
      </c>
      <c r="B34" s="253">
        <v>7449.529</v>
      </c>
      <c r="C34" s="253">
        <v>918.437</v>
      </c>
      <c r="D34" s="222">
        <v>6531.092000000001</v>
      </c>
      <c r="E34" s="302">
        <v>7.111094174124083</v>
      </c>
      <c r="F34" s="302"/>
      <c r="G34" s="221">
        <v>15044.082959731815</v>
      </c>
    </row>
    <row r="35" spans="1:7" ht="15">
      <c r="A35" s="254" t="s">
        <v>216</v>
      </c>
      <c r="B35" s="253">
        <v>-603413.832</v>
      </c>
      <c r="C35" s="253">
        <v>-517233.484</v>
      </c>
      <c r="D35" s="222">
        <v>-86180.34800000006</v>
      </c>
      <c r="E35" s="302">
        <v>-0.16661788276646075</v>
      </c>
      <c r="F35" s="302"/>
      <c r="G35" s="221">
        <v>-1218574.7243426633</v>
      </c>
    </row>
    <row r="36" spans="1:7" ht="15">
      <c r="A36" s="254" t="s">
        <v>217</v>
      </c>
      <c r="B36" s="253">
        <v>0</v>
      </c>
      <c r="C36" s="253">
        <v>0</v>
      </c>
      <c r="D36" s="222">
        <v>0</v>
      </c>
      <c r="E36" s="302" t="s">
        <v>32</v>
      </c>
      <c r="F36" s="302"/>
      <c r="G36" s="221">
        <v>0</v>
      </c>
    </row>
    <row r="37" spans="1:7" ht="15">
      <c r="A37" s="254" t="s">
        <v>218</v>
      </c>
      <c r="B37" s="253">
        <v>-169371.666</v>
      </c>
      <c r="C37" s="253">
        <v>-187197.935</v>
      </c>
      <c r="D37" s="222">
        <v>17826.269</v>
      </c>
      <c r="E37" s="302">
        <v>0.09522684638588562</v>
      </c>
      <c r="F37" s="302"/>
      <c r="G37" s="221">
        <v>-342040.60341693927</v>
      </c>
    </row>
    <row r="38" spans="1:7" ht="15">
      <c r="A38" s="254" t="s">
        <v>219</v>
      </c>
      <c r="B38" s="253">
        <v>0</v>
      </c>
      <c r="C38" s="253">
        <v>305.552</v>
      </c>
      <c r="D38" s="222">
        <v>-305.552</v>
      </c>
      <c r="E38" s="302">
        <v>-1</v>
      </c>
      <c r="F38" s="302"/>
      <c r="G38" s="221">
        <v>0</v>
      </c>
    </row>
    <row r="39" spans="1:7" ht="15">
      <c r="A39" s="254" t="s">
        <v>220</v>
      </c>
      <c r="B39" s="253">
        <v>-2034.104</v>
      </c>
      <c r="C39" s="253">
        <v>-2859.668</v>
      </c>
      <c r="D39" s="222">
        <v>825.5640000000001</v>
      </c>
      <c r="E39" s="302">
        <v>0.28869225378610386</v>
      </c>
      <c r="F39" s="302"/>
      <c r="G39" s="221">
        <v>-4107.8072620057355</v>
      </c>
    </row>
    <row r="40" spans="1:7" ht="15">
      <c r="A40" s="254" t="s">
        <v>204</v>
      </c>
      <c r="B40" s="253">
        <v>0</v>
      </c>
      <c r="C40" s="253">
        <v>0</v>
      </c>
      <c r="D40" s="222">
        <v>0</v>
      </c>
      <c r="E40" s="302" t="s">
        <v>32</v>
      </c>
      <c r="F40" s="302"/>
      <c r="G40" s="221">
        <v>0</v>
      </c>
    </row>
    <row r="41" spans="1:7" ht="15">
      <c r="A41" s="254" t="s">
        <v>221</v>
      </c>
      <c r="B41" s="253">
        <v>0</v>
      </c>
      <c r="C41" s="253">
        <v>0</v>
      </c>
      <c r="D41" s="222">
        <v>0</v>
      </c>
      <c r="E41" s="302" t="s">
        <v>32</v>
      </c>
      <c r="F41" s="302"/>
      <c r="G41" s="221">
        <v>0</v>
      </c>
    </row>
    <row r="42" spans="1:7" ht="15">
      <c r="A42" s="254" t="s">
        <v>222</v>
      </c>
      <c r="B42" s="253">
        <v>0</v>
      </c>
      <c r="C42" s="253">
        <v>0</v>
      </c>
      <c r="D42" s="222">
        <v>0</v>
      </c>
      <c r="E42" s="302" t="s">
        <v>32</v>
      </c>
      <c r="F42" s="302"/>
      <c r="G42" s="221">
        <v>0</v>
      </c>
    </row>
    <row r="43" spans="1:7" ht="15">
      <c r="A43" s="254" t="s">
        <v>223</v>
      </c>
      <c r="B43" s="253">
        <v>-3485.915</v>
      </c>
      <c r="C43" s="253">
        <v>0</v>
      </c>
      <c r="D43" s="222">
        <v>-3485.915</v>
      </c>
      <c r="E43" s="302" t="s">
        <v>32</v>
      </c>
      <c r="F43" s="302"/>
      <c r="G43" s="221">
        <v>-7039.692637020881</v>
      </c>
    </row>
    <row r="44" spans="1:7" ht="15">
      <c r="A44" s="254" t="s">
        <v>224</v>
      </c>
      <c r="B44" s="253">
        <v>14308.008</v>
      </c>
      <c r="C44" s="253">
        <v>0</v>
      </c>
      <c r="D44" s="222">
        <v>14308.008</v>
      </c>
      <c r="E44" s="302" t="s">
        <v>32</v>
      </c>
      <c r="F44" s="302"/>
      <c r="G44" s="221">
        <v>28894.55955410154</v>
      </c>
    </row>
    <row r="45" spans="1:7" ht="15">
      <c r="A45" s="254" t="s">
        <v>225</v>
      </c>
      <c r="B45" s="253">
        <v>4895.411</v>
      </c>
      <c r="C45" s="253">
        <v>2600.73</v>
      </c>
      <c r="D45" s="222">
        <v>2294.681</v>
      </c>
      <c r="E45" s="302">
        <v>0.8823218865472386</v>
      </c>
      <c r="F45" s="302"/>
      <c r="G45" s="221">
        <v>9886.124237650954</v>
      </c>
    </row>
    <row r="46" spans="1:7" ht="15">
      <c r="A46" s="254" t="s">
        <v>200</v>
      </c>
      <c r="B46" s="253">
        <v>9081.705</v>
      </c>
      <c r="C46" s="253">
        <v>7539.711</v>
      </c>
      <c r="D46" s="222">
        <v>1541.9939999999997</v>
      </c>
      <c r="E46" s="302">
        <v>0.2045163269520542</v>
      </c>
      <c r="F46" s="302"/>
      <c r="G46" s="221">
        <v>18340.20962074397</v>
      </c>
    </row>
    <row r="47" spans="1:7" ht="15">
      <c r="A47" s="254" t="s">
        <v>202</v>
      </c>
      <c r="B47" s="253">
        <v>92176.821</v>
      </c>
      <c r="C47" s="253">
        <v>56681.895</v>
      </c>
      <c r="D47" s="222">
        <v>35494.926</v>
      </c>
      <c r="E47" s="302">
        <v>0.626212761588158</v>
      </c>
      <c r="F47" s="302"/>
      <c r="G47" s="221">
        <v>186148.10977826244</v>
      </c>
    </row>
    <row r="48" spans="1:7" ht="15">
      <c r="A48" s="254" t="s">
        <v>203</v>
      </c>
      <c r="B48" s="253">
        <v>0</v>
      </c>
      <c r="C48" s="253">
        <v>0</v>
      </c>
      <c r="D48" s="222">
        <v>0</v>
      </c>
      <c r="E48" s="302" t="s">
        <v>32</v>
      </c>
      <c r="F48" s="302"/>
      <c r="G48" s="221">
        <v>0</v>
      </c>
    </row>
    <row r="49" spans="1:7" ht="15">
      <c r="A49" s="254" t="s">
        <v>204</v>
      </c>
      <c r="B49" s="253">
        <v>-1891.436</v>
      </c>
      <c r="C49" s="253">
        <v>-195751.318</v>
      </c>
      <c r="D49" s="222">
        <v>193859.882</v>
      </c>
      <c r="E49" s="302">
        <v>0.9903375567565783</v>
      </c>
      <c r="F49" s="302"/>
      <c r="G49" s="221">
        <v>-3819.6938487014822</v>
      </c>
    </row>
    <row r="50" spans="1:7" ht="15">
      <c r="A50" s="45" t="s">
        <v>226</v>
      </c>
      <c r="B50" s="223">
        <v>-1223887.0890000002</v>
      </c>
      <c r="C50" s="223">
        <v>-842136.08</v>
      </c>
      <c r="D50" s="223">
        <v>-381751.0090000002</v>
      </c>
      <c r="E50" s="90">
        <v>-0.4533127342079919</v>
      </c>
      <c r="F50" s="91"/>
      <c r="G50" s="223">
        <v>-2471600.405913002</v>
      </c>
    </row>
    <row r="51" spans="1:7" ht="15">
      <c r="A51" s="254" t="s">
        <v>227</v>
      </c>
      <c r="B51" s="253">
        <v>1130817.519</v>
      </c>
      <c r="C51" s="253">
        <v>0</v>
      </c>
      <c r="D51" s="222">
        <v>1130817.519</v>
      </c>
      <c r="E51" s="302" t="s">
        <v>32</v>
      </c>
      <c r="F51" s="302"/>
      <c r="G51" s="221">
        <v>2283649.4183933116</v>
      </c>
    </row>
    <row r="52" spans="1:7" ht="15">
      <c r="A52" s="254" t="s">
        <v>228</v>
      </c>
      <c r="B52" s="253">
        <v>0</v>
      </c>
      <c r="C52" s="253">
        <v>0</v>
      </c>
      <c r="D52" s="222">
        <v>0</v>
      </c>
      <c r="E52" s="302" t="s">
        <v>32</v>
      </c>
      <c r="F52" s="302"/>
      <c r="G52" s="221">
        <v>0</v>
      </c>
    </row>
    <row r="53" spans="1:7" ht="15">
      <c r="A53" s="254" t="s">
        <v>229</v>
      </c>
      <c r="B53" s="253">
        <v>0</v>
      </c>
      <c r="C53" s="253">
        <v>0</v>
      </c>
      <c r="D53" s="222">
        <v>0</v>
      </c>
      <c r="E53" s="302" t="s">
        <v>32</v>
      </c>
      <c r="F53" s="302"/>
      <c r="G53" s="221">
        <v>0</v>
      </c>
    </row>
    <row r="54" spans="1:7" ht="15">
      <c r="A54" s="254" t="s">
        <v>230</v>
      </c>
      <c r="B54" s="253">
        <v>0</v>
      </c>
      <c r="C54" s="253">
        <v>0</v>
      </c>
      <c r="D54" s="222">
        <v>0</v>
      </c>
      <c r="E54" s="302" t="s">
        <v>32</v>
      </c>
      <c r="F54" s="302"/>
      <c r="G54" s="221">
        <v>0</v>
      </c>
    </row>
    <row r="55" spans="1:7" ht="15">
      <c r="A55" s="254" t="s">
        <v>231</v>
      </c>
      <c r="B55" s="253">
        <v>530735.256</v>
      </c>
      <c r="C55" s="253">
        <v>501199.355</v>
      </c>
      <c r="D55" s="222">
        <v>29535.90100000007</v>
      </c>
      <c r="E55" s="302">
        <v>0.0589304449523884</v>
      </c>
      <c r="F55" s="302"/>
      <c r="G55" s="221">
        <v>1071802.6899309342</v>
      </c>
    </row>
    <row r="56" spans="1:7" ht="15">
      <c r="A56" s="254" t="s">
        <v>232</v>
      </c>
      <c r="B56" s="253">
        <v>487162.501</v>
      </c>
      <c r="C56" s="253">
        <v>400797.521</v>
      </c>
      <c r="D56" s="222">
        <v>86364.97999999998</v>
      </c>
      <c r="E56" s="302">
        <v>0.21548281981514547</v>
      </c>
      <c r="F56" s="302"/>
      <c r="G56" s="221">
        <v>983808.919988691</v>
      </c>
    </row>
    <row r="57" spans="1:7" ht="15">
      <c r="A57" s="254" t="s">
        <v>233</v>
      </c>
      <c r="B57" s="253">
        <v>43572.755</v>
      </c>
      <c r="C57" s="253">
        <v>100401.834</v>
      </c>
      <c r="D57" s="222">
        <v>-56829.079000000005</v>
      </c>
      <c r="E57" s="302">
        <v>-0.5660163438847143</v>
      </c>
      <c r="F57" s="302"/>
      <c r="G57" s="221">
        <v>87993.76994224322</v>
      </c>
    </row>
    <row r="58" spans="1:7" ht="15">
      <c r="A58" s="254" t="s">
        <v>234</v>
      </c>
      <c r="B58" s="253">
        <v>693.084</v>
      </c>
      <c r="C58" s="253">
        <v>0</v>
      </c>
      <c r="D58" s="222">
        <v>693.084</v>
      </c>
      <c r="E58" s="303" t="s">
        <v>32</v>
      </c>
      <c r="F58" s="302"/>
      <c r="G58" s="221">
        <v>1399.6607294317218</v>
      </c>
    </row>
    <row r="59" spans="1:7" ht="15">
      <c r="A59" s="254" t="s">
        <v>235</v>
      </c>
      <c r="B59" s="253">
        <v>-563049.681</v>
      </c>
      <c r="C59" s="253">
        <v>-645675.778</v>
      </c>
      <c r="D59" s="222">
        <v>82626.09700000007</v>
      </c>
      <c r="E59" s="302">
        <v>0.12796840119345482</v>
      </c>
      <c r="F59" s="302"/>
      <c r="G59" s="221">
        <v>-1137060.6264388708</v>
      </c>
    </row>
    <row r="60" spans="1:7" ht="15">
      <c r="A60" s="254" t="s">
        <v>236</v>
      </c>
      <c r="B60" s="253">
        <v>-9388.183</v>
      </c>
      <c r="C60" s="253">
        <v>-25491.73</v>
      </c>
      <c r="D60" s="222">
        <v>16103.546999999999</v>
      </c>
      <c r="E60" s="302">
        <v>0.6317165213973316</v>
      </c>
      <c r="F60" s="302"/>
      <c r="G60" s="221">
        <v>-18959.132032796155</v>
      </c>
    </row>
    <row r="61" spans="1:7" ht="15">
      <c r="A61" s="254" t="s">
        <v>237</v>
      </c>
      <c r="B61" s="253">
        <v>0</v>
      </c>
      <c r="C61" s="253">
        <v>0</v>
      </c>
      <c r="D61" s="222">
        <v>0</v>
      </c>
      <c r="E61" s="302" t="s">
        <v>32</v>
      </c>
      <c r="F61" s="302"/>
      <c r="G61" s="221">
        <v>0</v>
      </c>
    </row>
    <row r="62" spans="1:7" ht="15">
      <c r="A62" s="254" t="s">
        <v>238</v>
      </c>
      <c r="B62" s="253">
        <v>0</v>
      </c>
      <c r="C62" s="253">
        <v>0</v>
      </c>
      <c r="D62" s="222">
        <v>0</v>
      </c>
      <c r="E62" s="302" t="s">
        <v>32</v>
      </c>
      <c r="F62" s="302"/>
      <c r="G62" s="221">
        <v>0</v>
      </c>
    </row>
    <row r="63" spans="1:7" ht="15">
      <c r="A63" s="254" t="s">
        <v>199</v>
      </c>
      <c r="B63" s="253">
        <v>-482046.152</v>
      </c>
      <c r="C63" s="253">
        <v>-547081.888</v>
      </c>
      <c r="D63" s="222">
        <v>65035.73600000003</v>
      </c>
      <c r="E63" s="302">
        <v>0.11887751619370011</v>
      </c>
      <c r="F63" s="302"/>
      <c r="G63" s="221">
        <v>-973476.6186033362</v>
      </c>
    </row>
    <row r="64" spans="1:7" ht="15">
      <c r="A64" s="254" t="s">
        <v>201</v>
      </c>
      <c r="B64" s="253">
        <v>-230584.133</v>
      </c>
      <c r="C64" s="253">
        <v>-253478.855</v>
      </c>
      <c r="D64" s="222">
        <v>22894.72200000001</v>
      </c>
      <c r="E64" s="302">
        <v>0.09032201916802886</v>
      </c>
      <c r="F64" s="302"/>
      <c r="G64" s="221">
        <v>-465657.20142170525</v>
      </c>
    </row>
    <row r="65" spans="1:7" ht="15">
      <c r="A65" s="254" t="s">
        <v>203</v>
      </c>
      <c r="B65" s="253">
        <v>0</v>
      </c>
      <c r="C65" s="253">
        <v>0</v>
      </c>
      <c r="D65" s="222">
        <v>0</v>
      </c>
      <c r="E65" s="302" t="s">
        <v>32</v>
      </c>
      <c r="F65" s="302"/>
      <c r="G65" s="221">
        <v>0</v>
      </c>
    </row>
    <row r="66" spans="1:7" ht="15">
      <c r="A66" s="254" t="s">
        <v>204</v>
      </c>
      <c r="B66" s="253">
        <v>-40412.354</v>
      </c>
      <c r="C66" s="253">
        <v>-41745.935</v>
      </c>
      <c r="D66" s="222">
        <v>1333.5809999999983</v>
      </c>
      <c r="E66" s="302">
        <v>0.03194517023034694</v>
      </c>
      <c r="F66" s="302"/>
      <c r="G66" s="221">
        <v>-81611.44230380871</v>
      </c>
    </row>
    <row r="67" spans="1:7" ht="15">
      <c r="A67" s="45" t="s">
        <v>239</v>
      </c>
      <c r="B67" s="223">
        <v>336765.356</v>
      </c>
      <c r="C67" s="223">
        <v>-1012274.831</v>
      </c>
      <c r="D67" s="223">
        <v>1349040.187</v>
      </c>
      <c r="E67" s="90">
        <v>1.3326817438178504</v>
      </c>
      <c r="F67" s="91"/>
      <c r="G67" s="223">
        <v>680086.7482531605</v>
      </c>
    </row>
    <row r="68" spans="1:7" ht="15">
      <c r="A68" s="256"/>
      <c r="B68" s="253"/>
      <c r="C68" s="253"/>
      <c r="D68" s="222"/>
      <c r="E68" s="302"/>
      <c r="F68" s="302"/>
      <c r="G68" s="221"/>
    </row>
    <row r="69" spans="1:7" ht="25.5">
      <c r="A69" s="309" t="s">
        <v>240</v>
      </c>
      <c r="B69" s="257">
        <v>813853.911</v>
      </c>
      <c r="C69" s="257">
        <v>-311048.476</v>
      </c>
      <c r="D69" s="257">
        <v>1124902.387</v>
      </c>
      <c r="E69" s="258">
        <v>3.616485769247106</v>
      </c>
      <c r="F69" s="78"/>
      <c r="G69" s="257">
        <v>1643551.6600024235</v>
      </c>
    </row>
    <row r="70" spans="1:7" ht="15">
      <c r="A70" s="256"/>
      <c r="B70" s="253"/>
      <c r="C70" s="253"/>
      <c r="D70" s="222"/>
      <c r="E70" s="302"/>
      <c r="F70" s="302"/>
      <c r="G70" s="221"/>
    </row>
    <row r="71" spans="1:7" ht="15">
      <c r="A71" s="254" t="s">
        <v>241</v>
      </c>
      <c r="B71" s="253">
        <v>-23298.403</v>
      </c>
      <c r="C71" s="253">
        <v>-60803.67</v>
      </c>
      <c r="D71" s="222">
        <v>37505.267</v>
      </c>
      <c r="E71" s="302">
        <v>0.6168257113427529</v>
      </c>
      <c r="F71" s="302"/>
      <c r="G71" s="221">
        <v>-47050.37158205097</v>
      </c>
    </row>
    <row r="72" spans="1:7" ht="15">
      <c r="A72" s="256"/>
      <c r="B72" s="253"/>
      <c r="C72" s="253"/>
      <c r="D72" s="222"/>
      <c r="E72" s="302"/>
      <c r="F72" s="302"/>
      <c r="G72" s="221"/>
    </row>
    <row r="73" spans="1:7" ht="15">
      <c r="A73" s="45" t="s">
        <v>242</v>
      </c>
      <c r="B73" s="223">
        <v>790555.508</v>
      </c>
      <c r="C73" s="223">
        <v>-371852.146</v>
      </c>
      <c r="D73" s="223">
        <v>1162407.654</v>
      </c>
      <c r="E73" s="90">
        <v>3.125994206310161</v>
      </c>
      <c r="F73" s="91"/>
      <c r="G73" s="223">
        <v>1596501.2884203724</v>
      </c>
    </row>
    <row r="74" spans="1:7" ht="15">
      <c r="A74" s="256"/>
      <c r="B74" s="253"/>
      <c r="C74" s="253"/>
      <c r="D74" s="222"/>
      <c r="E74" s="302"/>
      <c r="F74" s="302"/>
      <c r="G74" s="221"/>
    </row>
    <row r="75" spans="1:7" ht="15">
      <c r="A75" s="254" t="s">
        <v>243</v>
      </c>
      <c r="B75" s="253">
        <v>815832.061</v>
      </c>
      <c r="C75" s="253">
        <v>1187684.208</v>
      </c>
      <c r="D75" s="222">
        <v>-371852.1470000001</v>
      </c>
      <c r="E75" s="302">
        <v>-0.31309008278065786</v>
      </c>
      <c r="F75" s="302"/>
      <c r="G75" s="221">
        <v>1647546.4699705157</v>
      </c>
    </row>
    <row r="76" spans="1:7" ht="15">
      <c r="A76" s="256"/>
      <c r="B76" s="253"/>
      <c r="C76" s="253"/>
      <c r="D76" s="222"/>
      <c r="E76" s="302"/>
      <c r="F76" s="302"/>
      <c r="G76" s="221"/>
    </row>
    <row r="77" spans="1:7" ht="15">
      <c r="A77" s="45" t="s">
        <v>244</v>
      </c>
      <c r="B77" s="223">
        <v>1606387.569</v>
      </c>
      <c r="C77" s="223">
        <v>815832.062</v>
      </c>
      <c r="D77" s="223">
        <v>790555.5069999999</v>
      </c>
      <c r="E77" s="90">
        <v>0.9690174532513038</v>
      </c>
      <c r="F77" s="301"/>
      <c r="G77" s="223">
        <v>3244047.758390888</v>
      </c>
    </row>
    <row r="78" spans="1:7" ht="15.75" thickBot="1">
      <c r="A78" s="259"/>
      <c r="B78" s="260"/>
      <c r="C78" s="260"/>
      <c r="D78" s="261"/>
      <c r="E78" s="304"/>
      <c r="F78" s="304"/>
      <c r="G78" s="262"/>
    </row>
  </sheetData>
  <sheetProtection/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Endesa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Grupo Endesa</dc:creator>
  <cp:keywords/>
  <dc:description/>
  <cp:lastModifiedBy>cl10634177k</cp:lastModifiedBy>
  <cp:lastPrinted>2014-02-11T19:14:41Z</cp:lastPrinted>
  <dcterms:created xsi:type="dcterms:W3CDTF">2010-05-13T19:41:05Z</dcterms:created>
  <dcterms:modified xsi:type="dcterms:W3CDTF">2014-02-11T19:17:28Z</dcterms:modified>
  <cp:category/>
  <cp:version/>
  <cp:contentType/>
  <cp:contentStatus/>
</cp:coreProperties>
</file>