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8985" windowHeight="7455" tabRatio="744" activeTab="0"/>
  </bookViews>
  <sheets>
    <sheet name="Generation Business" sheetId="1" r:id="rId1"/>
    <sheet name="Distribution Business" sheetId="2" r:id="rId2"/>
    <sheet name="energy sales revenues" sheetId="3" r:id="rId3"/>
    <sheet name="Income Statement OC" sheetId="4" r:id="rId4"/>
    <sheet name="Income Statement DO" sheetId="5" r:id="rId5"/>
    <sheet name="Income Statement Total" sheetId="6" r:id="rId6"/>
    <sheet name="op. inc. by business line (OC)" sheetId="7" r:id="rId7"/>
    <sheet name="op. inc. by business line (DO)" sheetId="8" r:id="rId8"/>
    <sheet name="op. inc. by business line total" sheetId="9" r:id="rId9"/>
    <sheet name="op. inc. by country (Gx) (OC)" sheetId="10" r:id="rId10"/>
    <sheet name="op. inc. by country (Dx)" sheetId="11" r:id="rId11"/>
    <sheet name="Op. Inc. Detail" sheetId="12" r:id="rId12"/>
    <sheet name="Financial Result" sheetId="13" r:id="rId13"/>
    <sheet name="Assets" sheetId="14" r:id="rId14"/>
    <sheet name="Liabilities" sheetId="15" r:id="rId15"/>
    <sheet name="Ratios OC" sheetId="16" r:id="rId16"/>
    <sheet name="Cash Flow" sheetId="17" r:id="rId17"/>
    <sheet name="Depreciación y Act Fijo" sheetId="18" r:id="rId18"/>
    <sheet name="Dx physical data" sheetId="19" r:id="rId19"/>
    <sheet name="Gx physical data" sheetId="20" r:id="rId20"/>
    <sheet name="Ebitda y activo fijo" sheetId="21" state="hidden" r:id="rId21"/>
    <sheet name="Merc Generacón" sheetId="22" state="hidden" r:id="rId22"/>
    <sheet name="Impuestos Diferidos" sheetId="23" state="hidden" r:id="rId23"/>
    <sheet name="Segmentos pais" sheetId="24" r:id="rId24"/>
    <sheet name="Segmentos LN resumen" sheetId="25" r:id="rId25"/>
    <sheet name="Segmentos LN Generacion" sheetId="26" r:id="rId26"/>
    <sheet name="Segmentos LN Distribucion" sheetId="27" r:id="rId27"/>
  </sheets>
  <externalReferences>
    <externalReference r:id="rId30"/>
  </externalReferences>
  <definedNames>
    <definedName name="_xlnm.Print_Area" localSheetId="13">'Assets'!$B$1:$H$10</definedName>
    <definedName name="_xlnm.Print_Area" localSheetId="16">'Cash Flow'!$B$1:$H$11</definedName>
    <definedName name="_xlnm.Print_Area" localSheetId="17">'Depreciación y Act Fijo'!$B$3:$H$37</definedName>
    <definedName name="_xlnm.Print_Area" localSheetId="1">'Distribution Business'!$B$3:$L$23</definedName>
    <definedName name="_xlnm.Print_Area" localSheetId="20">'Ebitda y activo fijo'!$C$5:$G$30</definedName>
    <definedName name="_xlnm.Print_Area" localSheetId="12">'Financial Result'!$B$3:$F$19</definedName>
    <definedName name="_xlnm.Print_Area" localSheetId="0">'Generation Business'!$B$3:$K$27</definedName>
    <definedName name="_xlnm.Print_Area" localSheetId="22">'Impuestos Diferidos'!$C$4:$F$11</definedName>
    <definedName name="_xlnm.Print_Area" localSheetId="4">'Income Statement DO'!$B$3:$F$38</definedName>
    <definedName name="_xlnm.Print_Area" localSheetId="3">'Income Statement OC'!$B$3:$F$44</definedName>
    <definedName name="_xlnm.Print_Area" localSheetId="14">'Liabilities'!$B$1:$G$13</definedName>
    <definedName name="_xlnm.Print_Area" localSheetId="21">'Merc Generacón'!$B$3:$G$18</definedName>
    <definedName name="_xlnm.Print_Area" localSheetId="7">'op. inc. by business line (DO)'!$B$3:$J$26</definedName>
    <definedName name="_xlnm.Print_Area" localSheetId="6">'op. inc. by business line (OC)'!$B$3:$J$26</definedName>
    <definedName name="_xlnm.Print_Area" localSheetId="10">'op. inc. by country (Dx)'!$B$5:$P$49</definedName>
    <definedName name="_xlnm.Print_Area" localSheetId="9">'op. inc. by country (Gx) (OC)'!$B$5:$P$49</definedName>
    <definedName name="_xlnm.Print_Area" localSheetId="11">'Op. Inc. Detail'!$P$2:$AB$29</definedName>
    <definedName name="_xlnm.Print_Area" localSheetId="15">'Ratios OC'!$B$2:$K$19</definedName>
  </definedNames>
  <calcPr fullCalcOnLoad="1"/>
</workbook>
</file>

<file path=xl/sharedStrings.xml><?xml version="1.0" encoding="utf-8"?>
<sst xmlns="http://schemas.openxmlformats.org/spreadsheetml/2006/main" count="1372" uniqueCount="415">
  <si>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</si>
  <si>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</si>
  <si>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</si>
  <si>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</si>
  <si>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</si>
  <si>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</si>
  <si>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</si>
  <si>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</si>
  <si>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</si>
  <si>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</si>
  <si>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</si>
  <si>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</si>
  <si>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</si>
  <si>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</si>
  <si>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</si>
  <si>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</si>
  <si>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Empresa</t>
  </si>
  <si>
    <t>(GWh) ( * )</t>
  </si>
  <si>
    <t>Río Maipo</t>
  </si>
  <si>
    <t>Edesur</t>
  </si>
  <si>
    <t>Edelnor</t>
  </si>
  <si>
    <t>Coelce</t>
  </si>
  <si>
    <t>Total</t>
  </si>
  <si>
    <t>Ingresos de Explotación</t>
  </si>
  <si>
    <t>%</t>
  </si>
  <si>
    <t xml:space="preserve">DETALLE INGRESOS DE EXPLOTACION </t>
  </si>
  <si>
    <t>(millones de pesos)</t>
  </si>
  <si>
    <t>histórico</t>
  </si>
  <si>
    <t>Costos de Explotación</t>
  </si>
  <si>
    <t>Variación</t>
  </si>
  <si>
    <t>Endesa S.A.</t>
  </si>
  <si>
    <t>Chilectra S.A.</t>
  </si>
  <si>
    <t>Edesur S.A.</t>
  </si>
  <si>
    <t>Edelnor S.A.</t>
  </si>
  <si>
    <t>Codensa S.A.</t>
  </si>
  <si>
    <t>Cam Ltda.</t>
  </si>
  <si>
    <t>Inmobiliaria Manso de Velasco Ltda.</t>
  </si>
  <si>
    <t>Synapsis Soluciones y Servicios Ltda.</t>
  </si>
  <si>
    <t>Holding Enersis y sociedades de inversión</t>
  </si>
  <si>
    <t>Holding Enersis y soc. inversión</t>
  </si>
  <si>
    <t>Ajustes eliminaciones de consolidación</t>
  </si>
  <si>
    <t>Total Consolidado</t>
  </si>
  <si>
    <t>DETALLE COSTOS DE EXPLOTACION</t>
  </si>
  <si>
    <t>DETALLE GASTOS DE ADMINISTRACION Y VENTAS</t>
  </si>
  <si>
    <t>DETALLE RESULTADO OPERACIONAL</t>
  </si>
  <si>
    <t>Distribución</t>
  </si>
  <si>
    <t>Eliminaciones</t>
  </si>
  <si>
    <t>Ingresos de explotación</t>
  </si>
  <si>
    <t>Costos de explotación</t>
  </si>
  <si>
    <t>Chile</t>
  </si>
  <si>
    <t>Itemes  extraordinarios</t>
  </si>
  <si>
    <t>Total Pasivos C/P y L/P</t>
  </si>
  <si>
    <t>Ampla (ex Cerj)</t>
  </si>
  <si>
    <t>Variaciones</t>
  </si>
  <si>
    <t>Impuesto Renta</t>
  </si>
  <si>
    <t>Impuesto Diferido</t>
  </si>
  <si>
    <t>Endesa Cachoeira (*)</t>
  </si>
  <si>
    <t>CGTF (**)</t>
  </si>
  <si>
    <t>Cien (**)</t>
  </si>
  <si>
    <t>Brasil  (1)</t>
  </si>
  <si>
    <t>(1)  En el año 2005  se incluyen las ventas del trimestre octubre-diciembre 2005 de las sociedades Endesa Fortaleza y CIEN.</t>
  </si>
  <si>
    <t>El Chocón</t>
  </si>
  <si>
    <t>Cachoeira Dourada</t>
  </si>
  <si>
    <t xml:space="preserve">(GWh) </t>
  </si>
  <si>
    <t>Concepto  (Millones de $)</t>
  </si>
  <si>
    <t>CGTF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</si>
  <si>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</si>
  <si>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</si>
  <si>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</si>
  <si>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</si>
  <si>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</si>
  <si>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</si>
  <si>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</si>
  <si>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</si>
  <si>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</si>
  <si>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</si>
  <si>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Cien</t>
  </si>
  <si>
    <t>Ampla</t>
  </si>
  <si>
    <t xml:space="preserve">CIEN </t>
  </si>
  <si>
    <t>Endesa Chile</t>
  </si>
  <si>
    <t>Var  07-08</t>
  </si>
  <si>
    <t>%Var 07-08</t>
  </si>
  <si>
    <t>EBITDA / Activo Fijo marzo 2007</t>
  </si>
  <si>
    <t xml:space="preserve">Emgesa </t>
  </si>
  <si>
    <t>SIN Argentina</t>
  </si>
  <si>
    <t>SIN Colombia</t>
  </si>
  <si>
    <t>Impuesto a la Renta e Impuestos diferidos</t>
  </si>
  <si>
    <t>Trabajos para el inmovilizado</t>
  </si>
  <si>
    <t>Resultados de otras inversiones</t>
  </si>
  <si>
    <t>Estructura y ajustes</t>
  </si>
  <si>
    <t>Edegel</t>
  </si>
  <si>
    <t>Emgesa</t>
  </si>
  <si>
    <t>(%)</t>
  </si>
  <si>
    <t>Brasil   (*)</t>
  </si>
  <si>
    <t>(*) Incluye activos intangibles por concesiones en Ampla y Coelce</t>
  </si>
  <si>
    <t>Ampla (*)</t>
  </si>
  <si>
    <t>Coelce (*)</t>
  </si>
  <si>
    <t xml:space="preserve">Cachoeira Dourada </t>
  </si>
  <si>
    <t>Variación   y   % Var.</t>
  </si>
  <si>
    <t>Chilectra (**)</t>
  </si>
  <si>
    <t>EBITDA / Activo Fijo DIC. 2010</t>
  </si>
  <si>
    <t>Al 31 de marzo de 2011</t>
  </si>
  <si>
    <t>Ratio EBITDA/Activo Fijo</t>
  </si>
  <si>
    <t>% Variación en Moneda Local</t>
  </si>
  <si>
    <t>Resultado explotación ML</t>
  </si>
  <si>
    <t>Tipo de cambio medio</t>
  </si>
  <si>
    <t xml:space="preserve">Codensa S.A. </t>
  </si>
  <si>
    <t xml:space="preserve">Codensa </t>
  </si>
  <si>
    <t>Cemsa</t>
  </si>
  <si>
    <t>Dock Sud</t>
  </si>
  <si>
    <t>EE Piura</t>
  </si>
  <si>
    <t>EE. Piura</t>
  </si>
  <si>
    <t>OPERATING INCOME</t>
  </si>
  <si>
    <t>Operating Revenues</t>
  </si>
  <si>
    <t>Operating Costs</t>
  </si>
  <si>
    <t>Operating Income</t>
  </si>
  <si>
    <t>Generation &amp; Transmission</t>
  </si>
  <si>
    <t>Distribution</t>
  </si>
  <si>
    <t>Adjustments</t>
  </si>
  <si>
    <t>OPERATING INCOME BY COUNTRY</t>
  </si>
  <si>
    <t>COUNTRY</t>
  </si>
  <si>
    <t>Brazil</t>
  </si>
  <si>
    <t>Peru</t>
  </si>
  <si>
    <t>Company</t>
  </si>
  <si>
    <t>SICN Peru</t>
  </si>
  <si>
    <t>SICN Brazil</t>
  </si>
  <si>
    <t>SIC &amp; SING Chile</t>
  </si>
  <si>
    <t>Consolidation Adjustments</t>
  </si>
  <si>
    <r>
      <t xml:space="preserve">Endesa Chile </t>
    </r>
    <r>
      <rPr>
        <sz val="8"/>
        <rFont val="Tahoma"/>
        <family val="2"/>
      </rPr>
      <t>(1)</t>
    </r>
  </si>
  <si>
    <t xml:space="preserve">Markets </t>
  </si>
  <si>
    <t>in which</t>
  </si>
  <si>
    <t>operates</t>
  </si>
  <si>
    <t>Energy Sales</t>
  </si>
  <si>
    <t>Market</t>
  </si>
  <si>
    <t>Share</t>
  </si>
  <si>
    <t>Assets (million Ch$)</t>
  </si>
  <si>
    <t>Current Assets</t>
  </si>
  <si>
    <t>Non Current Assets</t>
  </si>
  <si>
    <t>Total Assets</t>
  </si>
  <si>
    <t>Liabilities (million Ch$)</t>
  </si>
  <si>
    <t>Current Liabilities</t>
  </si>
  <si>
    <t>Non Current Liabilities</t>
  </si>
  <si>
    <t>Total Shareholders' Equity</t>
  </si>
  <si>
    <t>Personnel costs</t>
  </si>
  <si>
    <t>Other Non Operating Income</t>
  </si>
  <si>
    <t>Otther Non Operating revenues (expenses)</t>
  </si>
  <si>
    <t>Net Income attributable to owners of parent</t>
  </si>
  <si>
    <t>Net income attributable to non-controlling interest</t>
  </si>
  <si>
    <t>Attributable to shareholders of the company</t>
  </si>
  <si>
    <t>Attributable to minority interest</t>
  </si>
  <si>
    <t>Total Liabilities and Shareholders' equity</t>
  </si>
  <si>
    <t>Energy Losses</t>
  </si>
  <si>
    <t>Clients</t>
  </si>
  <si>
    <t>Clients / Employees</t>
  </si>
  <si>
    <t>(*) Includes final customer sales and tolls.</t>
  </si>
  <si>
    <t>(thousand)</t>
  </si>
  <si>
    <t>NET INCOME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</si>
  <si>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</si>
  <si>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</si>
  <si>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</si>
  <si>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</si>
  <si>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</si>
  <si>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</si>
  <si>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</si>
  <si>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</si>
  <si>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</si>
  <si>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</si>
  <si>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</si>
  <si>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</si>
  <si>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</si>
  <si>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</si>
  <si>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</si>
  <si>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</si>
  <si>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Cash Flow   (million Ch$)</t>
  </si>
  <si>
    <t>PROPERTY, PLANTS AND EQUIPMENT INFORMATION BY COMPANY</t>
  </si>
  <si>
    <t>(million Ch$)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</si>
  <si>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</si>
  <si>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</si>
  <si>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</si>
  <si>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</si>
  <si>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</si>
  <si>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</si>
  <si>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(Figures in million Ch$)</t>
  </si>
  <si>
    <t>Change in million Ch$ and %</t>
  </si>
  <si>
    <t>Edegel consolidated</t>
  </si>
  <si>
    <t>Change</t>
  </si>
  <si>
    <t>% Change</t>
  </si>
  <si>
    <t>Times</t>
  </si>
  <si>
    <t>Holding Enersis and investment companies</t>
  </si>
  <si>
    <t>MMCh$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</si>
  <si>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</si>
  <si>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</si>
  <si>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</si>
  <si>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</si>
  <si>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</si>
  <si>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</si>
  <si>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</si>
  <si>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</si>
  <si>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</si>
  <si>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</si>
  <si>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</si>
  <si>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Total Segmentos</t>
  </si>
  <si>
    <t>Generation and Distribution</t>
  </si>
  <si>
    <t>Less: Consolidation adjustments</t>
  </si>
  <si>
    <t>Inmob. Manso de Velasco Ltda. (1)</t>
  </si>
  <si>
    <t>Inmobiliaria Manso de Velasco Ltda. (1)</t>
  </si>
  <si>
    <t>Servicios Informaticos e Inmobiliarios Ltda (ex ICT)</t>
  </si>
  <si>
    <t>(1) Company merged in 2015 by Servicios Informaticos e Inmobiliarios Ltda.(ex ICT)</t>
  </si>
  <si>
    <t xml:space="preserve"> Servicios Informaticos e Inmobiliarios Ltda (ex ICT)</t>
  </si>
  <si>
    <t>Total Segments</t>
  </si>
  <si>
    <t>Structure and adjustments</t>
  </si>
  <si>
    <t>Costanera</t>
  </si>
  <si>
    <t>Fortaleza</t>
  </si>
  <si>
    <t>Payments for additions of Property, plant and equipment</t>
  </si>
  <si>
    <t>Discontinued operations (1)</t>
  </si>
  <si>
    <t>Discontinued operations (**)</t>
  </si>
  <si>
    <t>Total Continuing Operations</t>
  </si>
  <si>
    <t>Net income (Loss) from discontinued operations after taxes</t>
  </si>
  <si>
    <t>Net Income from Continuing Operations</t>
  </si>
  <si>
    <t xml:space="preserve">NET INCOME </t>
  </si>
  <si>
    <t>Earning per share from continuing operations  (Ch$ /share)</t>
  </si>
  <si>
    <t>Earning per share from discontinued operations  (Ch$ /share)</t>
  </si>
  <si>
    <t>Earning per share  (Ch$ /share)</t>
  </si>
  <si>
    <t>CONSOLIDATED INCOME STATEMENT (Continuing Operations) (million Ch$)</t>
  </si>
  <si>
    <t>BY BUSINESS LINES (Continuing Operations)</t>
  </si>
  <si>
    <t>Discontinued Operations</t>
  </si>
  <si>
    <t xml:space="preserve">            Discontinued Operations</t>
  </si>
  <si>
    <t>Continuing Operations</t>
  </si>
  <si>
    <t>SVS</t>
  </si>
  <si>
    <t>Including Disc. Operations</t>
  </si>
  <si>
    <t>* Includes continuing and discontinued operations</t>
  </si>
  <si>
    <t>Chile (*)</t>
  </si>
  <si>
    <t>(*) Discontinued Operations</t>
  </si>
  <si>
    <t>(**) Continuing Operations</t>
  </si>
  <si>
    <t>2 months</t>
  </si>
  <si>
    <t>BY BUSINESS LINES (Discontinued Operations)</t>
  </si>
  <si>
    <t>Operating Income Detail (Continuing Operations)</t>
  </si>
  <si>
    <t>Endesa Américas</t>
  </si>
  <si>
    <t>FINANCIAL RESULT</t>
  </si>
  <si>
    <t>CONSOLIDATED INCOME STATEMENT (million Ch$)</t>
  </si>
  <si>
    <t>Net Financial Income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</si>
  <si>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</si>
  <si>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</si>
  <si>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</si>
  <si>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</si>
  <si>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</si>
  <si>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</si>
  <si>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</si>
  <si>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</si>
  <si>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</si>
  <si>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</si>
  <si>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</si>
  <si>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</si>
  <si>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</si>
  <si>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</si>
  <si>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</si>
  <si>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</si>
  <si>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</si>
  <si>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</si>
  <si>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</si>
  <si>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</si>
  <si>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</si>
  <si>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</si>
  <si>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</si>
  <si>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</si>
  <si>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</si>
  <si>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CONSOLIDATED INCOME STATEMENT (Discontinued Operations)(million Ch$)</t>
  </si>
  <si>
    <t>Enersis Chile</t>
  </si>
  <si>
    <t>Enersis Américas + 2 months of Enersis Chile</t>
  </si>
  <si>
    <t>CONSOLIDATED INCOME STATEMENT (including discontinued operations) (million Ch$)</t>
  </si>
  <si>
    <t>Dec-15</t>
  </si>
  <si>
    <t>Endesa Américas consolidated</t>
  </si>
  <si>
    <t>COMPANY</t>
  </si>
  <si>
    <t>Employees</t>
  </si>
  <si>
    <t>Clients/Employees</t>
  </si>
  <si>
    <t>Gwh</t>
  </si>
  <si>
    <t>N°</t>
  </si>
  <si>
    <t>AMPLA Energía</t>
  </si>
  <si>
    <t>Codensa</t>
  </si>
  <si>
    <t>TOTAL</t>
  </si>
  <si>
    <t>SALES</t>
  </si>
  <si>
    <t>Chocón</t>
  </si>
  <si>
    <t>Docksud</t>
  </si>
  <si>
    <t>Eepsa</t>
  </si>
  <si>
    <t>Cachoeira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</si>
  <si>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</si>
  <si>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</si>
  <si>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</si>
  <si>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</si>
  <si>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</si>
  <si>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</si>
  <si>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</si>
  <si>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</si>
  <si>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</si>
  <si>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</si>
  <si>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</si>
  <si>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</si>
  <si>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</si>
  <si>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</si>
  <si>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</si>
  <si>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</si>
  <si>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(1) includes Endesa Chile and its generation subsidiaries in Chile. As of September 30, 2016 and 2015, corresponds to discontinued operations.</t>
  </si>
  <si>
    <t>(**) Consolidated data. As of September 30, 2016 and 2015, corresponds to discontinued operations.</t>
  </si>
  <si>
    <t>(*) As of September 30, 2016 and 2015 the average number of paid and subscribed shares were 49,092,772,762</t>
  </si>
  <si>
    <t>7 months</t>
  </si>
  <si>
    <t>Enersis Chile 7 months</t>
  </si>
  <si>
    <t>(*) As of September  30, 2016 and 2015 the average number of paid and subscribed shares were 49,092,772,762</t>
  </si>
  <si>
    <t>For the Period ended September,  2016</t>
  </si>
  <si>
    <t>For the Period ended September,  2015</t>
  </si>
  <si>
    <t>Others</t>
  </si>
  <si>
    <t>Chile ( Holdings y Otros)</t>
  </si>
  <si>
    <t>Totales</t>
  </si>
  <si>
    <t>ACTIVOS</t>
  </si>
  <si>
    <t>M$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</si>
  <si>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</si>
  <si>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</si>
  <si>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</si>
  <si>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</si>
  <si>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</si>
  <si>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</si>
  <si>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</si>
  <si>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</si>
  <si>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</si>
  <si>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</si>
  <si>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</si>
  <si>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</si>
  <si>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</si>
  <si>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</si>
  <si>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</si>
  <si>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</si>
  <si>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</si>
  <si>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</si>
  <si>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</si>
  <si>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</si>
  <si>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</si>
  <si>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</si>
  <si>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</si>
  <si>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</si>
  <si>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</si>
  <si>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</si>
  <si>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</si>
  <si>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</si>
  <si>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</si>
  <si>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</si>
  <si>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</si>
  <si>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</si>
  <si>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</si>
  <si>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</si>
  <si>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</si>
  <si>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</si>
  <si>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</si>
  <si>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</si>
  <si>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</si>
  <si>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</si>
  <si>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</si>
  <si>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</si>
  <si>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</si>
  <si>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</si>
  <si>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</si>
  <si>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</si>
  <si>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</si>
  <si>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</si>
  <si>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</si>
  <si>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</si>
  <si>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</si>
  <si>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</si>
  <si>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</si>
  <si>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</si>
  <si>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</si>
  <si>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</si>
  <si>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</si>
  <si>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</si>
  <si>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</si>
  <si>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</si>
  <si>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</si>
  <si>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</si>
  <si>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</si>
  <si>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</si>
  <si>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</si>
  <si>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</si>
  <si>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</si>
  <si>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</si>
  <si>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</si>
  <si>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</si>
  <si>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</si>
  <si>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</si>
  <si>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</si>
  <si>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</si>
  <si>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</si>
  <si>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</si>
  <si>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</si>
  <si>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</si>
  <si>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</si>
  <si>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</si>
  <si>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</si>
  <si>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</si>
  <si>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</si>
  <si>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</si>
  <si>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</si>
  <si>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</si>
  <si>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</si>
  <si>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</si>
  <si>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</si>
  <si>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</si>
  <si>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</si>
  <si>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</si>
  <si>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</si>
  <si>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</si>
  <si>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</si>
  <si>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</si>
  <si>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</si>
  <si>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Linea de Negocio</t>
  </si>
  <si>
    <t>Generación</t>
  </si>
  <si>
    <t xml:space="preserve">Holdings y Eliminaciones </t>
  </si>
  <si>
    <t>Línea de Negocio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</si>
</sst>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.000;[Red]\-#,##0.000"/>
    <numFmt numFmtId="168" formatCode="#,##0_ ;[Red]\-#,##0\ "/>
    <numFmt numFmtId="169" formatCode="#,##0.0000_);[Red]\(#,##0.0000\)"/>
    <numFmt numFmtId="170" formatCode="0.000%"/>
    <numFmt numFmtId="171" formatCode="0.0%\ \ \ \ ;\(0.0%\)\ \ \ \ "/>
    <numFmt numFmtId="172" formatCode="_(* #,##0_);_(* \(#,##0\);_(* &quot;-&quot;??_);_(@_)"/>
    <numFmt numFmtId="173" formatCode="#,##0_);[Black]\(#,##0\);&quot;-       &quot;"/>
    <numFmt numFmtId="174" formatCode="#,##0.00_);[Black]\(#,##0.00\);&quot;-       &quot;"/>
    <numFmt numFmtId="175" formatCode="#,##0.000_);[Black]\(#,##0.000\);&quot;-       &quot;"/>
    <numFmt numFmtId="176" formatCode="0.0%;\(0.0%\)"/>
    <numFmt numFmtId="177" formatCode="0.0%_);\(0.0%\)"/>
    <numFmt numFmtId="178" formatCode="#,##0.000;\-#,##0.000"/>
    <numFmt numFmtId="179" formatCode="0.0%_)\ \ ;\(0.0%\)\ \ "/>
    <numFmt numFmtId="180" formatCode="0_);\(0\)"/>
    <numFmt numFmtId="181" formatCode="_(* #,##0.000_);_(* \(#,##0.000\);_(* &quot;-&quot;_);_(@_)"/>
    <numFmt numFmtId="182" formatCode="#,##0\ ;\(#,##0\);&quot;-       &quot;"/>
    <numFmt numFmtId="183" formatCode="#,##0.00_);\(#,##0.00\);&quot;  -  &quot;"/>
    <numFmt numFmtId="184" formatCode="#,##0_)\ ;[Black]\(#,##0\)\ ;&quot;-       &quot;"/>
    <numFmt numFmtId="185" formatCode="#,##0\ ;[Black]\(#,##0\);&quot;-       &quot;"/>
    <numFmt numFmtId="186" formatCode="0.0"/>
    <numFmt numFmtId="187" formatCode="0.000"/>
    <numFmt numFmtId="188" formatCode="#,##0.000000000_);[Black]\(#,##0.000000000\);&quot;-       &quot;"/>
    <numFmt numFmtId="189" formatCode="#,##0.0\ ;\(#,##0.0\);&quot;-       &quot;"/>
    <numFmt numFmtId="190" formatCode="#,##0.000"/>
    <numFmt numFmtId="191" formatCode="#,##0;\(#,##0\)"/>
    <numFmt numFmtId="192" formatCode="#,##0;\(#,##0\);&quot;-&quot;"/>
    <numFmt numFmtId="193" formatCode="0.000000"/>
    <numFmt numFmtId="194" formatCode="0%_);\(0%\)"/>
    <numFmt numFmtId="195" formatCode="#,##0.0"/>
    <numFmt numFmtId="196" formatCode="#,##0.0_);\(#,##0.0\);&quot;  -  &quot;"/>
    <numFmt numFmtId="197" formatCode="_-* #,##0.0_-;\-* #,##0.0_-;_-* &quot;-&quot;??_-;_-@_-"/>
    <numFmt numFmtId="198" formatCode="_-* #,##0_-;\-* #,##0_-;_-* &quot;-&quot;??_-;_-@_-"/>
    <numFmt numFmtId="199" formatCode="[$-340A]dddd\,\ dd&quot; de &quot;mmmm&quot; de &quot;yyyy"/>
    <numFmt numFmtId="200" formatCode="0%;\(0%\)"/>
    <numFmt numFmtId="201" formatCode="#,##0.0_);[Black]\(#,##0.0\);&quot;-       &quot;"/>
    <numFmt numFmtId="202" formatCode="#,##0.000\ ;\(#,##0.000\);&quot;-       &quot;"/>
    <numFmt numFmtId="203" formatCode="#,##0_)\ ;\(#,##0\)\ ;&quot;-       &quot;"/>
    <numFmt numFmtId="204" formatCode="#,##0_);\(#,##0\);&quot;-       &quot;"/>
    <numFmt numFmtId="205" formatCode="_-* #,##0.000_-;\-* #,##0.000_-;_-* &quot;-&quot;??_-;_-@_-"/>
    <numFmt numFmtId="206" formatCode="#,##0_);\(#,##0\);&quot;  -  &quot;"/>
    <numFmt numFmtId="207" formatCode="#,##0\ ;[White]\(#,##0\);&quot;-       &quot;"/>
    <numFmt numFmtId="208" formatCode="#,##0_)\ ;[White]\(#,##0\)\ ;&quot;-       &quot;"/>
    <numFmt numFmtId="209" formatCode="#,##0_);[White]\(#,##0\);&quot;-       &quot;"/>
    <numFmt numFmtId="210" formatCode="#,##0.00000000_);[Black]\(#,##0.00000000\);&quot;-       &quot;"/>
    <numFmt numFmtId="211" formatCode="#,##0.0000000_);[Black]\(#,##0.0000000\);&quot;-       &quot;"/>
    <numFmt numFmtId="212" formatCode="#,##0.000000_);[Black]\(#,##0.000000\);&quot;-       &quot;"/>
    <numFmt numFmtId="213" formatCode="#,##0.00000_);[Black]\(#,##0.00000\);&quot;-       &quot;"/>
    <numFmt numFmtId="214" formatCode="#,##0.0000_);[Black]\(#,##0.0000\);&quot;-       &quot;"/>
    <numFmt numFmtId="215" formatCode="_-* #,##0.0000_-;\-* #,##0.0000_-;_-* &quot;-&quot;??_-;_-@_-"/>
    <numFmt numFmtId="216" formatCode="#,##0.00\ ;\(#,##0.00\);&quot;-       &quot;"/>
    <numFmt numFmtId="217" formatCode="#,##0.0_)&quot; pp.&quot;;\(#,##0.0\)&quot; pp.&quot;;&quot;-&quot;"/>
    <numFmt numFmtId="218" formatCode="0.0\ \p.\p."/>
    <numFmt numFmtId="219" formatCode="#,##0.0;[Black]\(#,##0.0\);&quot; - &quot;"/>
    <numFmt numFmtId="220" formatCode="_(* #,##0.00000_);_(* \(#,##0.00000\);_(* &quot;-&quot;??_);_(@_)"/>
    <numFmt numFmtId="221" formatCode="_-* #,##0.000_-;\-* #,##0.000_-;_-* &quot;-&quot;???_-;_-@_-"/>
    <numFmt numFmtId="222" formatCode="_(* #,##0.0_);_(* \(#,##0.0\);_(* &quot;-&quot;??_);_(@_)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10"/>
      <name val="Tahoma"/>
      <family val="2"/>
    </font>
    <font>
      <b/>
      <sz val="12"/>
      <name val="Tahoma"/>
      <family val="2"/>
    </font>
    <font>
      <sz val="11"/>
      <color indexed="9"/>
      <name val="Tahoma"/>
      <family val="2"/>
    </font>
    <font>
      <b/>
      <sz val="9"/>
      <name val="Tahoma"/>
      <family val="2"/>
    </font>
    <font>
      <b/>
      <sz val="13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Tahoma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b/>
      <sz val="9"/>
      <color indexed="9"/>
      <name val="Arial Narrow"/>
      <family val="2"/>
    </font>
    <font>
      <b/>
      <sz val="12"/>
      <color indexed="10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0"/>
      <color rgb="FFFFFFFF"/>
      <name val="Tahoma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 Narrow"/>
      <family val="2"/>
    </font>
    <font>
      <b/>
      <sz val="10"/>
      <color rgb="FFFFFFFF"/>
      <name val="Arial Narrow"/>
      <family val="2"/>
    </font>
    <font>
      <b/>
      <sz val="12"/>
      <color rgb="FFFF0000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BE7F5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 style="thin"/>
    </border>
    <border>
      <left style="thin"/>
      <right/>
      <top style="thin"/>
      <bottom/>
    </border>
    <border>
      <left style="double"/>
      <right style="double"/>
      <top style="thin"/>
      <bottom style="double"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  <border>
      <left style="thin">
        <color indexed="22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5999900102615356"/>
      </bottom>
    </border>
    <border>
      <left>
        <color indexed="63"/>
      </left>
      <right>
        <color indexed="63"/>
      </right>
      <top style="medium">
        <color theme="8" tint="0.5999900102615356"/>
      </top>
      <bottom style="medium">
        <color theme="8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rgb="FFB7DEE8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 style="thin">
        <color theme="8" tint="0.5999900102615356"/>
      </top>
      <bottom style="thin">
        <color theme="8" tint="0.5999900102615356"/>
      </bottom>
    </border>
    <border>
      <left>
        <color indexed="63"/>
      </left>
      <right>
        <color indexed="63"/>
      </right>
      <top style="medium">
        <color theme="8" tint="0.5999900102615356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8" tint="0.5999900102615356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/>
      <right/>
      <top style="medium"/>
      <bottom/>
    </border>
    <border>
      <left/>
      <right/>
      <top/>
      <bottom style="thin">
        <color theme="8" tint="0.5999900102615356"/>
      </bottom>
    </border>
    <border>
      <left/>
      <right/>
      <top style="thin">
        <color indexed="22"/>
      </top>
      <bottom style="thin">
        <color indexed="9"/>
      </bottom>
    </border>
    <border>
      <left/>
      <right style="thin">
        <color indexed="22"/>
      </right>
      <top style="thin">
        <color indexed="22"/>
      </top>
      <bottom style="thin">
        <color indexed="9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 style="thin">
        <color indexed="22"/>
      </right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23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22" borderId="1" applyNumberFormat="0" applyAlignment="0" applyProtection="0"/>
    <xf numFmtId="0" fontId="70" fillId="23" borderId="2" applyNumberFormat="0" applyAlignment="0" applyProtection="0"/>
    <xf numFmtId="0" fontId="71" fillId="0" borderId="3" applyNumberFormat="0" applyFill="0" applyAlignment="0" applyProtection="0"/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3" fillId="3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2" fillId="0" borderId="8" applyNumberFormat="0" applyFill="0" applyAlignment="0" applyProtection="0"/>
    <xf numFmtId="0" fontId="84" fillId="0" borderId="9" applyNumberFormat="0" applyFill="0" applyAlignment="0" applyProtection="0"/>
  </cellStyleXfs>
  <cellXfs count="665">
    <xf numFmtId="0" fontId="0" fillId="0" borderId="0" xfId="0" applyAlignment="1">
      <alignment/>
    </xf>
    <xf numFmtId="0" fontId="4" fillId="0" borderId="0" xfId="63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3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82" fontId="6" fillId="35" borderId="14" xfId="0" applyNumberFormat="1" applyFont="1" applyFill="1" applyBorder="1" applyAlignment="1">
      <alignment vertical="center"/>
    </xf>
    <xf numFmtId="182" fontId="6" fillId="34" borderId="15" xfId="0" applyNumberFormat="1" applyFont="1" applyFill="1" applyBorder="1" applyAlignment="1">
      <alignment vertical="center"/>
    </xf>
    <xf numFmtId="166" fontId="6" fillId="35" borderId="16" xfId="66" applyNumberFormat="1" applyFont="1" applyFill="1" applyBorder="1" applyAlignment="1">
      <alignment vertical="center"/>
    </xf>
    <xf numFmtId="166" fontId="6" fillId="34" borderId="17" xfId="6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9" fillId="0" borderId="0" xfId="55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82" fontId="6" fillId="34" borderId="18" xfId="0" applyNumberFormat="1" applyFont="1" applyFill="1" applyBorder="1" applyAlignment="1">
      <alignment vertical="center"/>
    </xf>
    <xf numFmtId="166" fontId="6" fillId="34" borderId="19" xfId="66" applyNumberFormat="1" applyFont="1" applyFill="1" applyBorder="1" applyAlignment="1">
      <alignment vertical="center"/>
    </xf>
    <xf numFmtId="182" fontId="6" fillId="34" borderId="11" xfId="0" applyNumberFormat="1" applyFont="1" applyFill="1" applyBorder="1" applyAlignment="1">
      <alignment vertical="center"/>
    </xf>
    <xf numFmtId="166" fontId="6" fillId="34" borderId="11" xfId="66" applyNumberFormat="1" applyFont="1" applyFill="1" applyBorder="1" applyAlignment="1">
      <alignment vertical="center"/>
    </xf>
    <xf numFmtId="182" fontId="8" fillId="34" borderId="20" xfId="0" applyNumberFormat="1" applyFont="1" applyFill="1" applyBorder="1" applyAlignment="1">
      <alignment vertical="center"/>
    </xf>
    <xf numFmtId="0" fontId="9" fillId="0" borderId="0" xfId="63" applyFont="1">
      <alignment/>
      <protection/>
    </xf>
    <xf numFmtId="0" fontId="6" fillId="0" borderId="0" xfId="63" applyFont="1">
      <alignment/>
      <protection/>
    </xf>
    <xf numFmtId="0" fontId="9" fillId="0" borderId="0" xfId="63" applyFont="1" applyAlignment="1" quotePrefix="1">
      <alignment horizontal="left"/>
      <protection/>
    </xf>
    <xf numFmtId="168" fontId="9" fillId="0" borderId="0" xfId="63" applyNumberFormat="1" applyFont="1">
      <alignment/>
      <protection/>
    </xf>
    <xf numFmtId="10" fontId="9" fillId="0" borderId="0" xfId="66" applyNumberFormat="1" applyFont="1" applyAlignment="1">
      <alignment/>
    </xf>
    <xf numFmtId="180" fontId="9" fillId="0" borderId="0" xfId="63" applyNumberFormat="1" applyFont="1" applyAlignment="1" quotePrefix="1">
      <alignment horizontal="left"/>
      <protection/>
    </xf>
    <xf numFmtId="0" fontId="9" fillId="0" borderId="0" xfId="63" applyFont="1" applyBorder="1">
      <alignment/>
      <protection/>
    </xf>
    <xf numFmtId="178" fontId="7" fillId="36" borderId="0" xfId="0" applyNumberFormat="1" applyFont="1" applyFill="1" applyBorder="1" applyAlignment="1">
      <alignment vertical="center"/>
    </xf>
    <xf numFmtId="166" fontId="7" fillId="36" borderId="0" xfId="66" applyNumberFormat="1" applyFont="1" applyFill="1" applyBorder="1" applyAlignment="1">
      <alignment vertical="center"/>
    </xf>
    <xf numFmtId="178" fontId="9" fillId="0" borderId="0" xfId="63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63" applyFont="1" applyAlignment="1">
      <alignment vertical="center"/>
      <protection/>
    </xf>
    <xf numFmtId="10" fontId="6" fillId="0" borderId="0" xfId="66" applyNumberFormat="1" applyFont="1" applyAlignment="1">
      <alignment/>
    </xf>
    <xf numFmtId="38" fontId="6" fillId="0" borderId="0" xfId="0" applyNumberFormat="1" applyFont="1" applyAlignment="1">
      <alignment/>
    </xf>
    <xf numFmtId="176" fontId="6" fillId="0" borderId="0" xfId="66" applyNumberFormat="1" applyFont="1" applyBorder="1" applyAlignment="1">
      <alignment vertical="center"/>
    </xf>
    <xf numFmtId="17" fontId="8" fillId="36" borderId="13" xfId="0" applyNumberFormat="1" applyFont="1" applyFill="1" applyBorder="1" applyAlignment="1">
      <alignment horizontal="center" vertical="center"/>
    </xf>
    <xf numFmtId="17" fontId="8" fillId="3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173" fontId="6" fillId="0" borderId="13" xfId="0" applyNumberFormat="1" applyFont="1" applyBorder="1" applyAlignment="1">
      <alignment vertical="center"/>
    </xf>
    <xf numFmtId="182" fontId="6" fillId="35" borderId="21" xfId="0" applyNumberFormat="1" applyFont="1" applyFill="1" applyBorder="1" applyAlignment="1">
      <alignment vertical="center"/>
    </xf>
    <xf numFmtId="173" fontId="6" fillId="34" borderId="17" xfId="0" applyNumberFormat="1" applyFont="1" applyFill="1" applyBorder="1" applyAlignment="1">
      <alignment vertical="center"/>
    </xf>
    <xf numFmtId="173" fontId="6" fillId="34" borderId="19" xfId="0" applyNumberFormat="1" applyFont="1" applyFill="1" applyBorder="1" applyAlignment="1">
      <alignment vertical="center"/>
    </xf>
    <xf numFmtId="173" fontId="6" fillId="34" borderId="11" xfId="0" applyNumberFormat="1" applyFont="1" applyFill="1" applyBorder="1" applyAlignment="1">
      <alignment vertical="center"/>
    </xf>
    <xf numFmtId="40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0" fillId="0" borderId="0" xfId="56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0" fontId="0" fillId="0" borderId="0" xfId="66" applyNumberFormat="1" applyFont="1" applyAlignment="1">
      <alignment/>
    </xf>
    <xf numFmtId="17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0" fontId="0" fillId="0" borderId="0" xfId="66" applyNumberFormat="1" applyFont="1" applyAlignment="1">
      <alignment/>
    </xf>
    <xf numFmtId="38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172" fontId="7" fillId="0" borderId="0" xfId="56" applyNumberFormat="1" applyFont="1" applyAlignment="1">
      <alignment/>
    </xf>
    <xf numFmtId="177" fontId="0" fillId="0" borderId="0" xfId="66" applyNumberFormat="1" applyFont="1" applyAlignment="1">
      <alignment/>
    </xf>
    <xf numFmtId="177" fontId="6" fillId="34" borderId="22" xfId="66" applyNumberFormat="1" applyFont="1" applyFill="1" applyBorder="1" applyAlignment="1">
      <alignment vertical="center"/>
    </xf>
    <xf numFmtId="9" fontId="6" fillId="0" borderId="0" xfId="66" applyFont="1" applyAlignment="1">
      <alignment/>
    </xf>
    <xf numFmtId="17" fontId="5" fillId="34" borderId="23" xfId="0" applyNumberFormat="1" applyFont="1" applyFill="1" applyBorder="1" applyAlignment="1">
      <alignment horizontal="center"/>
    </xf>
    <xf numFmtId="17" fontId="5" fillId="34" borderId="24" xfId="0" applyNumberFormat="1" applyFont="1" applyFill="1" applyBorder="1" applyAlignment="1">
      <alignment horizontal="center"/>
    </xf>
    <xf numFmtId="0" fontId="6" fillId="0" borderId="0" xfId="64" applyFont="1" applyAlignment="1">
      <alignment/>
      <protection/>
    </xf>
    <xf numFmtId="38" fontId="6" fillId="0" borderId="0" xfId="64" applyNumberFormat="1" applyFont="1" applyAlignment="1">
      <alignment/>
      <protection/>
    </xf>
    <xf numFmtId="0" fontId="10" fillId="37" borderId="0" xfId="64" applyFont="1" applyFill="1" applyAlignment="1">
      <alignment horizontal="centerContinuous"/>
      <protection/>
    </xf>
    <xf numFmtId="3" fontId="6" fillId="0" borderId="0" xfId="64" applyNumberFormat="1" applyFont="1" applyAlignment="1">
      <alignment/>
      <protection/>
    </xf>
    <xf numFmtId="0" fontId="10" fillId="37" borderId="0" xfId="64" applyFont="1" applyFill="1" applyAlignment="1">
      <alignment horizontal="center"/>
      <protection/>
    </xf>
    <xf numFmtId="0" fontId="15" fillId="37" borderId="0" xfId="64" applyFont="1" applyFill="1" applyAlignment="1">
      <alignment horizontal="center"/>
      <protection/>
    </xf>
    <xf numFmtId="17" fontId="10" fillId="37" borderId="25" xfId="64" applyNumberFormat="1" applyFont="1" applyFill="1" applyBorder="1" applyAlignment="1">
      <alignment horizontal="centerContinuous"/>
      <protection/>
    </xf>
    <xf numFmtId="0" fontId="10" fillId="37" borderId="25" xfId="64" applyFont="1" applyFill="1" applyBorder="1" applyAlignment="1" quotePrefix="1">
      <alignment horizontal="centerContinuous"/>
      <protection/>
    </xf>
    <xf numFmtId="0" fontId="10" fillId="37" borderId="0" xfId="64" applyFont="1" applyFill="1" applyAlignment="1" quotePrefix="1">
      <alignment horizontal="center"/>
      <protection/>
    </xf>
    <xf numFmtId="0" fontId="6" fillId="0" borderId="26" xfId="64" applyFont="1" applyBorder="1" applyAlignment="1">
      <alignment/>
      <protection/>
    </xf>
    <xf numFmtId="0" fontId="6" fillId="0" borderId="27" xfId="64" applyFont="1" applyBorder="1" applyAlignment="1">
      <alignment/>
      <protection/>
    </xf>
    <xf numFmtId="173" fontId="6" fillId="0" borderId="26" xfId="64" applyNumberFormat="1" applyFont="1" applyBorder="1" applyAlignment="1">
      <alignment/>
      <protection/>
    </xf>
    <xf numFmtId="173" fontId="6" fillId="0" borderId="28" xfId="64" applyNumberFormat="1" applyFont="1" applyBorder="1" applyAlignment="1">
      <alignment/>
      <protection/>
    </xf>
    <xf numFmtId="171" fontId="6" fillId="0" borderId="29" xfId="66" applyNumberFormat="1" applyFont="1" applyBorder="1" applyAlignment="1">
      <alignment/>
    </xf>
    <xf numFmtId="0" fontId="6" fillId="0" borderId="30" xfId="64" applyFont="1" applyBorder="1" applyAlignment="1">
      <alignment/>
      <protection/>
    </xf>
    <xf numFmtId="0" fontId="6" fillId="0" borderId="31" xfId="64" applyFont="1" applyBorder="1" applyAlignment="1">
      <alignment/>
      <protection/>
    </xf>
    <xf numFmtId="173" fontId="4" fillId="36" borderId="26" xfId="64" applyNumberFormat="1" applyFont="1" applyFill="1" applyBorder="1" applyAlignment="1">
      <alignment/>
      <protection/>
    </xf>
    <xf numFmtId="173" fontId="4" fillId="36" borderId="25" xfId="64" applyNumberFormat="1" applyFont="1" applyFill="1" applyBorder="1" applyAlignment="1">
      <alignment/>
      <protection/>
    </xf>
    <xf numFmtId="179" fontId="4" fillId="36" borderId="26" xfId="66" applyNumberFormat="1" applyFont="1" applyFill="1" applyBorder="1" applyAlignment="1">
      <alignment/>
    </xf>
    <xf numFmtId="3" fontId="13" fillId="0" borderId="0" xfId="64" applyNumberFormat="1" applyFont="1" applyAlignment="1">
      <alignment/>
      <protection/>
    </xf>
    <xf numFmtId="184" fontId="5" fillId="36" borderId="32" xfId="64" applyNumberFormat="1" applyFont="1" applyFill="1" applyBorder="1" applyAlignment="1">
      <alignment/>
      <protection/>
    </xf>
    <xf numFmtId="173" fontId="4" fillId="36" borderId="33" xfId="64" applyNumberFormat="1" applyFont="1" applyFill="1" applyBorder="1" applyAlignment="1">
      <alignment/>
      <protection/>
    </xf>
    <xf numFmtId="0" fontId="8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vertical="center"/>
      <protection/>
    </xf>
    <xf numFmtId="173" fontId="16" fillId="36" borderId="26" xfId="64" applyNumberFormat="1" applyFont="1" applyFill="1" applyBorder="1" applyAlignment="1">
      <alignment vertical="center"/>
      <protection/>
    </xf>
    <xf numFmtId="173" fontId="16" fillId="36" borderId="25" xfId="64" applyNumberFormat="1" applyFont="1" applyFill="1" applyBorder="1" applyAlignment="1">
      <alignment vertical="center"/>
      <protection/>
    </xf>
    <xf numFmtId="179" fontId="16" fillId="36" borderId="26" xfId="66" applyNumberFormat="1" applyFont="1" applyFill="1" applyBorder="1" applyAlignment="1">
      <alignment vertical="center"/>
    </xf>
    <xf numFmtId="184" fontId="5" fillId="36" borderId="34" xfId="64" applyNumberFormat="1" applyFont="1" applyFill="1" applyBorder="1" applyAlignment="1">
      <alignment vertical="center"/>
      <protection/>
    </xf>
    <xf numFmtId="0" fontId="6" fillId="0" borderId="30" xfId="64" applyFont="1" applyBorder="1" applyAlignment="1">
      <alignment horizontal="center" vertical="center"/>
      <protection/>
    </xf>
    <xf numFmtId="173" fontId="4" fillId="36" borderId="30" xfId="64" applyNumberFormat="1" applyFont="1" applyFill="1" applyBorder="1" applyAlignment="1">
      <alignment vertical="center"/>
      <protection/>
    </xf>
    <xf numFmtId="173" fontId="4" fillId="36" borderId="31" xfId="64" applyNumberFormat="1" applyFont="1" applyFill="1" applyBorder="1" applyAlignment="1">
      <alignment vertical="center"/>
      <protection/>
    </xf>
    <xf numFmtId="173" fontId="4" fillId="36" borderId="30" xfId="64" applyNumberFormat="1" applyFont="1" applyFill="1" applyBorder="1" applyAlignment="1">
      <alignment/>
      <protection/>
    </xf>
    <xf numFmtId="177" fontId="4" fillId="36" borderId="30" xfId="66" applyNumberFormat="1" applyFont="1" applyFill="1" applyBorder="1" applyAlignment="1">
      <alignment/>
    </xf>
    <xf numFmtId="179" fontId="16" fillId="36" borderId="26" xfId="66" applyNumberFormat="1" applyFont="1" applyFill="1" applyBorder="1" applyAlignment="1">
      <alignment/>
    </xf>
    <xf numFmtId="3" fontId="4" fillId="36" borderId="26" xfId="64" applyNumberFormat="1" applyFont="1" applyFill="1" applyBorder="1" applyAlignment="1">
      <alignment/>
      <protection/>
    </xf>
    <xf numFmtId="173" fontId="5" fillId="34" borderId="19" xfId="64" applyNumberFormat="1" applyFont="1" applyFill="1" applyBorder="1" applyAlignment="1">
      <alignment horizontal="center" vertical="center" wrapText="1"/>
      <protection/>
    </xf>
    <xf numFmtId="173" fontId="5" fillId="34" borderId="22" xfId="6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0" fillId="0" borderId="0" xfId="64" applyFont="1" applyFill="1" applyBorder="1" applyAlignment="1">
      <alignment horizontal="centerContinuous" vertical="center"/>
      <protection/>
    </xf>
    <xf numFmtId="0" fontId="8" fillId="0" borderId="0" xfId="64" applyFont="1" applyFill="1" applyBorder="1" applyAlignment="1">
      <alignment horizontal="centerContinuous" vertical="center"/>
      <protection/>
    </xf>
    <xf numFmtId="0" fontId="7" fillId="0" borderId="0" xfId="0" applyFont="1" applyAlignment="1">
      <alignment vertical="top"/>
    </xf>
    <xf numFmtId="0" fontId="8" fillId="0" borderId="0" xfId="64" applyFont="1" applyFill="1" applyAlignment="1">
      <alignment horizontal="centerContinuous" vertical="top"/>
      <protection/>
    </xf>
    <xf numFmtId="0" fontId="7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vertical="center" indent="3"/>
    </xf>
    <xf numFmtId="182" fontId="8" fillId="35" borderId="14" xfId="0" applyNumberFormat="1" applyFont="1" applyFill="1" applyBorder="1" applyAlignment="1">
      <alignment vertical="center"/>
    </xf>
    <xf numFmtId="0" fontId="0" fillId="0" borderId="29" xfId="0" applyBorder="1" applyAlignment="1">
      <alignment/>
    </xf>
    <xf numFmtId="166" fontId="0" fillId="0" borderId="0" xfId="66" applyNumberFormat="1" applyFont="1" applyAlignment="1">
      <alignment/>
    </xf>
    <xf numFmtId="0" fontId="8" fillId="34" borderId="13" xfId="0" applyFont="1" applyFill="1" applyBorder="1" applyAlignment="1">
      <alignment horizontal="left" vertical="center" indent="1"/>
    </xf>
    <xf numFmtId="17" fontId="5" fillId="35" borderId="35" xfId="0" applyNumberFormat="1" applyFont="1" applyFill="1" applyBorder="1" applyAlignment="1">
      <alignment horizontal="center" vertical="center"/>
    </xf>
    <xf numFmtId="17" fontId="5" fillId="34" borderId="36" xfId="0" applyNumberFormat="1" applyFont="1" applyFill="1" applyBorder="1" applyAlignment="1">
      <alignment horizontal="center"/>
    </xf>
    <xf numFmtId="17" fontId="5" fillId="34" borderId="37" xfId="0" applyNumberFormat="1" applyFont="1" applyFill="1" applyBorder="1" applyAlignment="1">
      <alignment horizontal="center"/>
    </xf>
    <xf numFmtId="17" fontId="5" fillId="34" borderId="38" xfId="0" applyNumberFormat="1" applyFont="1" applyFill="1" applyBorder="1" applyAlignment="1">
      <alignment horizontal="center"/>
    </xf>
    <xf numFmtId="17" fontId="5" fillId="34" borderId="39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88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8" fontId="4" fillId="0" borderId="0" xfId="63" applyNumberFormat="1" applyFont="1">
      <alignment/>
      <protection/>
    </xf>
    <xf numFmtId="170" fontId="4" fillId="0" borderId="0" xfId="66" applyNumberFormat="1" applyFont="1" applyAlignment="1">
      <alignment/>
    </xf>
    <xf numFmtId="190" fontId="13" fillId="38" borderId="0" xfId="64" applyNumberFormat="1" applyFont="1" applyFill="1" applyAlignment="1">
      <alignment/>
      <protection/>
    </xf>
    <xf numFmtId="185" fontId="7" fillId="0" borderId="0" xfId="0" applyNumberFormat="1" applyFont="1" applyAlignment="1">
      <alignment/>
    </xf>
    <xf numFmtId="17" fontId="8" fillId="35" borderId="40" xfId="0" applyNumberFormat="1" applyFont="1" applyFill="1" applyBorder="1" applyAlignment="1">
      <alignment horizontal="center" vertical="center"/>
    </xf>
    <xf numFmtId="182" fontId="6" fillId="0" borderId="0" xfId="63" applyNumberFormat="1" applyFont="1">
      <alignment/>
      <protection/>
    </xf>
    <xf numFmtId="166" fontId="6" fillId="0" borderId="0" xfId="66" applyNumberFormat="1" applyFont="1" applyAlignment="1">
      <alignment/>
    </xf>
    <xf numFmtId="0" fontId="4" fillId="0" borderId="0" xfId="64" applyFont="1" applyAlignment="1">
      <alignment/>
      <protection/>
    </xf>
    <xf numFmtId="166" fontId="6" fillId="0" borderId="0" xfId="66" applyNumberFormat="1" applyFont="1" applyAlignment="1">
      <alignment vertical="center"/>
    </xf>
    <xf numFmtId="0" fontId="4" fillId="0" borderId="0" xfId="64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186" fontId="6" fillId="0" borderId="0" xfId="64" applyNumberFormat="1" applyFont="1" applyAlignment="1">
      <alignment/>
      <protection/>
    </xf>
    <xf numFmtId="173" fontId="7" fillId="34" borderId="41" xfId="0" applyNumberFormat="1" applyFont="1" applyFill="1" applyBorder="1" applyAlignment="1">
      <alignment vertical="center"/>
    </xf>
    <xf numFmtId="168" fontId="16" fillId="35" borderId="14" xfId="0" applyNumberFormat="1" applyFont="1" applyFill="1" applyBorder="1" applyAlignment="1">
      <alignment vertical="center"/>
    </xf>
    <xf numFmtId="168" fontId="16" fillId="34" borderId="20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/>
    </xf>
    <xf numFmtId="166" fontId="0" fillId="0" borderId="0" xfId="66" applyNumberFormat="1" applyFont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7" fillId="39" borderId="42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left" vertical="center" indent="1"/>
    </xf>
    <xf numFmtId="0" fontId="6" fillId="39" borderId="42" xfId="0" applyFont="1" applyFill="1" applyBorder="1" applyAlignment="1">
      <alignment/>
    </xf>
    <xf numFmtId="191" fontId="7" fillId="39" borderId="19" xfId="0" applyNumberFormat="1" applyFont="1" applyFill="1" applyBorder="1" applyAlignment="1">
      <alignment/>
    </xf>
    <xf numFmtId="0" fontId="6" fillId="39" borderId="13" xfId="0" applyFont="1" applyFill="1" applyBorder="1" applyAlignment="1">
      <alignment horizontal="left" vertical="center" indent="1"/>
    </xf>
    <xf numFmtId="191" fontId="6" fillId="35" borderId="19" xfId="0" applyNumberFormat="1" applyFont="1" applyFill="1" applyBorder="1" applyAlignment="1">
      <alignment/>
    </xf>
    <xf numFmtId="191" fontId="6" fillId="34" borderId="19" xfId="0" applyNumberFormat="1" applyFont="1" applyFill="1" applyBorder="1" applyAlignment="1">
      <alignment/>
    </xf>
    <xf numFmtId="191" fontId="8" fillId="35" borderId="39" xfId="0" applyNumberFormat="1" applyFont="1" applyFill="1" applyBorder="1" applyAlignment="1">
      <alignment/>
    </xf>
    <xf numFmtId="191" fontId="8" fillId="34" borderId="39" xfId="0" applyNumberFormat="1" applyFont="1" applyFill="1" applyBorder="1" applyAlignment="1">
      <alignment/>
    </xf>
    <xf numFmtId="173" fontId="4" fillId="36" borderId="28" xfId="64" applyNumberFormat="1" applyFont="1" applyFill="1" applyBorder="1" applyAlignment="1">
      <alignment/>
      <protection/>
    </xf>
    <xf numFmtId="0" fontId="8" fillId="0" borderId="26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vertical="center"/>
      <protection/>
    </xf>
    <xf numFmtId="173" fontId="16" fillId="36" borderId="28" xfId="64" applyNumberFormat="1" applyFont="1" applyFill="1" applyBorder="1" applyAlignment="1">
      <alignment vertical="center"/>
      <protection/>
    </xf>
    <xf numFmtId="173" fontId="4" fillId="0" borderId="26" xfId="64" applyNumberFormat="1" applyFont="1" applyFill="1" applyBorder="1" applyAlignment="1">
      <alignment/>
      <protection/>
    </xf>
    <xf numFmtId="17" fontId="8" fillId="35" borderId="29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3" fontId="0" fillId="0" borderId="43" xfId="0" applyNumberFormat="1" applyBorder="1" applyAlignment="1">
      <alignment/>
    </xf>
    <xf numFmtId="3" fontId="0" fillId="0" borderId="0" xfId="0" applyNumberFormat="1" applyAlignment="1">
      <alignment/>
    </xf>
    <xf numFmtId="0" fontId="12" fillId="0" borderId="43" xfId="0" applyFont="1" applyBorder="1" applyAlignment="1">
      <alignment/>
    </xf>
    <xf numFmtId="0" fontId="12" fillId="0" borderId="29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44" xfId="0" applyFont="1" applyBorder="1" applyAlignment="1">
      <alignment/>
    </xf>
    <xf numFmtId="3" fontId="12" fillId="0" borderId="4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2" fillId="0" borderId="43" xfId="0" applyNumberFormat="1" applyFont="1" applyBorder="1" applyAlignment="1">
      <alignment/>
    </xf>
    <xf numFmtId="3" fontId="12" fillId="35" borderId="29" xfId="0" applyNumberFormat="1" applyFont="1" applyFill="1" applyBorder="1" applyAlignment="1">
      <alignment/>
    </xf>
    <xf numFmtId="3" fontId="0" fillId="0" borderId="43" xfId="0" applyNumberFormat="1" applyBorder="1" applyAlignment="1">
      <alignment horizontal="center"/>
    </xf>
    <xf numFmtId="184" fontId="6" fillId="0" borderId="0" xfId="64" applyNumberFormat="1" applyFont="1" applyAlignment="1">
      <alignment/>
      <protection/>
    </xf>
    <xf numFmtId="3" fontId="13" fillId="0" borderId="0" xfId="64" applyNumberFormat="1" applyFont="1" applyFill="1" applyAlignment="1">
      <alignment/>
      <protection/>
    </xf>
    <xf numFmtId="0" fontId="14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/>
    </xf>
    <xf numFmtId="10" fontId="7" fillId="0" borderId="0" xfId="66" applyNumberFormat="1" applyFont="1" applyAlignment="1">
      <alignment/>
    </xf>
    <xf numFmtId="185" fontId="9" fillId="0" borderId="0" xfId="63" applyNumberFormat="1" applyFont="1">
      <alignment/>
      <protection/>
    </xf>
    <xf numFmtId="166" fontId="7" fillId="0" borderId="0" xfId="66" applyNumberFormat="1" applyFont="1" applyAlignment="1">
      <alignment/>
    </xf>
    <xf numFmtId="182" fontId="6" fillId="0" borderId="0" xfId="0" applyNumberFormat="1" applyFont="1" applyAlignment="1">
      <alignment vertical="center"/>
    </xf>
    <xf numFmtId="166" fontId="5" fillId="0" borderId="45" xfId="66" applyNumberFormat="1" applyFont="1" applyBorder="1" applyAlignment="1">
      <alignment horizontal="center" vertical="center" wrapText="1"/>
    </xf>
    <xf numFmtId="166" fontId="5" fillId="36" borderId="32" xfId="66" applyNumberFormat="1" applyFont="1" applyFill="1" applyBorder="1" applyAlignment="1">
      <alignment/>
    </xf>
    <xf numFmtId="166" fontId="5" fillId="36" borderId="34" xfId="66" applyNumberFormat="1" applyFont="1" applyFill="1" applyBorder="1" applyAlignment="1">
      <alignment vertical="center"/>
    </xf>
    <xf numFmtId="166" fontId="0" fillId="0" borderId="43" xfId="66" applyNumberFormat="1" applyBorder="1" applyAlignment="1">
      <alignment horizontal="center"/>
    </xf>
    <xf numFmtId="166" fontId="12" fillId="0" borderId="29" xfId="66" applyNumberFormat="1" applyFont="1" applyBorder="1" applyAlignment="1">
      <alignment horizontal="center"/>
    </xf>
    <xf numFmtId="166" fontId="12" fillId="0" borderId="44" xfId="66" applyNumberFormat="1" applyFont="1" applyBorder="1" applyAlignment="1">
      <alignment horizontal="center"/>
    </xf>
    <xf numFmtId="166" fontId="12" fillId="0" borderId="43" xfId="66" applyNumberFormat="1" applyFont="1" applyBorder="1" applyAlignment="1">
      <alignment horizontal="center"/>
    </xf>
    <xf numFmtId="166" fontId="12" fillId="35" borderId="29" xfId="66" applyNumberFormat="1" applyFont="1" applyFill="1" applyBorder="1" applyAlignment="1">
      <alignment horizontal="center"/>
    </xf>
    <xf numFmtId="2" fontId="6" fillId="0" borderId="0" xfId="64" applyNumberFormat="1" applyFont="1" applyAlignment="1">
      <alignment/>
      <protection/>
    </xf>
    <xf numFmtId="2" fontId="9" fillId="0" borderId="0" xfId="63" applyNumberFormat="1" applyFont="1" applyAlignment="1">
      <alignment vertical="center"/>
      <protection/>
    </xf>
    <xf numFmtId="43" fontId="0" fillId="39" borderId="0" xfId="50" applyFont="1" applyFill="1" applyAlignment="1">
      <alignment/>
    </xf>
    <xf numFmtId="166" fontId="9" fillId="0" borderId="0" xfId="66" applyNumberFormat="1" applyFont="1" applyAlignment="1">
      <alignment/>
    </xf>
    <xf numFmtId="173" fontId="6" fillId="34" borderId="46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82" fontId="6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166" fontId="4" fillId="0" borderId="0" xfId="66" applyNumberFormat="1" applyFont="1" applyAlignment="1">
      <alignment/>
    </xf>
    <xf numFmtId="10" fontId="6" fillId="0" borderId="0" xfId="66" applyNumberFormat="1" applyFont="1" applyAlignment="1">
      <alignment vertical="center"/>
    </xf>
    <xf numFmtId="173" fontId="16" fillId="34" borderId="47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166" fontId="6" fillId="0" borderId="0" xfId="66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185" fontId="16" fillId="35" borderId="13" xfId="0" applyNumberFormat="1" applyFont="1" applyFill="1" applyBorder="1" applyAlignment="1">
      <alignment vertical="center"/>
    </xf>
    <xf numFmtId="166" fontId="16" fillId="34" borderId="13" xfId="6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5" fontId="0" fillId="0" borderId="0" xfId="0" applyNumberFormat="1" applyAlignment="1">
      <alignment/>
    </xf>
    <xf numFmtId="166" fontId="16" fillId="35" borderId="13" xfId="66" applyNumberFormat="1" applyFont="1" applyFill="1" applyBorder="1" applyAlignment="1">
      <alignment vertical="center"/>
    </xf>
    <xf numFmtId="178" fontId="9" fillId="0" borderId="0" xfId="63" applyNumberFormat="1" applyFont="1">
      <alignment/>
      <protection/>
    </xf>
    <xf numFmtId="177" fontId="16" fillId="34" borderId="22" xfId="66" applyNumberFormat="1" applyFont="1" applyFill="1" applyBorder="1" applyAlignment="1">
      <alignment vertical="center"/>
    </xf>
    <xf numFmtId="177" fontId="16" fillId="35" borderId="13" xfId="66" applyNumberFormat="1" applyFont="1" applyFill="1" applyBorder="1" applyAlignment="1">
      <alignment vertical="center"/>
    </xf>
    <xf numFmtId="193" fontId="6" fillId="0" borderId="0" xfId="63" applyNumberFormat="1" applyFont="1">
      <alignment/>
      <protection/>
    </xf>
    <xf numFmtId="168" fontId="24" fillId="35" borderId="14" xfId="0" applyNumberFormat="1" applyFont="1" applyFill="1" applyBorder="1" applyAlignment="1">
      <alignment vertical="center"/>
    </xf>
    <xf numFmtId="194" fontId="16" fillId="34" borderId="22" xfId="66" applyNumberFormat="1" applyFont="1" applyFill="1" applyBorder="1" applyAlignment="1">
      <alignment vertical="center"/>
    </xf>
    <xf numFmtId="1" fontId="6" fillId="0" borderId="0" xfId="63" applyNumberFormat="1" applyFont="1">
      <alignment/>
      <protection/>
    </xf>
    <xf numFmtId="195" fontId="9" fillId="0" borderId="0" xfId="63" applyNumberFormat="1" applyFont="1" applyAlignment="1">
      <alignment vertical="center"/>
      <protection/>
    </xf>
    <xf numFmtId="189" fontId="7" fillId="0" borderId="0" xfId="0" applyNumberFormat="1" applyFont="1" applyAlignment="1">
      <alignment/>
    </xf>
    <xf numFmtId="170" fontId="6" fillId="0" borderId="0" xfId="66" applyNumberFormat="1" applyFont="1" applyAlignment="1">
      <alignment vertical="center"/>
    </xf>
    <xf numFmtId="166" fontId="6" fillId="0" borderId="0" xfId="63" applyNumberFormat="1" applyFont="1">
      <alignment/>
      <protection/>
    </xf>
    <xf numFmtId="182" fontId="26" fillId="0" borderId="0" xfId="0" applyNumberFormat="1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vertical="center"/>
    </xf>
    <xf numFmtId="173" fontId="25" fillId="0" borderId="0" xfId="0" applyNumberFormat="1" applyFont="1" applyFill="1" applyBorder="1" applyAlignment="1">
      <alignment vertical="center"/>
    </xf>
    <xf numFmtId="0" fontId="26" fillId="0" borderId="0" xfId="62" applyFont="1" applyFill="1" applyBorder="1" applyAlignment="1">
      <alignment vertical="center"/>
      <protection/>
    </xf>
    <xf numFmtId="198" fontId="26" fillId="0" borderId="0" xfId="50" applyNumberFormat="1" applyFont="1" applyFill="1" applyBorder="1" applyAlignment="1">
      <alignment vertical="center"/>
    </xf>
    <xf numFmtId="9" fontId="26" fillId="0" borderId="0" xfId="66" applyFont="1" applyFill="1" applyBorder="1" applyAlignment="1">
      <alignment horizontal="right" vertical="center"/>
    </xf>
    <xf numFmtId="9" fontId="26" fillId="0" borderId="0" xfId="66" applyFont="1" applyFill="1" applyBorder="1" applyAlignment="1">
      <alignment vertical="center"/>
    </xf>
    <xf numFmtId="0" fontId="26" fillId="0" borderId="0" xfId="64" applyFont="1" applyAlignment="1">
      <alignment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85" fontId="26" fillId="0" borderId="0" xfId="0" applyNumberFormat="1" applyFont="1" applyAlignment="1">
      <alignment/>
    </xf>
    <xf numFmtId="0" fontId="26" fillId="0" borderId="0" xfId="64" applyFont="1" applyAlignment="1">
      <alignment/>
      <protection/>
    </xf>
    <xf numFmtId="0" fontId="26" fillId="0" borderId="0" xfId="64" applyFont="1" applyFill="1" applyBorder="1" applyAlignment="1">
      <alignment horizontal="left" indent="1"/>
      <protection/>
    </xf>
    <xf numFmtId="173" fontId="26" fillId="0" borderId="0" xfId="64" applyNumberFormat="1" applyFont="1" applyFill="1" applyBorder="1" applyAlignment="1">
      <alignment/>
      <protection/>
    </xf>
    <xf numFmtId="166" fontId="26" fillId="0" borderId="0" xfId="66" applyNumberFormat="1" applyFont="1" applyFill="1" applyBorder="1" applyAlignment="1">
      <alignment vertical="center"/>
    </xf>
    <xf numFmtId="0" fontId="26" fillId="0" borderId="0" xfId="63" applyFont="1">
      <alignment/>
      <protection/>
    </xf>
    <xf numFmtId="10" fontId="26" fillId="0" borderId="0" xfId="66" applyNumberFormat="1" applyFont="1" applyAlignment="1">
      <alignment/>
    </xf>
    <xf numFmtId="0" fontId="26" fillId="0" borderId="0" xfId="64" applyFont="1" applyFill="1" applyBorder="1" applyAlignment="1">
      <alignment/>
      <protection/>
    </xf>
    <xf numFmtId="173" fontId="27" fillId="0" borderId="0" xfId="0" applyNumberFormat="1" applyFont="1" applyFill="1" applyBorder="1" applyAlignment="1">
      <alignment vertical="center"/>
    </xf>
    <xf numFmtId="0" fontId="26" fillId="0" borderId="0" xfId="63" applyFont="1" applyFill="1" applyBorder="1">
      <alignment/>
      <protection/>
    </xf>
    <xf numFmtId="0" fontId="26" fillId="0" borderId="0" xfId="0" applyFont="1" applyFill="1" applyBorder="1" applyAlignment="1">
      <alignment horizontal="left" vertical="center" indent="3"/>
    </xf>
    <xf numFmtId="9" fontId="26" fillId="0" borderId="0" xfId="66" applyNumberFormat="1" applyFont="1" applyFill="1" applyBorder="1" applyAlignment="1">
      <alignment vertical="center"/>
    </xf>
    <xf numFmtId="177" fontId="26" fillId="0" borderId="0" xfId="66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center"/>
    </xf>
    <xf numFmtId="17" fontId="85" fillId="40" borderId="0" xfId="0" applyNumberFormat="1" applyFont="1" applyFill="1" applyBorder="1" applyAlignment="1">
      <alignment horizontal="center"/>
    </xf>
    <xf numFmtId="17" fontId="85" fillId="40" borderId="0" xfId="0" applyNumberFormat="1" applyFont="1" applyFill="1" applyBorder="1" applyAlignment="1">
      <alignment horizontal="center" vertical="center"/>
    </xf>
    <xf numFmtId="0" fontId="26" fillId="0" borderId="48" xfId="0" applyFont="1" applyFill="1" applyBorder="1" applyAlignment="1" quotePrefix="1">
      <alignment horizontal="left" vertical="center" indent="1"/>
    </xf>
    <xf numFmtId="182" fontId="26" fillId="0" borderId="48" xfId="0" applyNumberFormat="1" applyFont="1" applyFill="1" applyBorder="1" applyAlignment="1">
      <alignment vertical="center"/>
    </xf>
    <xf numFmtId="166" fontId="26" fillId="0" borderId="48" xfId="66" applyNumberFormat="1" applyFont="1" applyFill="1" applyBorder="1" applyAlignment="1">
      <alignment vertical="center"/>
    </xf>
    <xf numFmtId="0" fontId="26" fillId="0" borderId="49" xfId="0" applyFont="1" applyFill="1" applyBorder="1" applyAlignment="1">
      <alignment horizontal="left" vertical="center" indent="1"/>
    </xf>
    <xf numFmtId="182" fontId="26" fillId="0" borderId="49" xfId="0" applyNumberFormat="1" applyFont="1" applyFill="1" applyBorder="1" applyAlignment="1">
      <alignment vertical="center"/>
    </xf>
    <xf numFmtId="166" fontId="26" fillId="0" borderId="49" xfId="66" applyNumberFormat="1" applyFont="1" applyFill="1" applyBorder="1" applyAlignment="1">
      <alignment vertical="center"/>
    </xf>
    <xf numFmtId="0" fontId="26" fillId="0" borderId="49" xfId="0" applyFont="1" applyFill="1" applyBorder="1" applyAlignment="1" quotePrefix="1">
      <alignment horizontal="left" vertical="center" indent="1"/>
    </xf>
    <xf numFmtId="0" fontId="86" fillId="41" borderId="0" xfId="0" applyFont="1" applyFill="1" applyAlignment="1">
      <alignment horizontal="center" vertical="center"/>
    </xf>
    <xf numFmtId="17" fontId="86" fillId="41" borderId="0" xfId="0" applyNumberFormat="1" applyFont="1" applyFill="1" applyAlignment="1">
      <alignment horizontal="center" vertical="center"/>
    </xf>
    <xf numFmtId="0" fontId="26" fillId="0" borderId="50" xfId="0" applyFont="1" applyBorder="1" applyAlignment="1">
      <alignment vertical="center"/>
    </xf>
    <xf numFmtId="3" fontId="26" fillId="0" borderId="50" xfId="0" applyNumberFormat="1" applyFont="1" applyBorder="1" applyAlignment="1">
      <alignment horizontal="right" vertical="center"/>
    </xf>
    <xf numFmtId="10" fontId="26" fillId="0" borderId="50" xfId="0" applyNumberFormat="1" applyFont="1" applyBorder="1" applyAlignment="1">
      <alignment horizontal="right" vertical="center"/>
    </xf>
    <xf numFmtId="0" fontId="85" fillId="40" borderId="51" xfId="62" applyFont="1" applyFill="1" applyBorder="1" applyAlignment="1">
      <alignment vertical="center"/>
      <protection/>
    </xf>
    <xf numFmtId="198" fontId="85" fillId="40" borderId="51" xfId="50" applyNumberFormat="1" applyFont="1" applyFill="1" applyBorder="1" applyAlignment="1">
      <alignment vertical="center"/>
    </xf>
    <xf numFmtId="0" fontId="85" fillId="40" borderId="51" xfId="62" applyFont="1" applyFill="1" applyBorder="1" applyAlignment="1">
      <alignment horizontal="left" vertical="center"/>
      <protection/>
    </xf>
    <xf numFmtId="17" fontId="85" fillId="40" borderId="51" xfId="62" applyNumberFormat="1" applyFont="1" applyFill="1" applyBorder="1" applyAlignment="1">
      <alignment horizontal="center" vertical="center"/>
      <protection/>
    </xf>
    <xf numFmtId="0" fontId="85" fillId="40" borderId="51" xfId="62" applyFont="1" applyFill="1" applyBorder="1" applyAlignment="1">
      <alignment horizontal="center" vertical="center"/>
      <protection/>
    </xf>
    <xf numFmtId="194" fontId="25" fillId="0" borderId="0" xfId="66" applyNumberFormat="1" applyFont="1" applyFill="1" applyBorder="1" applyAlignment="1">
      <alignment vertical="center"/>
    </xf>
    <xf numFmtId="0" fontId="25" fillId="6" borderId="52" xfId="0" applyFont="1" applyFill="1" applyBorder="1" applyAlignment="1">
      <alignment horizontal="left" vertical="center" indent="1"/>
    </xf>
    <xf numFmtId="182" fontId="25" fillId="6" borderId="52" xfId="0" applyNumberFormat="1" applyFont="1" applyFill="1" applyBorder="1" applyAlignment="1">
      <alignment vertical="center"/>
    </xf>
    <xf numFmtId="173" fontId="25" fillId="6" borderId="52" xfId="0" applyNumberFormat="1" applyFont="1" applyFill="1" applyBorder="1" applyAlignment="1">
      <alignment vertical="center"/>
    </xf>
    <xf numFmtId="177" fontId="25" fillId="6" borderId="52" xfId="66" applyNumberFormat="1" applyFont="1" applyFill="1" applyBorder="1" applyAlignment="1">
      <alignment vertical="center"/>
    </xf>
    <xf numFmtId="0" fontId="26" fillId="0" borderId="52" xfId="0" applyFont="1" applyFill="1" applyBorder="1" applyAlignment="1">
      <alignment horizontal="left" vertical="center" indent="2"/>
    </xf>
    <xf numFmtId="182" fontId="26" fillId="0" borderId="52" xfId="0" applyNumberFormat="1" applyFont="1" applyFill="1" applyBorder="1" applyAlignment="1">
      <alignment vertical="center"/>
    </xf>
    <xf numFmtId="173" fontId="26" fillId="0" borderId="52" xfId="0" applyNumberFormat="1" applyFont="1" applyFill="1" applyBorder="1" applyAlignment="1">
      <alignment vertical="center"/>
    </xf>
    <xf numFmtId="177" fontId="26" fillId="0" borderId="52" xfId="66" applyNumberFormat="1" applyFont="1" applyFill="1" applyBorder="1" applyAlignment="1">
      <alignment vertical="center"/>
    </xf>
    <xf numFmtId="0" fontId="26" fillId="0" borderId="52" xfId="0" applyFont="1" applyFill="1" applyBorder="1" applyAlignment="1">
      <alignment horizontal="left" vertical="center" wrapText="1" indent="2"/>
    </xf>
    <xf numFmtId="177" fontId="26" fillId="0" borderId="52" xfId="66" applyNumberFormat="1" applyFont="1" applyFill="1" applyBorder="1" applyAlignment="1">
      <alignment horizontal="right" vertical="center"/>
    </xf>
    <xf numFmtId="0" fontId="25" fillId="0" borderId="52" xfId="0" applyFont="1" applyFill="1" applyBorder="1" applyAlignment="1">
      <alignment horizontal="left" vertical="center" wrapText="1" indent="2"/>
    </xf>
    <xf numFmtId="183" fontId="85" fillId="40" borderId="51" xfId="50" applyNumberFormat="1" applyFont="1" applyFill="1" applyBorder="1" applyAlignment="1">
      <alignment vertical="center"/>
    </xf>
    <xf numFmtId="0" fontId="85" fillId="40" borderId="51" xfId="0" applyFont="1" applyFill="1" applyBorder="1" applyAlignment="1">
      <alignment horizontal="left" vertical="center" indent="1"/>
    </xf>
    <xf numFmtId="17" fontId="85" fillId="40" borderId="0" xfId="0" applyNumberFormat="1" applyFont="1" applyFill="1" applyBorder="1" applyAlignment="1">
      <alignment horizontal="center" vertical="center"/>
    </xf>
    <xf numFmtId="0" fontId="87" fillId="40" borderId="0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left" vertical="center" indent="1"/>
    </xf>
    <xf numFmtId="0" fontId="26" fillId="0" borderId="52" xfId="0" applyFont="1" applyFill="1" applyBorder="1" applyAlignment="1">
      <alignment/>
    </xf>
    <xf numFmtId="0" fontId="25" fillId="12" borderId="52" xfId="0" applyFont="1" applyFill="1" applyBorder="1" applyAlignment="1">
      <alignment horizontal="left" vertical="center" indent="1"/>
    </xf>
    <xf numFmtId="185" fontId="25" fillId="12" borderId="52" xfId="0" applyNumberFormat="1" applyFont="1" applyFill="1" applyBorder="1" applyAlignment="1">
      <alignment vertical="center"/>
    </xf>
    <xf numFmtId="17" fontId="85" fillId="40" borderId="0" xfId="0" applyNumberFormat="1" applyFont="1" applyFill="1" applyBorder="1" applyAlignment="1">
      <alignment horizontal="center"/>
    </xf>
    <xf numFmtId="0" fontId="26" fillId="0" borderId="48" xfId="0" applyFont="1" applyFill="1" applyBorder="1" applyAlignment="1">
      <alignment horizontal="left" vertical="center" indent="1"/>
    </xf>
    <xf numFmtId="173" fontId="26" fillId="0" borderId="48" xfId="0" applyNumberFormat="1" applyFont="1" applyFill="1" applyBorder="1" applyAlignment="1">
      <alignment vertical="center"/>
    </xf>
    <xf numFmtId="0" fontId="26" fillId="0" borderId="53" xfId="0" applyFont="1" applyFill="1" applyBorder="1" applyAlignment="1">
      <alignment horizontal="left" vertical="center" indent="3"/>
    </xf>
    <xf numFmtId="173" fontId="26" fillId="0" borderId="53" xfId="0" applyNumberFormat="1" applyFont="1" applyFill="1" applyBorder="1" applyAlignment="1">
      <alignment vertical="center"/>
    </xf>
    <xf numFmtId="0" fontId="26" fillId="0" borderId="49" xfId="0" applyFont="1" applyFill="1" applyBorder="1" applyAlignment="1">
      <alignment horizontal="left" vertical="center" indent="3"/>
    </xf>
    <xf numFmtId="9" fontId="26" fillId="0" borderId="49" xfId="66" applyFont="1" applyFill="1" applyBorder="1" applyAlignment="1">
      <alignment horizontal="right" vertical="center"/>
    </xf>
    <xf numFmtId="9" fontId="26" fillId="0" borderId="49" xfId="66" applyFont="1" applyFill="1" applyBorder="1" applyAlignment="1">
      <alignment vertical="center"/>
    </xf>
    <xf numFmtId="0" fontId="26" fillId="0" borderId="49" xfId="0" applyFont="1" applyFill="1" applyBorder="1" applyAlignment="1">
      <alignment/>
    </xf>
    <xf numFmtId="0" fontId="25" fillId="12" borderId="49" xfId="0" applyFont="1" applyFill="1" applyBorder="1" applyAlignment="1">
      <alignment horizontal="left" vertical="center" indent="1"/>
    </xf>
    <xf numFmtId="168" fontId="88" fillId="12" borderId="49" xfId="0" applyNumberFormat="1" applyFont="1" applyFill="1" applyBorder="1" applyAlignment="1">
      <alignment vertical="center"/>
    </xf>
    <xf numFmtId="182" fontId="85" fillId="40" borderId="51" xfId="0" applyNumberFormat="1" applyFont="1" applyFill="1" applyBorder="1" applyAlignment="1">
      <alignment vertical="center"/>
    </xf>
    <xf numFmtId="177" fontId="85" fillId="40" borderId="51" xfId="66" applyNumberFormat="1" applyFont="1" applyFill="1" applyBorder="1" applyAlignment="1">
      <alignment vertical="center"/>
    </xf>
    <xf numFmtId="166" fontId="85" fillId="40" borderId="51" xfId="66" applyNumberFormat="1" applyFont="1" applyFill="1" applyBorder="1" applyAlignment="1">
      <alignment vertical="center"/>
    </xf>
    <xf numFmtId="173" fontId="27" fillId="0" borderId="48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horizontal="left" vertical="center" indent="3"/>
    </xf>
    <xf numFmtId="173" fontId="27" fillId="0" borderId="54" xfId="0" applyNumberFormat="1" applyFont="1" applyFill="1" applyBorder="1" applyAlignment="1">
      <alignment vertical="center"/>
    </xf>
    <xf numFmtId="0" fontId="27" fillId="0" borderId="49" xfId="0" applyFont="1" applyFill="1" applyBorder="1" applyAlignment="1">
      <alignment horizontal="left" vertical="center" indent="3"/>
    </xf>
    <xf numFmtId="9" fontId="27" fillId="0" borderId="49" xfId="66" applyFont="1" applyFill="1" applyBorder="1" applyAlignment="1">
      <alignment horizontal="right" vertical="center"/>
    </xf>
    <xf numFmtId="9" fontId="27" fillId="0" borderId="49" xfId="66" applyFont="1" applyFill="1" applyBorder="1" applyAlignment="1">
      <alignment vertical="center"/>
    </xf>
    <xf numFmtId="0" fontId="27" fillId="0" borderId="49" xfId="0" applyFont="1" applyFill="1" applyBorder="1" applyAlignment="1">
      <alignment/>
    </xf>
    <xf numFmtId="168" fontId="28" fillId="12" borderId="49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indent="3"/>
    </xf>
    <xf numFmtId="9" fontId="27" fillId="0" borderId="0" xfId="66" applyNumberFormat="1" applyFont="1" applyFill="1" applyBorder="1" applyAlignment="1">
      <alignment vertical="center"/>
    </xf>
    <xf numFmtId="9" fontId="27" fillId="0" borderId="0" xfId="66" applyFont="1" applyFill="1" applyBorder="1" applyAlignment="1">
      <alignment vertical="center"/>
    </xf>
    <xf numFmtId="166" fontId="29" fillId="0" borderId="0" xfId="66" applyNumberFormat="1" applyFont="1" applyFill="1" applyBorder="1" applyAlignment="1">
      <alignment vertical="center"/>
    </xf>
    <xf numFmtId="9" fontId="27" fillId="0" borderId="0" xfId="66" applyFont="1" applyFill="1" applyBorder="1" applyAlignment="1">
      <alignment horizontal="right" vertical="center"/>
    </xf>
    <xf numFmtId="0" fontId="29" fillId="0" borderId="0" xfId="63" applyFont="1" applyFill="1" applyBorder="1">
      <alignment/>
      <protection/>
    </xf>
    <xf numFmtId="185" fontId="89" fillId="40" borderId="51" xfId="0" applyNumberFormat="1" applyFont="1" applyFill="1" applyBorder="1" applyAlignment="1">
      <alignment vertical="center"/>
    </xf>
    <xf numFmtId="177" fontId="89" fillId="40" borderId="51" xfId="66" applyNumberFormat="1" applyFont="1" applyFill="1" applyBorder="1" applyAlignment="1">
      <alignment vertical="center"/>
    </xf>
    <xf numFmtId="182" fontId="89" fillId="40" borderId="51" xfId="0" applyNumberFormat="1" applyFont="1" applyFill="1" applyBorder="1" applyAlignment="1">
      <alignment vertical="center"/>
    </xf>
    <xf numFmtId="166" fontId="89" fillId="40" borderId="51" xfId="66" applyNumberFormat="1" applyFont="1" applyFill="1" applyBorder="1" applyAlignment="1">
      <alignment vertical="center"/>
    </xf>
    <xf numFmtId="173" fontId="85" fillId="40" borderId="0" xfId="64" applyNumberFormat="1" applyFont="1" applyFill="1" applyBorder="1" applyAlignment="1">
      <alignment horizontal="center" vertical="center" wrapText="1"/>
      <protection/>
    </xf>
    <xf numFmtId="0" fontId="26" fillId="0" borderId="48" xfId="64" applyFont="1" applyFill="1" applyBorder="1" applyAlignment="1">
      <alignment horizontal="left" indent="1"/>
      <protection/>
    </xf>
    <xf numFmtId="184" fontId="26" fillId="0" borderId="48" xfId="64" applyNumberFormat="1" applyFont="1" applyFill="1" applyBorder="1" applyAlignment="1">
      <alignment/>
      <protection/>
    </xf>
    <xf numFmtId="0" fontId="26" fillId="0" borderId="49" xfId="64" applyFont="1" applyFill="1" applyBorder="1" applyAlignment="1">
      <alignment horizontal="left" indent="1"/>
      <protection/>
    </xf>
    <xf numFmtId="0" fontId="85" fillId="40" borderId="51" xfId="64" applyFont="1" applyFill="1" applyBorder="1" applyAlignment="1">
      <alignment horizontal="center" vertical="center"/>
      <protection/>
    </xf>
    <xf numFmtId="184" fontId="85" fillId="40" borderId="51" xfId="64" applyNumberFormat="1" applyFont="1" applyFill="1" applyBorder="1" applyAlignment="1">
      <alignment vertical="center"/>
      <protection/>
    </xf>
    <xf numFmtId="0" fontId="85" fillId="40" borderId="0" xfId="0" applyFont="1" applyFill="1" applyBorder="1" applyAlignment="1">
      <alignment horizontal="left" vertical="center" indent="1"/>
    </xf>
    <xf numFmtId="17" fontId="85" fillId="40" borderId="0" xfId="62" applyNumberFormat="1" applyFont="1" applyFill="1" applyBorder="1" applyAlignment="1">
      <alignment horizontal="center" vertical="center"/>
      <protection/>
    </xf>
    <xf numFmtId="0" fontId="26" fillId="0" borderId="48" xfId="62" applyFont="1" applyFill="1" applyBorder="1" applyAlignment="1">
      <alignment vertical="center"/>
      <protection/>
    </xf>
    <xf numFmtId="198" fontId="26" fillId="0" borderId="48" xfId="50" applyNumberFormat="1" applyFont="1" applyFill="1" applyBorder="1" applyAlignment="1">
      <alignment vertical="center"/>
    </xf>
    <xf numFmtId="0" fontId="26" fillId="0" borderId="49" xfId="62" applyFont="1" applyFill="1" applyBorder="1" applyAlignment="1">
      <alignment vertical="center"/>
      <protection/>
    </xf>
    <xf numFmtId="198" fontId="85" fillId="40" borderId="28" xfId="50" applyNumberFormat="1" applyFont="1" applyFill="1" applyBorder="1" applyAlignment="1">
      <alignment vertical="center"/>
    </xf>
    <xf numFmtId="0" fontId="25" fillId="0" borderId="48" xfId="0" applyFont="1" applyFill="1" applyBorder="1" applyAlignment="1">
      <alignment horizontal="left" vertical="center" indent="1"/>
    </xf>
    <xf numFmtId="182" fontId="25" fillId="0" borderId="48" xfId="0" applyNumberFormat="1" applyFont="1" applyFill="1" applyBorder="1" applyAlignment="1">
      <alignment vertical="center"/>
    </xf>
    <xf numFmtId="0" fontId="25" fillId="0" borderId="49" xfId="0" applyFont="1" applyFill="1" applyBorder="1" applyAlignment="1">
      <alignment horizontal="left" vertical="center" indent="1"/>
    </xf>
    <xf numFmtId="173" fontId="85" fillId="40" borderId="51" xfId="0" applyNumberFormat="1" applyFont="1" applyFill="1" applyBorder="1" applyAlignment="1">
      <alignment vertical="center"/>
    </xf>
    <xf numFmtId="176" fontId="85" fillId="40" borderId="51" xfId="66" applyNumberFormat="1" applyFont="1" applyFill="1" applyBorder="1" applyAlignment="1">
      <alignment horizontal="right" vertical="center"/>
    </xf>
    <xf numFmtId="0" fontId="90" fillId="41" borderId="55" xfId="0" applyFont="1" applyFill="1" applyBorder="1" applyAlignment="1">
      <alignment horizontal="center" vertical="center"/>
    </xf>
    <xf numFmtId="17" fontId="90" fillId="41" borderId="55" xfId="0" applyNumberFormat="1" applyFont="1" applyFill="1" applyBorder="1" applyAlignment="1">
      <alignment horizontal="center" vertical="center"/>
    </xf>
    <xf numFmtId="0" fontId="25" fillId="42" borderId="0" xfId="0" applyFont="1" applyFill="1" applyAlignment="1">
      <alignment vertical="center"/>
    </xf>
    <xf numFmtId="0" fontId="26" fillId="42" borderId="0" xfId="0" applyFont="1" applyFill="1" applyAlignment="1">
      <alignment vertical="center"/>
    </xf>
    <xf numFmtId="0" fontId="26" fillId="42" borderId="0" xfId="0" applyFont="1" applyFill="1" applyAlignment="1">
      <alignment horizontal="center" vertical="center"/>
    </xf>
    <xf numFmtId="2" fontId="26" fillId="42" borderId="0" xfId="0" applyNumberFormat="1" applyFont="1" applyFill="1" applyAlignment="1">
      <alignment horizontal="center" vertical="center"/>
    </xf>
    <xf numFmtId="0" fontId="25" fillId="42" borderId="56" xfId="0" applyFont="1" applyFill="1" applyBorder="1" applyAlignment="1">
      <alignment vertical="center"/>
    </xf>
    <xf numFmtId="0" fontId="26" fillId="42" borderId="56" xfId="0" applyFont="1" applyFill="1" applyBorder="1" applyAlignment="1">
      <alignment vertical="center"/>
    </xf>
    <xf numFmtId="0" fontId="26" fillId="42" borderId="56" xfId="0" applyFont="1" applyFill="1" applyBorder="1" applyAlignment="1">
      <alignment horizontal="center" vertical="center"/>
    </xf>
    <xf numFmtId="3" fontId="26" fillId="42" borderId="56" xfId="0" applyNumberFormat="1" applyFont="1" applyFill="1" applyBorder="1" applyAlignment="1">
      <alignment horizontal="center" vertical="center"/>
    </xf>
    <xf numFmtId="0" fontId="85" fillId="40" borderId="0" xfId="62" applyFont="1" applyFill="1" applyBorder="1" applyAlignment="1">
      <alignment horizontal="center" vertical="center"/>
      <protection/>
    </xf>
    <xf numFmtId="182" fontId="85" fillId="40" borderId="0" xfId="0" applyNumberFormat="1" applyFont="1" applyFill="1" applyBorder="1" applyAlignment="1">
      <alignment vertical="center"/>
    </xf>
    <xf numFmtId="204" fontId="85" fillId="40" borderId="0" xfId="0" applyNumberFormat="1" applyFont="1" applyFill="1" applyBorder="1" applyAlignment="1">
      <alignment vertical="center"/>
    </xf>
    <xf numFmtId="176" fontId="85" fillId="40" borderId="0" xfId="66" applyNumberFormat="1" applyFont="1" applyFill="1" applyBorder="1" applyAlignment="1">
      <alignment horizontal="center" vertical="center"/>
    </xf>
    <xf numFmtId="173" fontId="26" fillId="0" borderId="48" xfId="64" applyNumberFormat="1" applyFont="1" applyFill="1" applyBorder="1" applyAlignment="1">
      <alignment/>
      <protection/>
    </xf>
    <xf numFmtId="0" fontId="85" fillId="40" borderId="28" xfId="64" applyFont="1" applyFill="1" applyBorder="1" applyAlignment="1">
      <alignment horizontal="center" vertical="center"/>
      <protection/>
    </xf>
    <xf numFmtId="185" fontId="85" fillId="40" borderId="28" xfId="64" applyNumberFormat="1" applyFont="1" applyFill="1" applyBorder="1" applyAlignment="1">
      <alignment vertical="center"/>
      <protection/>
    </xf>
    <xf numFmtId="17" fontId="85" fillId="40" borderId="0" xfId="61" applyNumberFormat="1" applyFont="1" applyFill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17" fontId="85" fillId="40" borderId="0" xfId="61" applyNumberFormat="1" applyFont="1" applyFill="1" applyBorder="1" applyAlignment="1">
      <alignment horizontal="center"/>
      <protection/>
    </xf>
    <xf numFmtId="0" fontId="6" fillId="0" borderId="0" xfId="61" applyFont="1">
      <alignment/>
      <protection/>
    </xf>
    <xf numFmtId="0" fontId="0" fillId="0" borderId="0" xfId="61">
      <alignment/>
      <protection/>
    </xf>
    <xf numFmtId="173" fontId="27" fillId="0" borderId="48" xfId="61" applyNumberFormat="1" applyFont="1" applyFill="1" applyBorder="1" applyAlignment="1">
      <alignment vertical="center"/>
      <protection/>
    </xf>
    <xf numFmtId="0" fontId="27" fillId="0" borderId="54" xfId="61" applyFont="1" applyFill="1" applyBorder="1" applyAlignment="1">
      <alignment horizontal="left" vertical="center" indent="3"/>
      <protection/>
    </xf>
    <xf numFmtId="173" fontId="27" fillId="0" borderId="54" xfId="61" applyNumberFormat="1" applyFont="1" applyFill="1" applyBorder="1" applyAlignment="1">
      <alignment vertical="center"/>
      <protection/>
    </xf>
    <xf numFmtId="173" fontId="28" fillId="0" borderId="48" xfId="61" applyNumberFormat="1" applyFont="1" applyFill="1" applyBorder="1" applyAlignment="1">
      <alignment vertical="center"/>
      <protection/>
    </xf>
    <xf numFmtId="0" fontId="26" fillId="0" borderId="54" xfId="61" applyFont="1" applyFill="1" applyBorder="1" applyAlignment="1">
      <alignment horizontal="left" vertical="center" indent="1"/>
      <protection/>
    </xf>
    <xf numFmtId="0" fontId="26" fillId="0" borderId="0" xfId="61" applyFont="1" applyFill="1" applyBorder="1" applyAlignment="1">
      <alignment horizontal="left" vertical="center" indent="1"/>
      <protection/>
    </xf>
    <xf numFmtId="173" fontId="27" fillId="0" borderId="0" xfId="61" applyNumberFormat="1" applyFont="1" applyFill="1" applyBorder="1" applyAlignment="1">
      <alignment vertical="center"/>
      <protection/>
    </xf>
    <xf numFmtId="0" fontId="26" fillId="0" borderId="48" xfId="61" applyFont="1" applyFill="1" applyBorder="1" applyAlignment="1">
      <alignment horizontal="left" vertical="center" indent="1"/>
      <protection/>
    </xf>
    <xf numFmtId="0" fontId="27" fillId="0" borderId="49" xfId="61" applyFont="1" applyFill="1" applyBorder="1" applyAlignment="1">
      <alignment horizontal="left" vertical="center" indent="3"/>
      <protection/>
    </xf>
    <xf numFmtId="9" fontId="27" fillId="0" borderId="49" xfId="67" applyFont="1" applyFill="1" applyBorder="1" applyAlignment="1">
      <alignment horizontal="right" vertical="center"/>
    </xf>
    <xf numFmtId="9" fontId="27" fillId="0" borderId="49" xfId="67" applyFont="1" applyFill="1" applyBorder="1" applyAlignment="1">
      <alignment vertical="center"/>
    </xf>
    <xf numFmtId="0" fontId="26" fillId="0" borderId="48" xfId="61" applyFont="1" applyFill="1" applyBorder="1" applyAlignment="1">
      <alignment horizontal="left" vertical="center" wrapText="1" indent="1"/>
      <protection/>
    </xf>
    <xf numFmtId="0" fontId="26" fillId="0" borderId="49" xfId="61" applyFont="1" applyFill="1" applyBorder="1">
      <alignment/>
      <protection/>
    </xf>
    <xf numFmtId="0" fontId="27" fillId="0" borderId="49" xfId="61" applyFont="1" applyFill="1" applyBorder="1">
      <alignment/>
      <protection/>
    </xf>
    <xf numFmtId="0" fontId="27" fillId="0" borderId="0" xfId="61" applyFont="1" applyFill="1" applyBorder="1" applyAlignment="1">
      <alignment horizontal="left" vertical="center" indent="3"/>
      <protection/>
    </xf>
    <xf numFmtId="9" fontId="27" fillId="0" borderId="0" xfId="67" applyNumberFormat="1" applyFont="1" applyFill="1" applyBorder="1" applyAlignment="1">
      <alignment vertical="center"/>
    </xf>
    <xf numFmtId="9" fontId="27" fillId="0" borderId="0" xfId="67" applyFont="1" applyFill="1" applyBorder="1" applyAlignment="1">
      <alignment vertical="center"/>
    </xf>
    <xf numFmtId="0" fontId="8" fillId="0" borderId="0" xfId="61" applyFont="1" applyAlignment="1">
      <alignment horizontal="center"/>
      <protection/>
    </xf>
    <xf numFmtId="166" fontId="26" fillId="0" borderId="50" xfId="0" applyNumberFormat="1" applyFont="1" applyBorder="1" applyAlignment="1">
      <alignment horizontal="right" vertical="center"/>
    </xf>
    <xf numFmtId="208" fontId="85" fillId="40" borderId="28" xfId="64" applyNumberFormat="1" applyFont="1" applyFill="1" applyBorder="1" applyAlignment="1">
      <alignment vertical="center"/>
      <protection/>
    </xf>
    <xf numFmtId="171" fontId="26" fillId="0" borderId="48" xfId="66" applyNumberFormat="1" applyFont="1" applyFill="1" applyBorder="1" applyAlignment="1">
      <alignment/>
    </xf>
    <xf numFmtId="171" fontId="26" fillId="0" borderId="0" xfId="66" applyNumberFormat="1" applyFont="1" applyFill="1" applyBorder="1" applyAlignment="1">
      <alignment vertical="center"/>
    </xf>
    <xf numFmtId="209" fontId="85" fillId="40" borderId="51" xfId="0" applyNumberFormat="1" applyFont="1" applyFill="1" applyBorder="1" applyAlignment="1">
      <alignment vertical="center"/>
    </xf>
    <xf numFmtId="209" fontId="85" fillId="40" borderId="0" xfId="0" applyNumberFormat="1" applyFont="1" applyFill="1" applyBorder="1" applyAlignment="1">
      <alignment vertical="center"/>
    </xf>
    <xf numFmtId="207" fontId="89" fillId="40" borderId="51" xfId="0" applyNumberFormat="1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5" fillId="2" borderId="56" xfId="0" applyFont="1" applyFill="1" applyBorder="1" applyAlignment="1">
      <alignment vertical="center"/>
    </xf>
    <xf numFmtId="0" fontId="26" fillId="2" borderId="56" xfId="0" applyFont="1" applyFill="1" applyBorder="1" applyAlignment="1">
      <alignment vertical="center" wrapText="1"/>
    </xf>
    <xf numFmtId="0" fontId="26" fillId="2" borderId="56" xfId="0" applyFont="1" applyFill="1" applyBorder="1" applyAlignment="1">
      <alignment horizontal="center" vertical="center"/>
    </xf>
    <xf numFmtId="0" fontId="25" fillId="43" borderId="0" xfId="0" applyFont="1" applyFill="1" applyAlignment="1">
      <alignment vertical="center"/>
    </xf>
    <xf numFmtId="0" fontId="26" fillId="43" borderId="0" xfId="0" applyFont="1" applyFill="1" applyAlignment="1">
      <alignment vertical="center"/>
    </xf>
    <xf numFmtId="0" fontId="26" fillId="43" borderId="0" xfId="0" applyFont="1" applyFill="1" applyAlignment="1">
      <alignment horizontal="center" vertical="center"/>
    </xf>
    <xf numFmtId="0" fontId="26" fillId="43" borderId="0" xfId="0" applyFont="1" applyFill="1" applyAlignment="1">
      <alignment vertical="center" wrapText="1"/>
    </xf>
    <xf numFmtId="0" fontId="26" fillId="43" borderId="56" xfId="0" applyFont="1" applyFill="1" applyBorder="1" applyAlignment="1">
      <alignment vertical="center"/>
    </xf>
    <xf numFmtId="0" fontId="26" fillId="43" borderId="56" xfId="0" applyFont="1" applyFill="1" applyBorder="1" applyAlignment="1">
      <alignment horizontal="center" vertical="center"/>
    </xf>
    <xf numFmtId="17" fontId="85" fillId="40" borderId="0" xfId="61" applyNumberFormat="1" applyFont="1" applyFill="1" applyBorder="1" applyAlignment="1">
      <alignment horizontal="center" vertical="center"/>
      <protection/>
    </xf>
    <xf numFmtId="171" fontId="26" fillId="0" borderId="48" xfId="66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center" vertical="center"/>
    </xf>
    <xf numFmtId="173" fontId="26" fillId="42" borderId="56" xfId="0" applyNumberFormat="1" applyFont="1" applyFill="1" applyBorder="1" applyAlignment="1">
      <alignment horizontal="center" vertical="center"/>
    </xf>
    <xf numFmtId="0" fontId="25" fillId="0" borderId="48" xfId="61" applyFont="1" applyFill="1" applyBorder="1" applyAlignment="1">
      <alignment horizontal="left" vertical="center" indent="1"/>
      <protection/>
    </xf>
    <xf numFmtId="0" fontId="25" fillId="12" borderId="49" xfId="61" applyFont="1" applyFill="1" applyBorder="1" applyAlignment="1">
      <alignment horizontal="left" vertical="center" indent="1"/>
      <protection/>
    </xf>
    <xf numFmtId="168" fontId="28" fillId="12" borderId="49" xfId="61" applyNumberFormat="1" applyFont="1" applyFill="1" applyBorder="1" applyAlignment="1">
      <alignment vertical="center"/>
      <protection/>
    </xf>
    <xf numFmtId="41" fontId="28" fillId="12" borderId="49" xfId="51" applyFont="1" applyFill="1" applyBorder="1" applyAlignment="1">
      <alignment vertical="center"/>
    </xf>
    <xf numFmtId="202" fontId="26" fillId="0" borderId="48" xfId="0" applyNumberFormat="1" applyFont="1" applyFill="1" applyBorder="1" applyAlignment="1">
      <alignment vertical="center"/>
    </xf>
    <xf numFmtId="17" fontId="85" fillId="40" borderId="0" xfId="0" applyNumberFormat="1" applyFont="1" applyFill="1" applyBorder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" fontId="85" fillId="4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82" fontId="30" fillId="0" borderId="0" xfId="63" applyNumberFormat="1" applyFont="1">
      <alignment/>
      <protection/>
    </xf>
    <xf numFmtId="0" fontId="85" fillId="40" borderId="57" xfId="0" applyFont="1" applyFill="1" applyBorder="1" applyAlignment="1">
      <alignment horizontal="left" vertical="center" indent="1"/>
    </xf>
    <xf numFmtId="182" fontId="85" fillId="40" borderId="57" xfId="0" applyNumberFormat="1" applyFont="1" applyFill="1" applyBorder="1" applyAlignment="1">
      <alignment vertical="center"/>
    </xf>
    <xf numFmtId="166" fontId="85" fillId="40" borderId="57" xfId="66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 horizontal="left" vertical="center" indent="1"/>
    </xf>
    <xf numFmtId="182" fontId="85" fillId="0" borderId="0" xfId="0" applyNumberFormat="1" applyFont="1" applyFill="1" applyBorder="1" applyAlignment="1">
      <alignment vertical="center"/>
    </xf>
    <xf numFmtId="166" fontId="85" fillId="0" borderId="0" xfId="66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63" applyFont="1" applyFill="1" applyBorder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 indent="2"/>
    </xf>
    <xf numFmtId="0" fontId="31" fillId="6" borderId="52" xfId="0" applyFont="1" applyFill="1" applyBorder="1" applyAlignment="1">
      <alignment horizontal="left" vertical="center" indent="1"/>
    </xf>
    <xf numFmtId="182" fontId="32" fillId="6" borderId="52" xfId="0" applyNumberFormat="1" applyFont="1" applyFill="1" applyBorder="1" applyAlignment="1">
      <alignment vertical="center"/>
    </xf>
    <xf numFmtId="173" fontId="32" fillId="6" borderId="52" xfId="0" applyNumberFormat="1" applyFont="1" applyFill="1" applyBorder="1" applyAlignment="1">
      <alignment vertical="center"/>
    </xf>
    <xf numFmtId="177" fontId="32" fillId="6" borderId="52" xfId="66" applyNumberFormat="1" applyFont="1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 indent="2"/>
    </xf>
    <xf numFmtId="182" fontId="33" fillId="44" borderId="52" xfId="0" applyNumberFormat="1" applyFont="1" applyFill="1" applyBorder="1" applyAlignment="1">
      <alignment vertical="center"/>
    </xf>
    <xf numFmtId="177" fontId="33" fillId="0" borderId="52" xfId="66" applyNumberFormat="1" applyFont="1" applyFill="1" applyBorder="1" applyAlignment="1">
      <alignment vertical="center"/>
    </xf>
    <xf numFmtId="0" fontId="30" fillId="0" borderId="52" xfId="0" applyFont="1" applyFill="1" applyBorder="1" applyAlignment="1">
      <alignment horizontal="left" vertical="center" wrapText="1" indent="2"/>
    </xf>
    <xf numFmtId="173" fontId="33" fillId="0" borderId="52" xfId="0" applyNumberFormat="1" applyFont="1" applyFill="1" applyBorder="1" applyAlignment="1">
      <alignment vertical="center"/>
    </xf>
    <xf numFmtId="17" fontId="85" fillId="40" borderId="0" xfId="0" applyNumberFormat="1" applyFont="1" applyFill="1" applyBorder="1" applyAlignment="1">
      <alignment vertical="center"/>
    </xf>
    <xf numFmtId="206" fontId="26" fillId="42" borderId="0" xfId="0" applyNumberFormat="1" applyFont="1" applyFill="1" applyAlignment="1">
      <alignment horizontal="center" vertical="center"/>
    </xf>
    <xf numFmtId="174" fontId="26" fillId="42" borderId="0" xfId="0" applyNumberFormat="1" applyFont="1" applyFill="1" applyAlignment="1">
      <alignment horizontal="center" vertical="center"/>
    </xf>
    <xf numFmtId="206" fontId="26" fillId="42" borderId="56" xfId="0" applyNumberFormat="1" applyFont="1" applyFill="1" applyBorder="1" applyAlignment="1">
      <alignment horizontal="center" vertical="center"/>
    </xf>
    <xf numFmtId="206" fontId="26" fillId="45" borderId="0" xfId="0" applyNumberFormat="1" applyFont="1" applyFill="1" applyAlignment="1">
      <alignment horizontal="center" vertical="center"/>
    </xf>
    <xf numFmtId="166" fontId="26" fillId="45" borderId="0" xfId="0" applyNumberFormat="1" applyFont="1" applyFill="1" applyAlignment="1">
      <alignment horizontal="center" vertical="center"/>
    </xf>
    <xf numFmtId="177" fontId="26" fillId="45" borderId="0" xfId="0" applyNumberFormat="1" applyFont="1" applyFill="1" applyAlignment="1">
      <alignment horizontal="center" vertical="center"/>
    </xf>
    <xf numFmtId="2" fontId="26" fillId="45" borderId="56" xfId="0" applyNumberFormat="1" applyFont="1" applyFill="1" applyBorder="1" applyAlignment="1">
      <alignment horizontal="center" vertical="center"/>
    </xf>
    <xf numFmtId="174" fontId="26" fillId="45" borderId="56" xfId="0" applyNumberFormat="1" applyFont="1" applyFill="1" applyBorder="1" applyAlignment="1">
      <alignment horizontal="center" vertical="center"/>
    </xf>
    <xf numFmtId="166" fontId="26" fillId="46" borderId="0" xfId="0" applyNumberFormat="1" applyFont="1" applyFill="1" applyAlignment="1">
      <alignment horizontal="center" vertical="center"/>
    </xf>
    <xf numFmtId="206" fontId="26" fillId="46" borderId="0" xfId="0" applyNumberFormat="1" applyFont="1" applyFill="1" applyAlignment="1">
      <alignment horizontal="center" vertical="center"/>
    </xf>
    <xf numFmtId="176" fontId="26" fillId="46" borderId="0" xfId="0" applyNumberFormat="1" applyFont="1" applyFill="1" applyAlignment="1">
      <alignment horizontal="center" vertical="center"/>
    </xf>
    <xf numFmtId="166" fontId="26" fillId="46" borderId="56" xfId="0" applyNumberFormat="1" applyFont="1" applyFill="1" applyBorder="1" applyAlignment="1">
      <alignment horizontal="center" vertical="center"/>
    </xf>
    <xf numFmtId="206" fontId="26" fillId="46" borderId="56" xfId="0" applyNumberFormat="1" applyFont="1" applyFill="1" applyBorder="1" applyAlignment="1">
      <alignment horizontal="center" vertical="center"/>
    </xf>
    <xf numFmtId="176" fontId="26" fillId="46" borderId="56" xfId="0" applyNumberFormat="1" applyFont="1" applyFill="1" applyBorder="1" applyAlignment="1">
      <alignment horizontal="center" vertical="center"/>
    </xf>
    <xf numFmtId="171" fontId="26" fillId="42" borderId="0" xfId="0" applyNumberFormat="1" applyFont="1" applyFill="1" applyAlignment="1">
      <alignment horizontal="center" vertical="center"/>
    </xf>
    <xf numFmtId="171" fontId="26" fillId="42" borderId="56" xfId="0" applyNumberFormat="1" applyFont="1" applyFill="1" applyBorder="1" applyAlignment="1">
      <alignment horizontal="center" vertical="center"/>
    </xf>
    <xf numFmtId="176" fontId="26" fillId="46" borderId="58" xfId="0" applyNumberFormat="1" applyFont="1" applyFill="1" applyBorder="1" applyAlignment="1">
      <alignment horizontal="center" vertical="center"/>
    </xf>
    <xf numFmtId="176" fontId="26" fillId="46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/>
    </xf>
    <xf numFmtId="171" fontId="26" fillId="0" borderId="48" xfId="66" applyNumberFormat="1" applyFont="1" applyFill="1" applyBorder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/>
    </xf>
    <xf numFmtId="182" fontId="25" fillId="47" borderId="52" xfId="0" applyNumberFormat="1" applyFont="1" applyFill="1" applyBorder="1" applyAlignment="1">
      <alignment vertical="center"/>
    </xf>
    <xf numFmtId="173" fontId="25" fillId="47" borderId="52" xfId="0" applyNumberFormat="1" applyFont="1" applyFill="1" applyBorder="1" applyAlignment="1">
      <alignment vertical="center"/>
    </xf>
    <xf numFmtId="177" fontId="25" fillId="47" borderId="52" xfId="66" applyNumberFormat="1" applyFont="1" applyFill="1" applyBorder="1" applyAlignment="1">
      <alignment vertical="center"/>
    </xf>
    <xf numFmtId="182" fontId="26" fillId="44" borderId="52" xfId="0" applyNumberFormat="1" applyFont="1" applyFill="1" applyBorder="1" applyAlignment="1">
      <alignment vertical="center"/>
    </xf>
    <xf numFmtId="182" fontId="26" fillId="0" borderId="52" xfId="61" applyNumberFormat="1" applyFont="1" applyFill="1" applyBorder="1" applyAlignment="1">
      <alignment vertical="center"/>
      <protection/>
    </xf>
    <xf numFmtId="182" fontId="25" fillId="44" borderId="52" xfId="0" applyNumberFormat="1" applyFont="1" applyFill="1" applyBorder="1" applyAlignment="1">
      <alignment vertical="center"/>
    </xf>
    <xf numFmtId="182" fontId="26" fillId="0" borderId="0" xfId="61" applyNumberFormat="1" applyFont="1" applyFill="1" applyBorder="1" applyAlignment="1">
      <alignment vertical="center"/>
      <protection/>
    </xf>
    <xf numFmtId="182" fontId="26" fillId="44" borderId="0" xfId="61" applyNumberFormat="1" applyFont="1" applyFill="1" applyBorder="1" applyAlignment="1">
      <alignment vertical="center"/>
      <protection/>
    </xf>
    <xf numFmtId="182" fontId="26" fillId="44" borderId="0" xfId="0" applyNumberFormat="1" applyFont="1" applyFill="1" applyBorder="1" applyAlignment="1">
      <alignment vertical="center"/>
    </xf>
    <xf numFmtId="182" fontId="26" fillId="44" borderId="59" xfId="0" applyNumberFormat="1" applyFont="1" applyFill="1" applyBorder="1" applyAlignment="1">
      <alignment vertical="center"/>
    </xf>
    <xf numFmtId="183" fontId="85" fillId="48" borderId="51" xfId="50" applyNumberFormat="1" applyFont="1" applyFill="1" applyBorder="1" applyAlignment="1">
      <alignment vertical="center"/>
    </xf>
    <xf numFmtId="182" fontId="25" fillId="49" borderId="52" xfId="0" applyNumberFormat="1" applyFont="1" applyFill="1" applyBorder="1" applyAlignment="1">
      <alignment vertical="center"/>
    </xf>
    <xf numFmtId="177" fontId="25" fillId="49" borderId="52" xfId="66" applyNumberFormat="1" applyFont="1" applyFill="1" applyBorder="1" applyAlignment="1">
      <alignment vertical="center"/>
    </xf>
    <xf numFmtId="182" fontId="26" fillId="49" borderId="52" xfId="0" applyNumberFormat="1" applyFont="1" applyFill="1" applyBorder="1" applyAlignment="1">
      <alignment vertical="center"/>
    </xf>
    <xf numFmtId="43" fontId="28" fillId="12" borderId="49" xfId="50" applyFont="1" applyFill="1" applyBorder="1" applyAlignment="1">
      <alignment vertical="center"/>
    </xf>
    <xf numFmtId="3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8" fontId="7" fillId="0" borderId="0" xfId="0" applyNumberFormat="1" applyFont="1" applyAlignment="1">
      <alignment horizontal="center" wrapText="1"/>
    </xf>
    <xf numFmtId="38" fontId="7" fillId="0" borderId="0" xfId="0" applyNumberFormat="1" applyFont="1" applyAlignment="1">
      <alignment horizontal="center" vertical="center" wrapText="1"/>
    </xf>
    <xf numFmtId="171" fontId="85" fillId="48" borderId="28" xfId="66" applyNumberFormat="1" applyFont="1" applyFill="1" applyBorder="1" applyAlignment="1">
      <alignment/>
    </xf>
    <xf numFmtId="2" fontId="26" fillId="45" borderId="0" xfId="0" applyNumberFormat="1" applyFont="1" applyFill="1" applyBorder="1" applyAlignment="1">
      <alignment horizontal="center" vertical="center"/>
    </xf>
    <xf numFmtId="174" fontId="26" fillId="45" borderId="0" xfId="0" applyNumberFormat="1" applyFont="1" applyFill="1" applyBorder="1" applyAlignment="1">
      <alignment horizontal="center" vertical="center"/>
    </xf>
    <xf numFmtId="177" fontId="26" fillId="45" borderId="0" xfId="0" applyNumberFormat="1" applyFont="1" applyFill="1" applyBorder="1" applyAlignment="1">
      <alignment horizontal="center" vertical="center"/>
    </xf>
    <xf numFmtId="183" fontId="26" fillId="45" borderId="0" xfId="0" applyNumberFormat="1" applyFont="1" applyFill="1" applyBorder="1" applyAlignment="1">
      <alignment horizontal="center" vertical="center"/>
    </xf>
    <xf numFmtId="177" fontId="26" fillId="45" borderId="56" xfId="0" applyNumberFormat="1" applyFont="1" applyFill="1" applyBorder="1" applyAlignment="1">
      <alignment horizontal="center" vertical="center"/>
    </xf>
    <xf numFmtId="183" fontId="26" fillId="45" borderId="56" xfId="0" applyNumberFormat="1" applyFont="1" applyFill="1" applyBorder="1" applyAlignment="1">
      <alignment horizontal="center" vertical="center"/>
    </xf>
    <xf numFmtId="17" fontId="85" fillId="40" borderId="0" xfId="61" applyNumberFormat="1" applyFont="1" applyFill="1" applyBorder="1" applyAlignment="1">
      <alignment horizontal="center" vertical="center"/>
      <protection/>
    </xf>
    <xf numFmtId="0" fontId="85" fillId="40" borderId="0" xfId="62" applyFont="1" applyFill="1" applyBorder="1" applyAlignment="1">
      <alignment horizontal="center" vertical="center"/>
      <protection/>
    </xf>
    <xf numFmtId="0" fontId="18" fillId="0" borderId="0" xfId="61" applyFont="1" applyFill="1" applyBorder="1">
      <alignment/>
      <protection/>
    </xf>
    <xf numFmtId="38" fontId="18" fillId="0" borderId="0" xfId="61" applyNumberFormat="1" applyFont="1" applyFill="1" applyBorder="1">
      <alignment/>
      <protection/>
    </xf>
    <xf numFmtId="219" fontId="18" fillId="0" borderId="0" xfId="61" applyNumberFormat="1" applyFont="1" applyFill="1" applyBorder="1">
      <alignment/>
      <protection/>
    </xf>
    <xf numFmtId="0" fontId="0" fillId="0" borderId="0" xfId="61" applyBorder="1">
      <alignment/>
      <protection/>
    </xf>
    <xf numFmtId="201" fontId="26" fillId="0" borderId="48" xfId="64" applyNumberFormat="1" applyFont="1" applyFill="1" applyBorder="1" applyAlignment="1">
      <alignment/>
      <protection/>
    </xf>
    <xf numFmtId="0" fontId="34" fillId="36" borderId="0" xfId="61" applyFont="1" applyFill="1">
      <alignment/>
      <protection/>
    </xf>
    <xf numFmtId="0" fontId="35" fillId="36" borderId="0" xfId="61" applyFont="1" applyFill="1">
      <alignment/>
      <protection/>
    </xf>
    <xf numFmtId="0" fontId="91" fillId="0" borderId="0" xfId="61" applyFont="1" applyFill="1">
      <alignment/>
      <protection/>
    </xf>
    <xf numFmtId="0" fontId="35" fillId="0" borderId="0" xfId="61" applyFont="1" applyFill="1">
      <alignment/>
      <protection/>
    </xf>
    <xf numFmtId="9" fontId="26" fillId="0" borderId="48" xfId="66" applyFont="1" applyFill="1" applyBorder="1" applyAlignment="1">
      <alignment/>
    </xf>
    <xf numFmtId="9" fontId="85" fillId="40" borderId="28" xfId="66" applyFont="1" applyFill="1" applyBorder="1" applyAlignment="1">
      <alignment vertical="center"/>
    </xf>
    <xf numFmtId="201" fontId="26" fillId="0" borderId="0" xfId="64" applyNumberFormat="1" applyFont="1" applyFill="1" applyBorder="1" applyAlignment="1">
      <alignment/>
      <protection/>
    </xf>
    <xf numFmtId="0" fontId="36" fillId="0" borderId="0" xfId="0" applyFont="1" applyFill="1" applyAlignment="1">
      <alignment/>
    </xf>
    <xf numFmtId="222" fontId="36" fillId="0" borderId="0" xfId="0" applyNumberFormat="1" applyFont="1" applyFill="1" applyAlignment="1">
      <alignment/>
    </xf>
    <xf numFmtId="195" fontId="31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49" xfId="64" applyFont="1" applyFill="1" applyBorder="1" applyAlignment="1">
      <alignment horizontal="left" indent="1"/>
      <protection/>
    </xf>
    <xf numFmtId="166" fontId="26" fillId="0" borderId="48" xfId="66" applyNumberFormat="1" applyFont="1" applyFill="1" applyBorder="1" applyAlignment="1">
      <alignment/>
    </xf>
    <xf numFmtId="0" fontId="92" fillId="40" borderId="0" xfId="62" applyFont="1" applyFill="1" applyBorder="1" applyAlignment="1">
      <alignment horizontal="center" vertical="center"/>
      <protection/>
    </xf>
    <xf numFmtId="173" fontId="25" fillId="0" borderId="48" xfId="64" applyNumberFormat="1" applyFont="1" applyFill="1" applyBorder="1" applyAlignment="1">
      <alignment/>
      <protection/>
    </xf>
    <xf numFmtId="173" fontId="25" fillId="42" borderId="48" xfId="64" applyNumberFormat="1" applyFont="1" applyFill="1" applyBorder="1" applyAlignment="1">
      <alignment/>
      <protection/>
    </xf>
    <xf numFmtId="173" fontId="26" fillId="42" borderId="48" xfId="64" applyNumberFormat="1" applyFont="1" applyFill="1" applyBorder="1" applyAlignment="1">
      <alignment/>
      <protection/>
    </xf>
    <xf numFmtId="166" fontId="26" fillId="42" borderId="48" xfId="66" applyNumberFormat="1" applyFont="1" applyFill="1" applyBorder="1" applyAlignment="1">
      <alignment/>
    </xf>
    <xf numFmtId="0" fontId="85" fillId="40" borderId="0" xfId="62" applyFont="1" applyFill="1" applyBorder="1" applyAlignment="1">
      <alignment horizontal="center" vertical="center"/>
      <protection/>
    </xf>
    <xf numFmtId="166" fontId="26" fillId="44" borderId="52" xfId="66" applyNumberFormat="1" applyFont="1" applyFill="1" applyBorder="1" applyAlignment="1">
      <alignment vertical="center"/>
    </xf>
    <xf numFmtId="166" fontId="25" fillId="49" borderId="52" xfId="66" applyNumberFormat="1" applyFont="1" applyFill="1" applyBorder="1" applyAlignment="1">
      <alignment vertical="center"/>
    </xf>
    <xf numFmtId="166" fontId="26" fillId="0" borderId="52" xfId="66" applyNumberFormat="1" applyFont="1" applyFill="1" applyBorder="1" applyAlignment="1">
      <alignment vertical="center"/>
    </xf>
    <xf numFmtId="166" fontId="26" fillId="49" borderId="52" xfId="66" applyNumberFormat="1" applyFont="1" applyFill="1" applyBorder="1" applyAlignment="1">
      <alignment vertical="center"/>
    </xf>
    <xf numFmtId="166" fontId="25" fillId="44" borderId="52" xfId="66" applyNumberFormat="1" applyFont="1" applyFill="1" applyBorder="1" applyAlignment="1">
      <alignment vertical="center"/>
    </xf>
    <xf numFmtId="166" fontId="85" fillId="48" borderId="51" xfId="66" applyNumberFormat="1" applyFont="1" applyFill="1" applyBorder="1" applyAlignment="1">
      <alignment vertical="center"/>
    </xf>
    <xf numFmtId="166" fontId="26" fillId="44" borderId="0" xfId="66" applyNumberFormat="1" applyFont="1" applyFill="1" applyBorder="1" applyAlignment="1">
      <alignment vertical="center"/>
    </xf>
    <xf numFmtId="166" fontId="26" fillId="44" borderId="59" xfId="66" applyNumberFormat="1" applyFont="1" applyFill="1" applyBorder="1" applyAlignment="1">
      <alignment vertical="center"/>
    </xf>
    <xf numFmtId="17" fontId="85" fillId="40" borderId="0" xfId="0" applyNumberFormat="1" applyFont="1" applyFill="1" applyBorder="1" applyAlignment="1">
      <alignment horizontal="center" vertical="center"/>
    </xf>
    <xf numFmtId="0" fontId="86" fillId="41" borderId="0" xfId="0" applyFont="1" applyFill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/>
    </xf>
    <xf numFmtId="17" fontId="85" fillId="40" borderId="0" xfId="61" applyNumberFormat="1" applyFont="1" applyFill="1" applyBorder="1" applyAlignment="1">
      <alignment horizontal="center" vertical="center"/>
      <protection/>
    </xf>
    <xf numFmtId="17" fontId="85" fillId="40" borderId="0" xfId="61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/>
    </xf>
    <xf numFmtId="17" fontId="85" fillId="4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" fontId="8" fillId="34" borderId="15" xfId="64" applyNumberFormat="1" applyFont="1" applyFill="1" applyBorder="1" applyAlignment="1">
      <alignment horizontal="center" vertical="center"/>
      <protection/>
    </xf>
    <xf numFmtId="17" fontId="8" fillId="34" borderId="60" xfId="64" applyNumberFormat="1" applyFont="1" applyFill="1" applyBorder="1" applyAlignment="1" quotePrefix="1">
      <alignment horizontal="center" vertical="center"/>
      <protection/>
    </xf>
    <xf numFmtId="17" fontId="8" fillId="34" borderId="61" xfId="64" applyNumberFormat="1" applyFont="1" applyFill="1" applyBorder="1" applyAlignment="1" quotePrefix="1">
      <alignment horizontal="center" vertical="center"/>
      <protection/>
    </xf>
    <xf numFmtId="17" fontId="85" fillId="40" borderId="0" xfId="64" applyNumberFormat="1" applyFont="1" applyFill="1" applyBorder="1" applyAlignment="1">
      <alignment horizontal="center" vertical="center"/>
      <protection/>
    </xf>
    <xf numFmtId="17" fontId="85" fillId="40" borderId="0" xfId="64" applyNumberFormat="1" applyFont="1" applyFill="1" applyBorder="1" applyAlignment="1" quotePrefix="1">
      <alignment horizontal="center" vertical="center"/>
      <protection/>
    </xf>
    <xf numFmtId="0" fontId="14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0" fillId="41" borderId="55" xfId="0" applyFont="1" applyFill="1" applyBorder="1" applyAlignment="1">
      <alignment horizontal="center"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horizontal="center" vertical="top"/>
      <protection/>
    </xf>
    <xf numFmtId="0" fontId="85" fillId="40" borderId="0" xfId="64" applyFont="1" applyFill="1" applyBorder="1" applyAlignment="1">
      <alignment horizontal="center" vertical="center" wrapText="1"/>
      <protection/>
    </xf>
    <xf numFmtId="0" fontId="85" fillId="40" borderId="0" xfId="64" applyFont="1" applyFill="1" applyBorder="1" applyAlignment="1">
      <alignment horizontal="center" vertical="center"/>
      <protection/>
    </xf>
    <xf numFmtId="0" fontId="93" fillId="40" borderId="0" xfId="6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62" xfId="0" applyFont="1" applyBorder="1" applyAlignment="1">
      <alignment horizontal="right"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63" xfId="0" applyNumberFormat="1" applyFont="1" applyFill="1" applyBorder="1" applyAlignment="1">
      <alignment horizontal="center"/>
    </xf>
    <xf numFmtId="17" fontId="5" fillId="34" borderId="64" xfId="0" applyNumberFormat="1" applyFont="1" applyFill="1" applyBorder="1" applyAlignment="1">
      <alignment horizontal="center"/>
    </xf>
    <xf numFmtId="17" fontId="5" fillId="34" borderId="65" xfId="0" applyNumberFormat="1" applyFont="1" applyFill="1" applyBorder="1" applyAlignment="1">
      <alignment horizontal="center"/>
    </xf>
    <xf numFmtId="17" fontId="5" fillId="34" borderId="66" xfId="0" applyNumberFormat="1" applyFont="1" applyFill="1" applyBorder="1" applyAlignment="1">
      <alignment horizontal="center"/>
    </xf>
    <xf numFmtId="17" fontId="5" fillId="34" borderId="67" xfId="0" applyNumberFormat="1" applyFont="1" applyFill="1" applyBorder="1" applyAlignment="1">
      <alignment horizontal="center"/>
    </xf>
    <xf numFmtId="0" fontId="14" fillId="39" borderId="0" xfId="0" applyFont="1" applyFill="1" applyAlignment="1">
      <alignment horizontal="center"/>
    </xf>
    <xf numFmtId="0" fontId="22" fillId="36" borderId="0" xfId="0" applyFont="1" applyFill="1" applyAlignment="1">
      <alignment/>
    </xf>
    <xf numFmtId="43" fontId="22" fillId="36" borderId="0" xfId="50" applyFont="1" applyFill="1" applyAlignment="1">
      <alignment/>
    </xf>
    <xf numFmtId="173" fontId="63" fillId="36" borderId="0" xfId="52" applyNumberFormat="1" applyFont="1" applyFill="1" applyBorder="1" applyAlignment="1">
      <alignment vertical="center"/>
    </xf>
    <xf numFmtId="0" fontId="63" fillId="36" borderId="21" xfId="0" applyFont="1" applyFill="1" applyBorder="1" applyAlignment="1">
      <alignment horizontal="center" vertical="center" wrapText="1"/>
    </xf>
    <xf numFmtId="0" fontId="63" fillId="36" borderId="62" xfId="0" applyFont="1" applyFill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wrapText="1"/>
    </xf>
    <xf numFmtId="0" fontId="63" fillId="35" borderId="62" xfId="0" applyFont="1" applyFill="1" applyBorder="1" applyAlignment="1">
      <alignment horizontal="center" wrapText="1"/>
    </xf>
    <xf numFmtId="0" fontId="63" fillId="36" borderId="68" xfId="0" applyFont="1" applyFill="1" applyBorder="1" applyAlignment="1">
      <alignment horizontal="left" vertical="center" wrapText="1" indent="4"/>
    </xf>
    <xf numFmtId="0" fontId="22" fillId="0" borderId="69" xfId="0" applyFont="1" applyBorder="1" applyAlignment="1">
      <alignment horizontal="left" vertical="center" wrapText="1" indent="4"/>
    </xf>
    <xf numFmtId="14" fontId="63" fillId="35" borderId="40" xfId="0" applyNumberFormat="1" applyFont="1" applyFill="1" applyBorder="1" applyAlignment="1">
      <alignment horizontal="center"/>
    </xf>
    <xf numFmtId="14" fontId="63" fillId="50" borderId="40" xfId="0" applyNumberFormat="1" applyFont="1" applyFill="1" applyBorder="1" applyAlignment="1">
      <alignment horizontal="center"/>
    </xf>
    <xf numFmtId="0" fontId="22" fillId="0" borderId="70" xfId="0" applyFont="1" applyBorder="1" applyAlignment="1">
      <alignment horizontal="left" vertical="center" wrapText="1" indent="4"/>
    </xf>
    <xf numFmtId="0" fontId="22" fillId="0" borderId="71" xfId="0" applyFont="1" applyBorder="1" applyAlignment="1">
      <alignment horizontal="left" vertical="center" wrapText="1" indent="4"/>
    </xf>
    <xf numFmtId="0" fontId="63" fillId="35" borderId="72" xfId="0" applyFont="1" applyFill="1" applyBorder="1" applyAlignment="1">
      <alignment horizontal="center"/>
    </xf>
    <xf numFmtId="43" fontId="63" fillId="50" borderId="72" xfId="50" applyFont="1" applyFill="1" applyBorder="1" applyAlignment="1">
      <alignment horizontal="center"/>
    </xf>
    <xf numFmtId="0" fontId="63" fillId="50" borderId="72" xfId="0" applyFont="1" applyFill="1" applyBorder="1" applyAlignment="1">
      <alignment horizontal="center"/>
    </xf>
    <xf numFmtId="0" fontId="63" fillId="36" borderId="21" xfId="0" applyFont="1" applyFill="1" applyBorder="1" applyAlignment="1">
      <alignment vertical="center"/>
    </xf>
    <xf numFmtId="0" fontId="22" fillId="36" borderId="62" xfId="0" applyFont="1" applyFill="1" applyBorder="1" applyAlignment="1">
      <alignment vertical="center"/>
    </xf>
    <xf numFmtId="173" fontId="22" fillId="35" borderId="13" xfId="52" applyNumberFormat="1" applyFont="1" applyFill="1" applyBorder="1" applyAlignment="1">
      <alignment vertical="center"/>
    </xf>
    <xf numFmtId="198" fontId="22" fillId="36" borderId="13" xfId="50" applyNumberFormat="1" applyFont="1" applyFill="1" applyBorder="1" applyAlignment="1">
      <alignment vertical="center"/>
    </xf>
    <xf numFmtId="173" fontId="63" fillId="36" borderId="13" xfId="52" applyNumberFormat="1" applyFont="1" applyFill="1" applyBorder="1" applyAlignment="1">
      <alignment vertical="center"/>
    </xf>
    <xf numFmtId="173" fontId="22" fillId="36" borderId="0" xfId="0" applyNumberFormat="1" applyFont="1" applyFill="1" applyAlignment="1">
      <alignment/>
    </xf>
    <xf numFmtId="0" fontId="22" fillId="36" borderId="21" xfId="0" applyFont="1" applyFill="1" applyBorder="1" applyAlignment="1">
      <alignment vertical="center"/>
    </xf>
    <xf numFmtId="198" fontId="22" fillId="51" borderId="13" xfId="50" applyNumberFormat="1" applyFont="1" applyFill="1" applyBorder="1" applyAlignment="1">
      <alignment vertical="center"/>
    </xf>
    <xf numFmtId="173" fontId="63" fillId="35" borderId="13" xfId="52" applyNumberFormat="1" applyFont="1" applyFill="1" applyBorder="1" applyAlignment="1">
      <alignment vertical="center"/>
    </xf>
    <xf numFmtId="198" fontId="22" fillId="36" borderId="0" xfId="50" applyNumberFormat="1" applyFont="1" applyFill="1" applyAlignment="1">
      <alignment/>
    </xf>
    <xf numFmtId="0" fontId="63" fillId="36" borderId="0" xfId="0" applyFont="1" applyFill="1" applyAlignment="1">
      <alignment/>
    </xf>
    <xf numFmtId="0" fontId="22" fillId="36" borderId="62" xfId="0" applyFont="1" applyFill="1" applyBorder="1" applyAlignment="1">
      <alignment vertical="center" wrapText="1"/>
    </xf>
    <xf numFmtId="0" fontId="63" fillId="36" borderId="13" xfId="0" applyFont="1" applyFill="1" applyBorder="1" applyAlignment="1">
      <alignment vertical="center"/>
    </xf>
    <xf numFmtId="0" fontId="22" fillId="36" borderId="62" xfId="0" applyFont="1" applyFill="1" applyBorder="1" applyAlignment="1">
      <alignment/>
    </xf>
    <xf numFmtId="0" fontId="63" fillId="36" borderId="68" xfId="0" applyFont="1" applyFill="1" applyBorder="1" applyAlignment="1">
      <alignment horizontal="left" vertical="center" indent="4"/>
    </xf>
    <xf numFmtId="0" fontId="22" fillId="0" borderId="69" xfId="0" applyFont="1" applyBorder="1" applyAlignment="1">
      <alignment horizontal="left" vertical="center" indent="4"/>
    </xf>
    <xf numFmtId="0" fontId="22" fillId="0" borderId="70" xfId="0" applyFont="1" applyBorder="1" applyAlignment="1">
      <alignment horizontal="left" vertical="center" indent="4"/>
    </xf>
    <xf numFmtId="0" fontId="22" fillId="0" borderId="71" xfId="0" applyFont="1" applyBorder="1" applyAlignment="1">
      <alignment horizontal="left" vertical="center" indent="4"/>
    </xf>
    <xf numFmtId="14" fontId="63" fillId="35" borderId="69" xfId="0" applyNumberFormat="1" applyFont="1" applyFill="1" applyBorder="1" applyAlignment="1">
      <alignment horizontal="center"/>
    </xf>
    <xf numFmtId="0" fontId="64" fillId="35" borderId="72" xfId="0" applyFont="1" applyFill="1" applyBorder="1" applyAlignment="1">
      <alignment horizontal="center"/>
    </xf>
    <xf numFmtId="0" fontId="64" fillId="52" borderId="72" xfId="0" applyFont="1" applyFill="1" applyBorder="1" applyAlignment="1">
      <alignment horizontal="center"/>
    </xf>
    <xf numFmtId="0" fontId="64" fillId="35" borderId="71" xfId="0" applyFont="1" applyFill="1" applyBorder="1" applyAlignment="1">
      <alignment horizontal="center"/>
    </xf>
    <xf numFmtId="0" fontId="63" fillId="36" borderId="73" xfId="0" applyFont="1" applyFill="1" applyBorder="1" applyAlignment="1">
      <alignment vertical="center" wrapText="1"/>
    </xf>
    <xf numFmtId="173" fontId="63" fillId="35" borderId="13" xfId="53" applyNumberFormat="1" applyFont="1" applyFill="1" applyBorder="1" applyAlignment="1">
      <alignment vertical="center"/>
    </xf>
    <xf numFmtId="173" fontId="63" fillId="36" borderId="13" xfId="53" applyNumberFormat="1" applyFont="1" applyFill="1" applyBorder="1" applyAlignment="1">
      <alignment vertical="center"/>
    </xf>
    <xf numFmtId="0" fontId="22" fillId="36" borderId="21" xfId="0" applyFont="1" applyFill="1" applyBorder="1" applyAlignment="1">
      <alignment vertical="center" wrapText="1"/>
    </xf>
    <xf numFmtId="0" fontId="22" fillId="36" borderId="62" xfId="0" applyFont="1" applyFill="1" applyBorder="1" applyAlignment="1">
      <alignment horizontal="left" vertical="center" wrapText="1" indent="2"/>
    </xf>
    <xf numFmtId="173" fontId="22" fillId="35" borderId="13" xfId="53" applyNumberFormat="1" applyFont="1" applyFill="1" applyBorder="1" applyAlignment="1">
      <alignment vertical="center"/>
    </xf>
    <xf numFmtId="173" fontId="22" fillId="36" borderId="13" xfId="53" applyNumberFormat="1" applyFont="1" applyFill="1" applyBorder="1" applyAlignment="1">
      <alignment vertical="center"/>
    </xf>
    <xf numFmtId="0" fontId="63" fillId="36" borderId="62" xfId="0" applyFont="1" applyFill="1" applyBorder="1" applyAlignment="1">
      <alignment vertical="center" wrapText="1"/>
    </xf>
    <xf numFmtId="0" fontId="22" fillId="36" borderId="0" xfId="0" applyFont="1" applyFill="1" applyBorder="1" applyAlignment="1">
      <alignment vertical="center" wrapText="1"/>
    </xf>
    <xf numFmtId="173" fontId="22" fillId="35" borderId="0" xfId="53" applyNumberFormat="1" applyFont="1" applyFill="1" applyBorder="1" applyAlignment="1">
      <alignment vertical="center"/>
    </xf>
    <xf numFmtId="173" fontId="22" fillId="36" borderId="0" xfId="53" applyNumberFormat="1" applyFont="1" applyFill="1" applyBorder="1" applyAlignment="1">
      <alignment vertical="center"/>
    </xf>
    <xf numFmtId="173" fontId="63" fillId="36" borderId="13" xfId="50" applyNumberFormat="1" applyFont="1" applyFill="1" applyBorder="1" applyAlignment="1">
      <alignment vertical="center"/>
    </xf>
    <xf numFmtId="198" fontId="63" fillId="36" borderId="13" xfId="50" applyNumberFormat="1" applyFont="1" applyFill="1" applyBorder="1" applyAlignment="1">
      <alignment vertical="center"/>
    </xf>
    <xf numFmtId="0" fontId="22" fillId="36" borderId="70" xfId="0" applyFont="1" applyFill="1" applyBorder="1" applyAlignment="1">
      <alignment vertical="center" wrapText="1"/>
    </xf>
    <xf numFmtId="0" fontId="22" fillId="36" borderId="74" xfId="0" applyFont="1" applyFill="1" applyBorder="1" applyAlignment="1">
      <alignment vertical="center" wrapText="1"/>
    </xf>
    <xf numFmtId="0" fontId="63" fillId="36" borderId="21" xfId="0" applyFont="1" applyFill="1" applyBorder="1" applyAlignment="1">
      <alignment vertical="center" wrapText="1"/>
    </xf>
    <xf numFmtId="0" fontId="63" fillId="36" borderId="21" xfId="0" applyFont="1" applyFill="1" applyBorder="1" applyAlignment="1">
      <alignment horizontal="left" vertical="center" wrapText="1"/>
    </xf>
    <xf numFmtId="41" fontId="22" fillId="36" borderId="0" xfId="52" applyFont="1" applyFill="1" applyAlignment="1">
      <alignment/>
    </xf>
    <xf numFmtId="173" fontId="22" fillId="36" borderId="13" xfId="52" applyNumberFormat="1" applyFont="1" applyFill="1" applyBorder="1" applyAlignment="1">
      <alignment vertical="center"/>
    </xf>
    <xf numFmtId="41" fontId="22" fillId="36" borderId="0" xfId="0" applyNumberFormat="1" applyFont="1" applyFill="1" applyAlignment="1">
      <alignment/>
    </xf>
    <xf numFmtId="43" fontId="22" fillId="36" borderId="0" xfId="0" applyNumberFormat="1" applyFont="1" applyFill="1" applyAlignment="1">
      <alignment/>
    </xf>
    <xf numFmtId="173" fontId="22" fillId="36" borderId="0" xfId="52" applyNumberFormat="1" applyFont="1" applyFill="1" applyBorder="1" applyAlignment="1">
      <alignment vertical="center"/>
    </xf>
    <xf numFmtId="0" fontId="63" fillId="35" borderId="21" xfId="0" applyFont="1" applyFill="1" applyBorder="1" applyAlignment="1">
      <alignment horizontal="center" vertical="center" wrapText="1"/>
    </xf>
    <xf numFmtId="0" fontId="63" fillId="35" borderId="62" xfId="0" applyFont="1" applyFill="1" applyBorder="1" applyAlignment="1">
      <alignment horizontal="center" vertical="center" wrapText="1"/>
    </xf>
    <xf numFmtId="0" fontId="63" fillId="36" borderId="69" xfId="0" applyFont="1" applyFill="1" applyBorder="1" applyAlignment="1">
      <alignment horizontal="left" vertical="center" wrapText="1" indent="4"/>
    </xf>
    <xf numFmtId="0" fontId="63" fillId="36" borderId="70" xfId="0" applyFont="1" applyFill="1" applyBorder="1" applyAlignment="1">
      <alignment horizontal="left" vertical="center" wrapText="1" indent="4"/>
    </xf>
    <xf numFmtId="0" fontId="63" fillId="36" borderId="71" xfId="0" applyFont="1" applyFill="1" applyBorder="1" applyAlignment="1">
      <alignment horizontal="left" vertical="center" wrapText="1" indent="4"/>
    </xf>
    <xf numFmtId="0" fontId="63" fillId="36" borderId="69" xfId="0" applyFont="1" applyFill="1" applyBorder="1" applyAlignment="1">
      <alignment/>
    </xf>
    <xf numFmtId="173" fontId="22" fillId="51" borderId="13" xfId="52" applyNumberFormat="1" applyFont="1" applyFill="1" applyBorder="1" applyAlignment="1">
      <alignment vertical="center"/>
    </xf>
    <xf numFmtId="0" fontId="63" fillId="36" borderId="0" xfId="0" applyFont="1" applyFill="1" applyBorder="1" applyAlignment="1">
      <alignment/>
    </xf>
    <xf numFmtId="173" fontId="63" fillId="51" borderId="0" xfId="52" applyNumberFormat="1" applyFont="1" applyFill="1" applyBorder="1" applyAlignment="1">
      <alignment vertical="center"/>
    </xf>
    <xf numFmtId="0" fontId="63" fillId="36" borderId="69" xfId="0" applyFont="1" applyFill="1" applyBorder="1" applyAlignment="1">
      <alignment horizontal="left" vertical="center" indent="4"/>
    </xf>
    <xf numFmtId="0" fontId="63" fillId="36" borderId="70" xfId="0" applyFont="1" applyFill="1" applyBorder="1" applyAlignment="1">
      <alignment horizontal="left" vertical="center" indent="4"/>
    </xf>
    <xf numFmtId="0" fontId="63" fillId="36" borderId="71" xfId="0" applyFont="1" applyFill="1" applyBorder="1" applyAlignment="1">
      <alignment horizontal="left" vertical="center" indent="4"/>
    </xf>
    <xf numFmtId="0" fontId="63" fillId="36" borderId="74" xfId="0" applyFont="1" applyFill="1" applyBorder="1" applyAlignment="1">
      <alignment wrapText="1"/>
    </xf>
    <xf numFmtId="0" fontId="63" fillId="36" borderId="71" xfId="0" applyFont="1" applyFill="1" applyBorder="1" applyAlignment="1">
      <alignment wrapText="1"/>
    </xf>
    <xf numFmtId="173" fontId="63" fillId="36" borderId="0" xfId="53" applyNumberFormat="1" applyFont="1" applyFill="1" applyBorder="1" applyAlignment="1">
      <alignment vertical="center"/>
    </xf>
    <xf numFmtId="0" fontId="22" fillId="36" borderId="68" xfId="0" applyFont="1" applyFill="1" applyBorder="1" applyAlignment="1">
      <alignment vertical="center" wrapText="1"/>
    </xf>
    <xf numFmtId="0" fontId="22" fillId="36" borderId="75" xfId="0" applyFont="1" applyFill="1" applyBorder="1" applyAlignment="1">
      <alignment vertical="center" wrapText="1"/>
    </xf>
    <xf numFmtId="0" fontId="63" fillId="36" borderId="62" xfId="0" applyFont="1" applyFill="1" applyBorder="1" applyAlignment="1">
      <alignment vertical="center"/>
    </xf>
    <xf numFmtId="0" fontId="65" fillId="35" borderId="21" xfId="0" applyFont="1" applyFill="1" applyBorder="1" applyAlignment="1">
      <alignment horizontal="center" wrapText="1"/>
    </xf>
    <xf numFmtId="0" fontId="65" fillId="35" borderId="73" xfId="0" applyFont="1" applyFill="1" applyBorder="1" applyAlignment="1">
      <alignment horizontal="center" wrapText="1"/>
    </xf>
    <xf numFmtId="0" fontId="65" fillId="35" borderId="62" xfId="0" applyFont="1" applyFill="1" applyBorder="1" applyAlignment="1">
      <alignment horizontal="center" wrapText="1"/>
    </xf>
    <xf numFmtId="173" fontId="63" fillId="51" borderId="13" xfId="52" applyNumberFormat="1" applyFont="1" applyFill="1" applyBorder="1" applyAlignment="1">
      <alignment vertical="center"/>
    </xf>
    <xf numFmtId="173" fontId="64" fillId="35" borderId="72" xfId="0" applyNumberFormat="1" applyFont="1" applyFill="1" applyBorder="1" applyAlignment="1">
      <alignment horizontal="center"/>
    </xf>
    <xf numFmtId="0" fontId="63" fillId="36" borderId="68" xfId="0" applyFont="1" applyFill="1" applyBorder="1" applyAlignment="1">
      <alignment vertical="center"/>
    </xf>
    <xf numFmtId="0" fontId="63" fillId="36" borderId="75" xfId="0" applyFont="1" applyFill="1" applyBorder="1" applyAlignment="1">
      <alignment vertical="center" wrapText="1"/>
    </xf>
    <xf numFmtId="173" fontId="63" fillId="35" borderId="0" xfId="53" applyNumberFormat="1" applyFont="1" applyFill="1" applyBorder="1" applyAlignment="1">
      <alignment vertical="center"/>
    </xf>
    <xf numFmtId="173" fontId="22" fillId="53" borderId="76" xfId="53" applyNumberFormat="1" applyFont="1" applyFill="1" applyBorder="1" applyAlignment="1">
      <alignment vertical="center"/>
    </xf>
    <xf numFmtId="0" fontId="63" fillId="35" borderId="21" xfId="0" applyFont="1" applyFill="1" applyBorder="1" applyAlignment="1">
      <alignment horizontal="center" vertical="center" wrapText="1"/>
    </xf>
    <xf numFmtId="0" fontId="63" fillId="35" borderId="62" xfId="0" applyFont="1" applyFill="1" applyBorder="1" applyAlignment="1">
      <alignment horizontal="center" vertical="center" wrapText="1"/>
    </xf>
    <xf numFmtId="0" fontId="65" fillId="35" borderId="73" xfId="0" applyFont="1" applyFill="1" applyBorder="1" applyAlignment="1">
      <alignment wrapText="1"/>
    </xf>
    <xf numFmtId="0" fontId="65" fillId="35" borderId="21" xfId="0" applyFont="1" applyFill="1" applyBorder="1" applyAlignment="1">
      <alignment wrapText="1"/>
    </xf>
    <xf numFmtId="0" fontId="65" fillId="35" borderId="62" xfId="0" applyFont="1" applyFill="1" applyBorder="1" applyAlignment="1">
      <alignment wrapText="1"/>
    </xf>
    <xf numFmtId="0" fontId="63" fillId="36" borderId="68" xfId="0" applyFont="1" applyFill="1" applyBorder="1" applyAlignment="1">
      <alignment horizontal="center" vertical="center" wrapText="1"/>
    </xf>
    <xf numFmtId="0" fontId="63" fillId="36" borderId="69" xfId="0" applyFont="1" applyFill="1" applyBorder="1" applyAlignment="1">
      <alignment horizontal="center" vertical="center" wrapText="1"/>
    </xf>
    <xf numFmtId="0" fontId="63" fillId="36" borderId="42" xfId="0" applyFont="1" applyFill="1" applyBorder="1" applyAlignment="1">
      <alignment horizontal="center" vertical="center" wrapText="1"/>
    </xf>
    <xf numFmtId="0" fontId="63" fillId="36" borderId="77" xfId="0" applyFont="1" applyFill="1" applyBorder="1" applyAlignment="1">
      <alignment horizontal="center" vertical="center" wrapText="1"/>
    </xf>
    <xf numFmtId="0" fontId="0" fillId="0" borderId="71" xfId="0" applyBorder="1" applyAlignment="1">
      <alignment/>
    </xf>
    <xf numFmtId="0" fontId="22" fillId="0" borderId="74" xfId="0" applyFont="1" applyBorder="1" applyAlignment="1">
      <alignment wrapText="1"/>
    </xf>
    <xf numFmtId="173" fontId="22" fillId="51" borderId="13" xfId="53" applyNumberFormat="1" applyFont="1" applyFill="1" applyBorder="1" applyAlignment="1">
      <alignment vertical="center"/>
    </xf>
    <xf numFmtId="173" fontId="22" fillId="51" borderId="0" xfId="53" applyNumberFormat="1" applyFont="1" applyFill="1" applyBorder="1" applyAlignment="1">
      <alignment vertical="center"/>
    </xf>
    <xf numFmtId="0" fontId="63" fillId="36" borderId="0" xfId="0" applyFont="1" applyFill="1" applyBorder="1" applyAlignment="1">
      <alignment vertical="center"/>
    </xf>
    <xf numFmtId="0" fontId="63" fillId="36" borderId="0" xfId="0" applyFont="1" applyFill="1" applyBorder="1" applyAlignment="1">
      <alignment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iseño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10" xfId="52"/>
    <cellStyle name="Millares [0] 2" xfId="53"/>
    <cellStyle name="Millares [0] 2 19" xfId="54"/>
    <cellStyle name="Millares [0]_razind092003" xfId="55"/>
    <cellStyle name="Millares_razind092003" xfId="56"/>
    <cellStyle name="Currency" xfId="57"/>
    <cellStyle name="Currency [0]" xfId="58"/>
    <cellStyle name="Neutral" xfId="59"/>
    <cellStyle name="No-definido" xfId="60"/>
    <cellStyle name="Normal 10" xfId="61"/>
    <cellStyle name="Normal 2" xfId="62"/>
    <cellStyle name="Normal_graficos" xfId="63"/>
    <cellStyle name="Normal_operacional" xfId="64"/>
    <cellStyle name="Notas" xfId="65"/>
    <cellStyle name="Percent" xfId="66"/>
    <cellStyle name="Porcentual 2 10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48250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47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5905500" y="881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740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41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410325" y="7400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51</xdr:row>
      <xdr:rowOff>0</xdr:rowOff>
    </xdr:from>
    <xdr:ext cx="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9867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51</xdr:row>
      <xdr:rowOff>0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477000" y="98679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10</xdr:row>
      <xdr:rowOff>9525</xdr:rowOff>
    </xdr:from>
    <xdr:to>
      <xdr:col>3</xdr:col>
      <xdr:colOff>361950</xdr:colOff>
      <xdr:row>11</xdr:row>
      <xdr:rowOff>38100</xdr:rowOff>
    </xdr:to>
    <xdr:sp>
      <xdr:nvSpPr>
        <xdr:cNvPr id="1" name="1 Cerrar llave"/>
        <xdr:cNvSpPr>
          <a:spLocks/>
        </xdr:cNvSpPr>
      </xdr:nvSpPr>
      <xdr:spPr>
        <a:xfrm rot="16200000">
          <a:off x="1809750" y="1800225"/>
          <a:ext cx="1104900" cy="114300"/>
        </a:xfrm>
        <a:prstGeom prst="rightBrace">
          <a:avLst>
            <a:gd name="adj1" fmla="val -49199"/>
            <a:gd name="adj2" fmla="val 3717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38100</xdr:rowOff>
    </xdr:from>
    <xdr:to>
      <xdr:col>11</xdr:col>
      <xdr:colOff>371475</xdr:colOff>
      <xdr:row>11</xdr:row>
      <xdr:rowOff>57150</xdr:rowOff>
    </xdr:to>
    <xdr:sp>
      <xdr:nvSpPr>
        <xdr:cNvPr id="2" name="2 Cerrar llave"/>
        <xdr:cNvSpPr>
          <a:spLocks/>
        </xdr:cNvSpPr>
      </xdr:nvSpPr>
      <xdr:spPr>
        <a:xfrm rot="16200000">
          <a:off x="3228975" y="1828800"/>
          <a:ext cx="4067175" cy="104775"/>
        </a:xfrm>
        <a:prstGeom prst="rightBrace">
          <a:avLst>
            <a:gd name="adj1" fmla="val -49796"/>
            <a:gd name="adj2" fmla="val -1930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1638300</xdr:colOff>
      <xdr:row>9</xdr:row>
      <xdr:rowOff>200025</xdr:rowOff>
    </xdr:from>
    <xdr:to>
      <xdr:col>3</xdr:col>
      <xdr:colOff>228600</xdr:colOff>
      <xdr:row>10</xdr:row>
      <xdr:rowOff>200025</xdr:rowOff>
    </xdr:to>
    <xdr:sp>
      <xdr:nvSpPr>
        <xdr:cNvPr id="1" name="1 Cerrar llave"/>
        <xdr:cNvSpPr>
          <a:spLocks/>
        </xdr:cNvSpPr>
      </xdr:nvSpPr>
      <xdr:spPr>
        <a:xfrm rot="16200000">
          <a:off x="1714500" y="1828800"/>
          <a:ext cx="1085850" cy="200025"/>
        </a:xfrm>
        <a:prstGeom prst="rightBrace">
          <a:avLst>
            <a:gd name="adj1" fmla="val -48416"/>
            <a:gd name="adj2" fmla="val 3717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10</xdr:row>
      <xdr:rowOff>66675</xdr:rowOff>
    </xdr:from>
    <xdr:to>
      <xdr:col>10</xdr:col>
      <xdr:colOff>180975</xdr:colOff>
      <xdr:row>10</xdr:row>
      <xdr:rowOff>171450</xdr:rowOff>
    </xdr:to>
    <xdr:sp>
      <xdr:nvSpPr>
        <xdr:cNvPr id="2" name="2 Cerrar llave"/>
        <xdr:cNvSpPr>
          <a:spLocks/>
        </xdr:cNvSpPr>
      </xdr:nvSpPr>
      <xdr:spPr>
        <a:xfrm rot="16200000">
          <a:off x="3038475" y="1895475"/>
          <a:ext cx="4286250" cy="104775"/>
        </a:xfrm>
        <a:prstGeom prst="rightBrace">
          <a:avLst>
            <a:gd name="adj1" fmla="val -49787"/>
            <a:gd name="adj2" fmla="val -1930"/>
          </a:avLst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64</xdr:row>
      <xdr:rowOff>0</xdr:rowOff>
    </xdr:from>
    <xdr:to>
      <xdr:col>10</xdr:col>
      <xdr:colOff>0</xdr:colOff>
      <xdr:row>87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28600" y="10610850"/>
          <a:ext cx="0" cy="443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10</xdr:col>
      <xdr:colOff>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28600" y="371475"/>
          <a:ext cx="0" cy="418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0</xdr:colOff>
      <xdr:row>38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228600" y="4552950"/>
          <a:ext cx="0" cy="1895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63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8600" y="6619875"/>
          <a:ext cx="0" cy="3810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s%20Releases%20ENI-EOC\3Q%202016\Nota%20Segmentos%20Grupo%20Enersis%20America%2009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pais"/>
      <sheetName val="Segmentos LN resumen"/>
      <sheetName val="Segmentos LN Generacion"/>
      <sheetName val="Segmentos LN Distribucion"/>
    </sheetNames>
    <sheetDataSet>
      <sheetData sheetId="0">
        <row r="4">
          <cell r="D4">
            <v>42643</v>
          </cell>
          <cell r="E4">
            <v>42369</v>
          </cell>
        </row>
        <row r="103">
          <cell r="P103">
            <v>76358174</v>
          </cell>
          <cell r="Q103">
            <v>51849858</v>
          </cell>
        </row>
        <row r="104">
          <cell r="P104">
            <v>74931286</v>
          </cell>
          <cell r="Q104">
            <v>139637289</v>
          </cell>
        </row>
        <row r="106">
          <cell r="P106">
            <v>-42534864</v>
          </cell>
          <cell r="Q106">
            <v>-31107984</v>
          </cell>
        </row>
        <row r="107">
          <cell r="P107">
            <v>-149061534</v>
          </cell>
          <cell r="Q107">
            <v>-132345378</v>
          </cell>
        </row>
        <row r="108">
          <cell r="P108">
            <v>-214810595</v>
          </cell>
          <cell r="Q108">
            <v>-108130083</v>
          </cell>
        </row>
        <row r="124">
          <cell r="P124">
            <v>115130387</v>
          </cell>
        </row>
        <row r="139">
          <cell r="U139">
            <v>1157972641</v>
          </cell>
          <cell r="W139">
            <v>1223494906</v>
          </cell>
        </row>
        <row r="140">
          <cell r="U140">
            <v>-358410659</v>
          </cell>
          <cell r="W140">
            <v>-964314292</v>
          </cell>
        </row>
        <row r="141">
          <cell r="U141">
            <v>-559638878</v>
          </cell>
          <cell r="W141">
            <v>-880480478</v>
          </cell>
        </row>
      </sheetData>
      <sheetData sheetId="1">
        <row r="4">
          <cell r="D4">
            <v>42643</v>
          </cell>
          <cell r="E4">
            <v>42369</v>
          </cell>
        </row>
        <row r="6">
          <cell r="F6">
            <v>1269216771</v>
          </cell>
          <cell r="G6">
            <v>2233248507</v>
          </cell>
        </row>
        <row r="7">
          <cell r="D7">
            <v>375456519</v>
          </cell>
          <cell r="E7">
            <v>158234836</v>
          </cell>
          <cell r="F7">
            <v>264798500</v>
          </cell>
          <cell r="G7">
            <v>174458784</v>
          </cell>
          <cell r="O7">
            <v>1559450200</v>
          </cell>
          <cell r="Q7">
            <v>1185163344</v>
          </cell>
        </row>
        <row r="8">
          <cell r="D8">
            <v>9637969</v>
          </cell>
          <cell r="E8">
            <v>11466253</v>
          </cell>
          <cell r="F8">
            <v>35244655</v>
          </cell>
          <cell r="G8">
            <v>34171369</v>
          </cell>
          <cell r="O8">
            <v>88548874</v>
          </cell>
          <cell r="Q8">
            <v>68262446</v>
          </cell>
        </row>
        <row r="9">
          <cell r="D9">
            <v>12380081</v>
          </cell>
          <cell r="E9">
            <v>26895066</v>
          </cell>
          <cell r="F9">
            <v>71754727</v>
          </cell>
          <cell r="G9">
            <v>72076278</v>
          </cell>
          <cell r="O9">
            <v>85513188</v>
          </cell>
          <cell r="Q9">
            <v>101989057</v>
          </cell>
        </row>
        <row r="10">
          <cell r="D10">
            <v>243594119</v>
          </cell>
          <cell r="E10">
            <v>281533993</v>
          </cell>
          <cell r="F10">
            <v>837306925</v>
          </cell>
          <cell r="G10">
            <v>802286571</v>
          </cell>
          <cell r="O10">
            <v>1087730254</v>
          </cell>
          <cell r="Q10">
            <v>1088131567</v>
          </cell>
        </row>
        <row r="11">
          <cell r="D11">
            <v>78375467</v>
          </cell>
          <cell r="E11">
            <v>69698172</v>
          </cell>
          <cell r="F11">
            <v>7491948</v>
          </cell>
          <cell r="G11">
            <v>27676364</v>
          </cell>
          <cell r="O11">
            <v>7814328</v>
          </cell>
          <cell r="Q11">
            <v>3566930</v>
          </cell>
        </row>
        <row r="12">
          <cell r="D12">
            <v>31892439</v>
          </cell>
          <cell r="E12">
            <v>33665661</v>
          </cell>
          <cell r="F12">
            <v>39571017</v>
          </cell>
          <cell r="G12">
            <v>61185174</v>
          </cell>
          <cell r="O12">
            <v>72319141</v>
          </cell>
          <cell r="Q12">
            <v>95057897</v>
          </cell>
        </row>
        <row r="13">
          <cell r="D13">
            <v>8001608</v>
          </cell>
          <cell r="E13">
            <v>3751263</v>
          </cell>
          <cell r="F13">
            <v>13048999</v>
          </cell>
          <cell r="G13">
            <v>11961862</v>
          </cell>
          <cell r="O13">
            <v>87455594</v>
          </cell>
          <cell r="Q13">
            <v>47454588</v>
          </cell>
        </row>
        <row r="15">
          <cell r="D15">
            <v>0</v>
          </cell>
          <cell r="E15">
            <v>3389064304</v>
          </cell>
          <cell r="F15">
            <v>0</v>
          </cell>
          <cell r="G15">
            <v>1049432105</v>
          </cell>
          <cell r="O15">
            <v>0</v>
          </cell>
          <cell r="Q15">
            <v>5323935881</v>
          </cell>
        </row>
        <row r="17">
          <cell r="F17">
            <v>3996635242</v>
          </cell>
          <cell r="G17">
            <v>4091696107</v>
          </cell>
        </row>
        <row r="18">
          <cell r="D18">
            <v>1701714</v>
          </cell>
          <cell r="E18">
            <v>625982</v>
          </cell>
          <cell r="F18">
            <v>635732176</v>
          </cell>
          <cell r="G18">
            <v>488884301</v>
          </cell>
          <cell r="O18">
            <v>637454170</v>
          </cell>
          <cell r="Q18">
            <v>489528204</v>
          </cell>
        </row>
        <row r="19">
          <cell r="D19">
            <v>7957092</v>
          </cell>
          <cell r="E19">
            <v>9847779</v>
          </cell>
          <cell r="F19">
            <v>63811286</v>
          </cell>
          <cell r="G19">
            <v>54741348</v>
          </cell>
          <cell r="O19">
            <v>85398229</v>
          </cell>
          <cell r="Q19">
            <v>77562708</v>
          </cell>
        </row>
        <row r="20">
          <cell r="D20">
            <v>293458923</v>
          </cell>
          <cell r="E20">
            <v>310451501</v>
          </cell>
          <cell r="F20">
            <v>51177225</v>
          </cell>
          <cell r="G20">
            <v>88178936</v>
          </cell>
          <cell r="O20">
            <v>344690415</v>
          </cell>
          <cell r="Q20">
            <v>398695864</v>
          </cell>
        </row>
        <row r="21">
          <cell r="D21">
            <v>1475958</v>
          </cell>
          <cell r="E21">
            <v>0</v>
          </cell>
          <cell r="F21">
            <v>254955</v>
          </cell>
          <cell r="G21">
            <v>355485</v>
          </cell>
          <cell r="O21">
            <v>254955</v>
          </cell>
          <cell r="Q21">
            <v>355485</v>
          </cell>
        </row>
        <row r="22">
          <cell r="D22">
            <v>87543315</v>
          </cell>
          <cell r="E22">
            <v>478361882</v>
          </cell>
          <cell r="F22">
            <v>30699032</v>
          </cell>
          <cell r="G22">
            <v>491519716</v>
          </cell>
          <cell r="O22">
            <v>31595405</v>
          </cell>
          <cell r="Q22">
            <v>30960445</v>
          </cell>
        </row>
        <row r="23">
          <cell r="D23">
            <v>34747519</v>
          </cell>
          <cell r="E23">
            <v>33665518</v>
          </cell>
          <cell r="F23">
            <v>1114791653</v>
          </cell>
          <cell r="G23">
            <v>933484014</v>
          </cell>
          <cell r="O23">
            <v>1162524897</v>
          </cell>
          <cell r="Q23">
            <v>981399272</v>
          </cell>
        </row>
        <row r="24">
          <cell r="D24">
            <v>5231358</v>
          </cell>
          <cell r="E24">
            <v>100700655</v>
          </cell>
          <cell r="F24">
            <v>86799347</v>
          </cell>
          <cell r="G24">
            <v>76703162</v>
          </cell>
          <cell r="O24">
            <v>470837603</v>
          </cell>
          <cell r="Q24">
            <v>444199047</v>
          </cell>
        </row>
        <row r="25">
          <cell r="D25">
            <v>3061683680</v>
          </cell>
          <cell r="E25">
            <v>3097266606</v>
          </cell>
          <cell r="F25">
            <v>1941435405</v>
          </cell>
          <cell r="G25">
            <v>1905927300</v>
          </cell>
          <cell r="O25">
            <v>5005708506</v>
          </cell>
          <cell r="Q25">
            <v>5003566633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O26">
            <v>0</v>
          </cell>
          <cell r="Q26">
            <v>0</v>
          </cell>
        </row>
        <row r="27">
          <cell r="D27">
            <v>38992403</v>
          </cell>
          <cell r="E27">
            <v>40002220</v>
          </cell>
          <cell r="F27">
            <v>71934163</v>
          </cell>
          <cell r="G27">
            <v>51901845</v>
          </cell>
          <cell r="O27">
            <v>188130178</v>
          </cell>
          <cell r="Q27">
            <v>109325023</v>
          </cell>
        </row>
        <row r="29">
          <cell r="F29">
            <v>5265852013</v>
          </cell>
          <cell r="G29">
            <v>6324944614</v>
          </cell>
        </row>
        <row r="37">
          <cell r="F37">
            <v>1621295715</v>
          </cell>
          <cell r="G37">
            <v>1838355464</v>
          </cell>
        </row>
        <row r="38">
          <cell r="D38">
            <v>255583299</v>
          </cell>
          <cell r="E38">
            <v>230270298</v>
          </cell>
          <cell r="F38">
            <v>329158947</v>
          </cell>
          <cell r="G38">
            <v>206125030</v>
          </cell>
          <cell r="O38">
            <v>847734858</v>
          </cell>
          <cell r="Q38">
            <v>687873508</v>
          </cell>
        </row>
        <row r="39">
          <cell r="D39">
            <v>318560048</v>
          </cell>
          <cell r="E39">
            <v>342712347</v>
          </cell>
          <cell r="F39">
            <v>1018147643</v>
          </cell>
          <cell r="G39">
            <v>1037064551</v>
          </cell>
          <cell r="O39">
            <v>1356225713</v>
          </cell>
          <cell r="Q39">
            <v>1452824207</v>
          </cell>
        </row>
        <row r="40">
          <cell r="D40">
            <v>130278346</v>
          </cell>
          <cell r="E40">
            <v>104568189</v>
          </cell>
          <cell r="F40">
            <v>153641652</v>
          </cell>
          <cell r="G40">
            <v>72131804</v>
          </cell>
          <cell r="O40">
            <v>46827717</v>
          </cell>
          <cell r="Q40">
            <v>109897508</v>
          </cell>
        </row>
        <row r="41">
          <cell r="D41">
            <v>47804414</v>
          </cell>
          <cell r="E41">
            <v>81419354</v>
          </cell>
          <cell r="F41">
            <v>74341204</v>
          </cell>
          <cell r="G41">
            <v>45879822</v>
          </cell>
          <cell r="O41">
            <v>122860730</v>
          </cell>
          <cell r="Q41">
            <v>127299176</v>
          </cell>
        </row>
        <row r="42">
          <cell r="D42">
            <v>87973783</v>
          </cell>
          <cell r="E42">
            <v>91117121</v>
          </cell>
          <cell r="F42">
            <v>16168038</v>
          </cell>
          <cell r="G42">
            <v>24166415</v>
          </cell>
          <cell r="O42">
            <v>104208134</v>
          </cell>
          <cell r="Q42">
            <v>142607960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O43">
            <v>0</v>
          </cell>
          <cell r="Q43">
            <v>0</v>
          </cell>
        </row>
        <row r="44">
          <cell r="D44">
            <v>4564353</v>
          </cell>
          <cell r="E44">
            <v>1951295</v>
          </cell>
          <cell r="F44">
            <v>29838231</v>
          </cell>
          <cell r="G44">
            <v>35966491</v>
          </cell>
          <cell r="O44">
            <v>35487913</v>
          </cell>
          <cell r="Q44">
            <v>39226339</v>
          </cell>
        </row>
        <row r="46">
          <cell r="D46">
            <v>0</v>
          </cell>
          <cell r="E46">
            <v>1883078264</v>
          </cell>
          <cell r="F46">
            <v>0</v>
          </cell>
          <cell r="G46">
            <v>417021351</v>
          </cell>
          <cell r="O46">
            <v>0</v>
          </cell>
          <cell r="Q46">
            <v>1945652102</v>
          </cell>
        </row>
        <row r="48">
          <cell r="F48">
            <v>1725878220</v>
          </cell>
          <cell r="G48">
            <v>1559780584</v>
          </cell>
        </row>
        <row r="49">
          <cell r="D49">
            <v>1055279604</v>
          </cell>
          <cell r="E49">
            <v>941834867</v>
          </cell>
          <cell r="F49">
            <v>952713052</v>
          </cell>
          <cell r="G49">
            <v>883297767</v>
          </cell>
          <cell r="O49">
            <v>2028958956</v>
          </cell>
          <cell r="Q49">
            <v>1847296592</v>
          </cell>
        </row>
        <row r="50">
          <cell r="D50">
            <v>122738160</v>
          </cell>
          <cell r="E50">
            <v>97364873</v>
          </cell>
          <cell r="F50">
            <v>181979255</v>
          </cell>
          <cell r="G50">
            <v>178027558</v>
          </cell>
          <cell r="O50">
            <v>311881989</v>
          </cell>
          <cell r="Q50">
            <v>283544254</v>
          </cell>
        </row>
        <row r="51">
          <cell r="D51">
            <v>13076243</v>
          </cell>
          <cell r="E51">
            <v>10685702</v>
          </cell>
          <cell r="F51">
            <v>200151029</v>
          </cell>
          <cell r="G51">
            <v>157179286</v>
          </cell>
          <cell r="O51">
            <v>0</v>
          </cell>
          <cell r="Q51">
            <v>0</v>
          </cell>
        </row>
        <row r="52">
          <cell r="D52">
            <v>51128029</v>
          </cell>
          <cell r="E52">
            <v>41883233</v>
          </cell>
          <cell r="F52">
            <v>179233686</v>
          </cell>
          <cell r="G52">
            <v>141808620</v>
          </cell>
          <cell r="O52">
            <v>230563034</v>
          </cell>
          <cell r="Q52">
            <v>183848284</v>
          </cell>
        </row>
        <row r="53">
          <cell r="D53">
            <v>153103239</v>
          </cell>
          <cell r="E53">
            <v>181262110</v>
          </cell>
          <cell r="F53">
            <v>31119304</v>
          </cell>
          <cell r="G53">
            <v>34940876</v>
          </cell>
          <cell r="O53">
            <v>211646591</v>
          </cell>
          <cell r="Q53">
            <v>231904615</v>
          </cell>
        </row>
        <row r="54">
          <cell r="D54">
            <v>22255109</v>
          </cell>
          <cell r="E54">
            <v>21548342</v>
          </cell>
          <cell r="F54">
            <v>179408154</v>
          </cell>
          <cell r="G54">
            <v>163123897</v>
          </cell>
          <cell r="O54">
            <v>203305049</v>
          </cell>
          <cell r="Q54">
            <v>187270474</v>
          </cell>
        </row>
        <row r="55">
          <cell r="D55">
            <v>16865942</v>
          </cell>
          <cell r="E55">
            <v>18698412</v>
          </cell>
          <cell r="F55">
            <v>1273740</v>
          </cell>
          <cell r="G55">
            <v>1402580</v>
          </cell>
          <cell r="O55">
            <v>18139682</v>
          </cell>
          <cell r="Q55">
            <v>20100992</v>
          </cell>
        </row>
        <row r="57">
          <cell r="F57">
            <v>1918678078</v>
          </cell>
          <cell r="G57">
            <v>2926808566</v>
          </cell>
        </row>
        <row r="58">
          <cell r="F58">
            <v>1918678078</v>
          </cell>
          <cell r="G58">
            <v>2926808566</v>
          </cell>
          <cell r="O58">
            <v>3796393224</v>
          </cell>
          <cell r="Q58">
            <v>6026149285</v>
          </cell>
        </row>
        <row r="59">
          <cell r="D59">
            <v>643835511</v>
          </cell>
          <cell r="E59">
            <v>1476722861</v>
          </cell>
          <cell r="F59">
            <v>556269484</v>
          </cell>
          <cell r="G59">
            <v>860651565</v>
          </cell>
          <cell r="O59">
            <v>3575339010</v>
          </cell>
          <cell r="Q59">
            <v>5804447986</v>
          </cell>
        </row>
        <row r="60">
          <cell r="D60">
            <v>356260354</v>
          </cell>
          <cell r="E60">
            <v>2358601470</v>
          </cell>
          <cell r="F60">
            <v>96001770</v>
          </cell>
          <cell r="G60">
            <v>1414711314</v>
          </cell>
          <cell r="O60">
            <v>2242096871</v>
          </cell>
          <cell r="Q60">
            <v>3380661523</v>
          </cell>
        </row>
        <row r="61">
          <cell r="D61">
            <v>25978599</v>
          </cell>
          <cell r="E61">
            <v>206058198</v>
          </cell>
          <cell r="F61">
            <v>3053025</v>
          </cell>
          <cell r="G61">
            <v>3547484</v>
          </cell>
          <cell r="O61">
            <v>0</v>
          </cell>
          <cell r="Q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O62">
            <v>0</v>
          </cell>
          <cell r="Q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D64">
            <v>986845131</v>
          </cell>
          <cell r="E64">
            <v>-44545245</v>
          </cell>
          <cell r="F64">
            <v>1263353799</v>
          </cell>
          <cell r="G64">
            <v>647898203</v>
          </cell>
          <cell r="O64">
            <v>-2021042657</v>
          </cell>
          <cell r="Q64">
            <v>-3158960224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O66">
            <v>1601192347</v>
          </cell>
          <cell r="Q66">
            <v>2163659095</v>
          </cell>
        </row>
        <row r="68">
          <cell r="D68">
            <v>4292130164</v>
          </cell>
          <cell r="E68">
            <v>8045231691</v>
          </cell>
          <cell r="F68">
            <v>5265852013</v>
          </cell>
          <cell r="G68">
            <v>6324944614</v>
          </cell>
        </row>
        <row r="74">
          <cell r="E74">
            <v>42277</v>
          </cell>
          <cell r="K74">
            <v>42277</v>
          </cell>
        </row>
        <row r="76">
          <cell r="D76">
            <v>1400549287</v>
          </cell>
          <cell r="E76">
            <v>1222358170</v>
          </cell>
          <cell r="F76">
            <v>2783611830</v>
          </cell>
          <cell r="G76">
            <v>2938373117</v>
          </cell>
        </row>
        <row r="77">
          <cell r="D77">
            <v>1342402038</v>
          </cell>
          <cell r="E77">
            <v>1182806088</v>
          </cell>
          <cell r="F77">
            <v>2559708291</v>
          </cell>
          <cell r="G77">
            <v>2537503715</v>
          </cell>
        </row>
        <row r="78">
          <cell r="D78">
            <v>1182538970</v>
          </cell>
          <cell r="E78">
            <v>1054221981</v>
          </cell>
          <cell r="F78">
            <v>2326246992</v>
          </cell>
          <cell r="G78">
            <v>2318456718</v>
          </cell>
          <cell r="O78">
            <v>3177072123</v>
          </cell>
          <cell r="Q78">
            <v>3163176227</v>
          </cell>
        </row>
        <row r="79">
          <cell r="D79">
            <v>19805958</v>
          </cell>
          <cell r="E79">
            <v>14454795</v>
          </cell>
          <cell r="F79">
            <v>1655729</v>
          </cell>
          <cell r="G79">
            <v>11909291</v>
          </cell>
          <cell r="O79">
            <v>27606533</v>
          </cell>
          <cell r="Q79">
            <v>26364086</v>
          </cell>
        </row>
        <row r="80">
          <cell r="D80">
            <v>140057110</v>
          </cell>
          <cell r="E80">
            <v>114129312</v>
          </cell>
          <cell r="F80">
            <v>231805570</v>
          </cell>
          <cell r="G80">
            <v>207137706</v>
          </cell>
          <cell r="O80">
            <v>335587910</v>
          </cell>
          <cell r="Q80">
            <v>294592026</v>
          </cell>
        </row>
        <row r="82">
          <cell r="D82">
            <v>58147249</v>
          </cell>
          <cell r="E82">
            <v>39552082</v>
          </cell>
          <cell r="F82">
            <v>223903539</v>
          </cell>
          <cell r="G82">
            <v>400869402</v>
          </cell>
          <cell r="O82">
            <v>281776365</v>
          </cell>
          <cell r="Q82">
            <v>440275090</v>
          </cell>
        </row>
        <row r="84">
          <cell r="D84">
            <v>-592105595</v>
          </cell>
          <cell r="E84">
            <v>-429787677</v>
          </cell>
          <cell r="F84">
            <v>-1689107416</v>
          </cell>
          <cell r="G84">
            <v>-1844788804</v>
          </cell>
        </row>
        <row r="85">
          <cell r="D85">
            <v>-235503186</v>
          </cell>
          <cell r="E85">
            <v>-119374309</v>
          </cell>
          <cell r="F85">
            <v>-1343492307</v>
          </cell>
          <cell r="G85">
            <v>-1500965934</v>
          </cell>
          <cell r="O85">
            <v>-1226576974</v>
          </cell>
          <cell r="Q85">
            <v>-1398991864</v>
          </cell>
        </row>
        <row r="86">
          <cell r="D86">
            <v>-197887936</v>
          </cell>
          <cell r="E86">
            <v>-171043625</v>
          </cell>
          <cell r="F86">
            <v>0</v>
          </cell>
          <cell r="G86">
            <v>0</v>
          </cell>
          <cell r="O86">
            <v>-197887936</v>
          </cell>
          <cell r="Q86">
            <v>-171043625</v>
          </cell>
        </row>
        <row r="87">
          <cell r="D87">
            <v>-102408976</v>
          </cell>
          <cell r="E87">
            <v>-92104731</v>
          </cell>
          <cell r="F87">
            <v>-112123308</v>
          </cell>
          <cell r="G87">
            <v>-113619313</v>
          </cell>
          <cell r="O87">
            <v>-194844204</v>
          </cell>
          <cell r="Q87">
            <v>-186598710</v>
          </cell>
        </row>
        <row r="88">
          <cell r="D88">
            <v>-56305497</v>
          </cell>
          <cell r="E88">
            <v>-47265012</v>
          </cell>
          <cell r="F88">
            <v>-233491801</v>
          </cell>
          <cell r="G88">
            <v>-230203557</v>
          </cell>
          <cell r="O88">
            <v>-295049354</v>
          </cell>
          <cell r="Q88">
            <v>-279223057</v>
          </cell>
        </row>
        <row r="90">
          <cell r="D90">
            <v>808443692</v>
          </cell>
          <cell r="E90">
            <v>792570493</v>
          </cell>
          <cell r="F90">
            <v>1094504414</v>
          </cell>
          <cell r="G90">
            <v>1093584313</v>
          </cell>
        </row>
        <row r="92">
          <cell r="D92">
            <v>3917744</v>
          </cell>
          <cell r="E92">
            <v>7684811</v>
          </cell>
          <cell r="F92">
            <v>39175392</v>
          </cell>
          <cell r="G92">
            <v>39134172</v>
          </cell>
          <cell r="O92">
            <v>43155434</v>
          </cell>
          <cell r="Q92">
            <v>48068602</v>
          </cell>
        </row>
        <row r="93">
          <cell r="D93">
            <v>-67094304</v>
          </cell>
          <cell r="E93">
            <v>-78732019</v>
          </cell>
          <cell r="F93">
            <v>-231712874</v>
          </cell>
          <cell r="G93">
            <v>-272363331</v>
          </cell>
          <cell r="O93">
            <v>-315138867</v>
          </cell>
          <cell r="Q93">
            <v>-362188323</v>
          </cell>
        </row>
        <row r="94">
          <cell r="D94">
            <v>-85914053</v>
          </cell>
          <cell r="E94">
            <v>-67634041</v>
          </cell>
          <cell r="F94">
            <v>-285117199</v>
          </cell>
          <cell r="G94">
            <v>-293036552</v>
          </cell>
          <cell r="O94">
            <v>-406740829</v>
          </cell>
          <cell r="Q94">
            <v>-377895711</v>
          </cell>
        </row>
        <row r="96">
          <cell r="D96">
            <v>659353079</v>
          </cell>
          <cell r="E96">
            <v>653889244</v>
          </cell>
          <cell r="F96">
            <v>616849733</v>
          </cell>
          <cell r="G96">
            <v>567318602</v>
          </cell>
        </row>
        <row r="98">
          <cell r="D98">
            <v>-105517193</v>
          </cell>
          <cell r="E98">
            <v>-106905532</v>
          </cell>
          <cell r="F98">
            <v>-131318060</v>
          </cell>
          <cell r="G98">
            <v>-129690948</v>
          </cell>
          <cell r="O98">
            <v>-236676908</v>
          </cell>
          <cell r="Q98">
            <v>-236260914</v>
          </cell>
        </row>
        <row r="99">
          <cell r="D99">
            <v>-1091240</v>
          </cell>
          <cell r="E99">
            <v>130630</v>
          </cell>
          <cell r="F99">
            <v>-54684494</v>
          </cell>
          <cell r="G99">
            <v>-31766536</v>
          </cell>
          <cell r="O99">
            <v>-56928276</v>
          </cell>
          <cell r="Q99">
            <v>-31635954</v>
          </cell>
        </row>
        <row r="101">
          <cell r="D101">
            <v>552744646</v>
          </cell>
          <cell r="E101">
            <v>547114342</v>
          </cell>
          <cell r="F101">
            <v>430847179</v>
          </cell>
          <cell r="G101">
            <v>405861118</v>
          </cell>
        </row>
        <row r="103">
          <cell r="D103">
            <v>-72803603</v>
          </cell>
          <cell r="E103">
            <v>-65418546</v>
          </cell>
          <cell r="F103">
            <v>-201346644</v>
          </cell>
          <cell r="G103">
            <v>-52219309</v>
          </cell>
        </row>
        <row r="104">
          <cell r="D104">
            <v>37289601</v>
          </cell>
          <cell r="E104">
            <v>24522863</v>
          </cell>
          <cell r="F104">
            <v>87206058</v>
          </cell>
          <cell r="G104">
            <v>144806519</v>
          </cell>
          <cell r="O104">
            <v>151289460</v>
          </cell>
          <cell r="Q104">
            <v>191487147</v>
          </cell>
        </row>
        <row r="105">
          <cell r="D105">
            <v>31454411</v>
          </cell>
          <cell r="E105">
            <v>23415068</v>
          </cell>
          <cell r="F105">
            <v>18526433</v>
          </cell>
          <cell r="G105">
            <v>6416235</v>
          </cell>
        </row>
        <row r="106">
          <cell r="D106">
            <v>5835190</v>
          </cell>
          <cell r="E106">
            <v>1107795</v>
          </cell>
          <cell r="F106">
            <v>68679625</v>
          </cell>
          <cell r="G106">
            <v>138390284</v>
          </cell>
        </row>
        <row r="107">
          <cell r="D107">
            <v>-129473849</v>
          </cell>
          <cell r="E107">
            <v>-71092795</v>
          </cell>
          <cell r="F107">
            <v>-294442071</v>
          </cell>
          <cell r="G107">
            <v>-197029517</v>
          </cell>
          <cell r="O107">
            <v>-406406993</v>
          </cell>
          <cell r="Q107">
            <v>-271583445</v>
          </cell>
        </row>
        <row r="108">
          <cell r="D108">
            <v>-13766911</v>
          </cell>
          <cell r="E108">
            <v>-13709125</v>
          </cell>
          <cell r="F108">
            <v>-28767176</v>
          </cell>
          <cell r="G108">
            <v>-17398788</v>
          </cell>
        </row>
        <row r="109">
          <cell r="D109">
            <v>-73189954</v>
          </cell>
          <cell r="E109">
            <v>-53995202</v>
          </cell>
          <cell r="F109">
            <v>-65464526</v>
          </cell>
          <cell r="G109">
            <v>-68117245</v>
          </cell>
        </row>
        <row r="110">
          <cell r="D110">
            <v>-42516984</v>
          </cell>
          <cell r="E110">
            <v>-3388468</v>
          </cell>
          <cell r="F110">
            <v>-200210369</v>
          </cell>
          <cell r="G110">
            <v>-111513484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O111">
            <v>-584294</v>
          </cell>
          <cell r="Q111">
            <v>-6417591</v>
          </cell>
        </row>
        <row r="112">
          <cell r="D112">
            <v>19380645</v>
          </cell>
          <cell r="E112">
            <v>-18848614</v>
          </cell>
          <cell r="F112">
            <v>5889369</v>
          </cell>
          <cell r="G112">
            <v>3689</v>
          </cell>
        </row>
        <row r="113">
          <cell r="D113">
            <v>68801665</v>
          </cell>
          <cell r="E113">
            <v>13057843</v>
          </cell>
          <cell r="F113">
            <v>22299505</v>
          </cell>
          <cell r="G113">
            <v>3386858</v>
          </cell>
          <cell r="O113">
            <v>124044890</v>
          </cell>
          <cell r="Q113">
            <v>76239094</v>
          </cell>
        </row>
        <row r="114">
          <cell r="D114">
            <v>-49421020</v>
          </cell>
          <cell r="E114">
            <v>-31906457</v>
          </cell>
          <cell r="F114">
            <v>-16410136</v>
          </cell>
          <cell r="G114">
            <v>-3383169</v>
          </cell>
          <cell r="O114">
            <v>-111310029</v>
          </cell>
          <cell r="Q114">
            <v>-86431013</v>
          </cell>
        </row>
        <row r="116">
          <cell r="D116">
            <v>889874</v>
          </cell>
          <cell r="E116">
            <v>2268318</v>
          </cell>
          <cell r="F116">
            <v>978539</v>
          </cell>
          <cell r="G116">
            <v>1680149</v>
          </cell>
          <cell r="O116">
            <v>1592349</v>
          </cell>
          <cell r="Q116">
            <v>3861893</v>
          </cell>
        </row>
        <row r="117">
          <cell r="D117">
            <v>359363</v>
          </cell>
          <cell r="E117">
            <v>104005</v>
          </cell>
          <cell r="F117">
            <v>300612</v>
          </cell>
          <cell r="G117">
            <v>617070</v>
          </cell>
        </row>
        <row r="118">
          <cell r="D118">
            <v>52507</v>
          </cell>
          <cell r="E118">
            <v>-1</v>
          </cell>
          <cell r="F118">
            <v>27714</v>
          </cell>
          <cell r="G118">
            <v>0</v>
          </cell>
          <cell r="O118">
            <v>80486</v>
          </cell>
          <cell r="Q118">
            <v>-1</v>
          </cell>
        </row>
        <row r="119">
          <cell r="D119">
            <v>306856</v>
          </cell>
          <cell r="E119">
            <v>104006</v>
          </cell>
          <cell r="F119">
            <v>272898</v>
          </cell>
          <cell r="G119">
            <v>617070</v>
          </cell>
          <cell r="O119">
            <v>585754</v>
          </cell>
          <cell r="Q119">
            <v>721076</v>
          </cell>
        </row>
        <row r="121">
          <cell r="D121">
            <v>481190280</v>
          </cell>
          <cell r="E121">
            <v>484068119</v>
          </cell>
          <cell r="F121">
            <v>230779686</v>
          </cell>
          <cell r="G121">
            <v>355939028</v>
          </cell>
        </row>
        <row r="123">
          <cell r="D123">
            <v>-176405717</v>
          </cell>
          <cell r="E123">
            <v>-174363437</v>
          </cell>
          <cell r="F123">
            <v>-85132573</v>
          </cell>
          <cell r="G123">
            <v>-97817590</v>
          </cell>
          <cell r="O123">
            <v>-186285874</v>
          </cell>
          <cell r="Q123">
            <v>-377181870</v>
          </cell>
        </row>
        <row r="125">
          <cell r="D125">
            <v>304784563</v>
          </cell>
          <cell r="E125">
            <v>309704682</v>
          </cell>
          <cell r="F125">
            <v>145647113</v>
          </cell>
          <cell r="G125">
            <v>258121438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O126">
            <v>115130387</v>
          </cell>
          <cell r="Q126">
            <v>233692661</v>
          </cell>
        </row>
        <row r="127">
          <cell r="D127">
            <v>304784563</v>
          </cell>
          <cell r="E127">
            <v>309704682</v>
          </cell>
          <cell r="F127">
            <v>145647113</v>
          </cell>
          <cell r="G127">
            <v>258121438</v>
          </cell>
        </row>
        <row r="129">
          <cell r="D129">
            <v>304784563</v>
          </cell>
          <cell r="E129">
            <v>309704682</v>
          </cell>
          <cell r="F129">
            <v>145647113</v>
          </cell>
          <cell r="G129">
            <v>258121438</v>
          </cell>
          <cell r="O129">
            <v>623491153</v>
          </cell>
          <cell r="Q129">
            <v>693025824</v>
          </cell>
        </row>
        <row r="130">
          <cell r="O130">
            <v>362581677</v>
          </cell>
          <cell r="Q130">
            <v>405425270</v>
          </cell>
        </row>
        <row r="131">
          <cell r="O131">
            <v>260909476</v>
          </cell>
          <cell r="Q131">
            <v>287600554</v>
          </cell>
        </row>
        <row r="145">
          <cell r="D145">
            <v>699422994</v>
          </cell>
          <cell r="E145">
            <v>722159413</v>
          </cell>
          <cell r="F145">
            <v>531246512</v>
          </cell>
          <cell r="G145">
            <v>580137290</v>
          </cell>
        </row>
        <row r="146">
          <cell r="D146">
            <v>-161549789</v>
          </cell>
          <cell r="E146">
            <v>-447920998</v>
          </cell>
          <cell r="F146">
            <v>-369861129</v>
          </cell>
          <cell r="G146">
            <v>-574965935</v>
          </cell>
        </row>
        <row r="147">
          <cell r="D147">
            <v>-352787700</v>
          </cell>
          <cell r="E147">
            <v>-464584567</v>
          </cell>
          <cell r="F147">
            <v>-86206952</v>
          </cell>
          <cell r="G147">
            <v>-177645869</v>
          </cell>
        </row>
      </sheetData>
      <sheetData sheetId="2">
        <row r="4">
          <cell r="E4">
            <v>42369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2"/>
  <sheetViews>
    <sheetView showGridLines="0" tabSelected="1" zoomScalePageLayoutView="0" workbookViewId="0" topLeftCell="A1">
      <selection activeCell="A1" sqref="A1"/>
    </sheetView>
  </sheetViews>
  <sheetFormatPr defaultColWidth="4.00390625" defaultRowHeight="12.75"/>
  <cols>
    <col min="1" max="1" width="3.421875" style="23" customWidth="1"/>
    <col min="2" max="2" width="29.421875" style="23" customWidth="1"/>
    <col min="3" max="3" width="16.8515625" style="23" customWidth="1"/>
    <col min="4" max="7" width="12.00390625" style="23" customWidth="1"/>
    <col min="8" max="8" width="1.28515625" style="23" customWidth="1"/>
    <col min="9" max="9" width="1.1484375" style="23" customWidth="1"/>
    <col min="10" max="10" width="8.421875" style="23" customWidth="1"/>
    <col min="11" max="11" width="11.00390625" style="23" customWidth="1"/>
    <col min="12" max="12" width="11.8515625" style="23" customWidth="1"/>
    <col min="13" max="13" width="8.7109375" style="23" customWidth="1"/>
    <col min="14" max="14" width="7.8515625" style="23" customWidth="1"/>
    <col min="15" max="15" width="8.140625" style="23" customWidth="1"/>
    <col min="16" max="16384" width="4.00390625" style="23" customWidth="1"/>
  </cols>
  <sheetData>
    <row r="3" spans="2:15" s="1" customFormat="1" ht="14.25">
      <c r="B3" s="524" t="s">
        <v>123</v>
      </c>
      <c r="C3" s="267" t="s">
        <v>129</v>
      </c>
      <c r="D3" s="524" t="s">
        <v>132</v>
      </c>
      <c r="E3" s="524"/>
      <c r="F3" s="524" t="s">
        <v>133</v>
      </c>
      <c r="G3" s="524"/>
      <c r="H3" s="2"/>
      <c r="I3" s="2"/>
      <c r="J3" s="2"/>
      <c r="K3" s="2"/>
      <c r="M3" s="3"/>
      <c r="N3" s="3"/>
      <c r="O3" s="3"/>
    </row>
    <row r="4" spans="2:15" s="1" customFormat="1" ht="14.25">
      <c r="B4" s="524"/>
      <c r="C4" s="267" t="s">
        <v>130</v>
      </c>
      <c r="D4" s="524" t="s">
        <v>63</v>
      </c>
      <c r="E4" s="524"/>
      <c r="F4" s="524" t="s">
        <v>134</v>
      </c>
      <c r="G4" s="524"/>
      <c r="H4" s="2"/>
      <c r="I4" s="2"/>
      <c r="J4" s="2"/>
      <c r="K4" s="2"/>
      <c r="M4" s="3"/>
      <c r="N4" s="3"/>
      <c r="O4" s="3"/>
    </row>
    <row r="5" spans="2:15" s="1" customFormat="1" ht="14.25">
      <c r="B5" s="524"/>
      <c r="C5" s="267" t="s">
        <v>131</v>
      </c>
      <c r="D5" s="268">
        <v>42614</v>
      </c>
      <c r="E5" s="268">
        <v>42248</v>
      </c>
      <c r="F5" s="268">
        <v>42614</v>
      </c>
      <c r="G5" s="268">
        <v>42248</v>
      </c>
      <c r="H5" s="2"/>
      <c r="I5" s="2"/>
      <c r="J5" s="2"/>
      <c r="K5" s="2"/>
      <c r="M5" s="3"/>
      <c r="N5" s="3"/>
      <c r="O5" s="3"/>
    </row>
    <row r="6" spans="2:15" s="1" customFormat="1" ht="6" customHeight="1" thickBot="1">
      <c r="B6" s="269"/>
      <c r="C6" s="269"/>
      <c r="D6" s="270"/>
      <c r="E6" s="270"/>
      <c r="F6" s="271"/>
      <c r="G6" s="271"/>
      <c r="H6" s="7"/>
      <c r="I6" s="7"/>
      <c r="J6" s="7"/>
      <c r="K6" s="2"/>
      <c r="M6" s="3"/>
      <c r="N6" s="3"/>
      <c r="O6" s="3"/>
    </row>
    <row r="7" spans="2:16" s="8" customFormat="1" ht="17.25" customHeight="1" thickBot="1">
      <c r="B7" s="269" t="s">
        <v>128</v>
      </c>
      <c r="C7" s="269" t="s">
        <v>126</v>
      </c>
      <c r="D7" s="270">
        <v>17962</v>
      </c>
      <c r="E7" s="270">
        <v>17311</v>
      </c>
      <c r="F7" s="386">
        <v>0.35</v>
      </c>
      <c r="G7" s="386">
        <v>0.35</v>
      </c>
      <c r="H7" s="2"/>
      <c r="I7" s="15"/>
      <c r="J7" s="186"/>
      <c r="K7" s="206"/>
      <c r="M7" s="3"/>
      <c r="N7" s="3"/>
      <c r="O7" s="3"/>
      <c r="P7" s="16"/>
    </row>
    <row r="8" spans="2:16" s="8" customFormat="1" ht="17.25" customHeight="1" thickBot="1">
      <c r="B8" s="269" t="s">
        <v>211</v>
      </c>
      <c r="C8" s="269" t="s">
        <v>84</v>
      </c>
      <c r="D8" s="270">
        <v>4763</v>
      </c>
      <c r="E8" s="270">
        <v>6225</v>
      </c>
      <c r="F8" s="386">
        <v>0.047</v>
      </c>
      <c r="G8" s="386">
        <v>0.063</v>
      </c>
      <c r="H8" s="2"/>
      <c r="I8" s="15"/>
      <c r="J8" s="186"/>
      <c r="K8" s="138"/>
      <c r="M8" s="3"/>
      <c r="N8" s="3"/>
      <c r="O8" s="3"/>
      <c r="P8" s="16"/>
    </row>
    <row r="9" spans="2:16" s="8" customFormat="1" ht="17.25" customHeight="1" thickBot="1">
      <c r="B9" s="269" t="s">
        <v>61</v>
      </c>
      <c r="C9" s="269" t="s">
        <v>84</v>
      </c>
      <c r="D9" s="270">
        <v>2083</v>
      </c>
      <c r="E9" s="270">
        <v>2887</v>
      </c>
      <c r="F9" s="386">
        <v>0.021</v>
      </c>
      <c r="G9" s="386">
        <v>0.029</v>
      </c>
      <c r="H9" s="2"/>
      <c r="I9" s="15"/>
      <c r="J9" s="186"/>
      <c r="K9" s="138"/>
      <c r="M9" s="3"/>
      <c r="N9" s="182"/>
      <c r="O9" s="182"/>
      <c r="P9" s="16"/>
    </row>
    <row r="10" spans="2:16" s="8" customFormat="1" ht="17.25" customHeight="1" thickBot="1">
      <c r="B10" s="269" t="s">
        <v>109</v>
      </c>
      <c r="C10" s="269" t="s">
        <v>84</v>
      </c>
      <c r="D10" s="270">
        <v>3557</v>
      </c>
      <c r="E10" s="270">
        <v>2497</v>
      </c>
      <c r="F10" s="386">
        <v>0.035</v>
      </c>
      <c r="G10" s="386">
        <v>0.025</v>
      </c>
      <c r="H10" s="2"/>
      <c r="I10" s="15"/>
      <c r="J10" s="186"/>
      <c r="K10" s="138"/>
      <c r="M10" s="3"/>
      <c r="N10" s="182"/>
      <c r="O10" s="182"/>
      <c r="P10" s="16"/>
    </row>
    <row r="11" spans="2:16" s="8" customFormat="1" ht="17.25" customHeight="1" thickBot="1">
      <c r="B11" s="269" t="s">
        <v>184</v>
      </c>
      <c r="C11" s="269" t="s">
        <v>124</v>
      </c>
      <c r="D11" s="270">
        <v>6750</v>
      </c>
      <c r="E11" s="270">
        <v>6501</v>
      </c>
      <c r="F11" s="386">
        <v>0.208</v>
      </c>
      <c r="G11" s="386">
        <v>0.221</v>
      </c>
      <c r="H11" s="2"/>
      <c r="I11" s="15"/>
      <c r="J11" s="186"/>
      <c r="K11" s="138"/>
      <c r="L11" s="223"/>
      <c r="M11" s="224"/>
      <c r="N11" s="225"/>
      <c r="O11" s="225"/>
      <c r="P11" s="16"/>
    </row>
    <row r="12" spans="2:16" s="8" customFormat="1" ht="17.25" customHeight="1" thickBot="1">
      <c r="B12" s="269" t="s">
        <v>111</v>
      </c>
      <c r="C12" s="269" t="s">
        <v>124</v>
      </c>
      <c r="D12" s="270">
        <v>530</v>
      </c>
      <c r="E12" s="270">
        <v>478</v>
      </c>
      <c r="F12" s="386">
        <v>0.016</v>
      </c>
      <c r="G12" s="386">
        <v>0.016</v>
      </c>
      <c r="H12" s="2"/>
      <c r="I12" s="15"/>
      <c r="J12" s="186"/>
      <c r="K12" s="138"/>
      <c r="M12" s="3"/>
      <c r="N12" s="182"/>
      <c r="O12" s="182"/>
      <c r="P12" s="16"/>
    </row>
    <row r="13" spans="2:16" s="8" customFormat="1" ht="17.25" customHeight="1" thickBot="1">
      <c r="B13" s="269" t="s">
        <v>83</v>
      </c>
      <c r="C13" s="269" t="s">
        <v>85</v>
      </c>
      <c r="D13" s="270">
        <v>13825</v>
      </c>
      <c r="E13" s="270">
        <v>12845</v>
      </c>
      <c r="F13" s="386">
        <v>0.219</v>
      </c>
      <c r="G13" s="386">
        <v>0.195</v>
      </c>
      <c r="H13" s="2"/>
      <c r="I13" s="15"/>
      <c r="J13" s="186"/>
      <c r="K13" s="206"/>
      <c r="L13" s="196"/>
      <c r="M13" s="3"/>
      <c r="N13" s="3"/>
      <c r="O13" s="3"/>
      <c r="P13" s="16"/>
    </row>
    <row r="14" spans="2:16" s="8" customFormat="1" ht="17.25" customHeight="1" thickBot="1">
      <c r="B14" s="269" t="s">
        <v>97</v>
      </c>
      <c r="C14" s="269" t="s">
        <v>125</v>
      </c>
      <c r="D14" s="270">
        <v>4398</v>
      </c>
      <c r="E14" s="270">
        <v>2343</v>
      </c>
      <c r="F14" s="386">
        <v>0.013</v>
      </c>
      <c r="G14" s="386">
        <v>0.007</v>
      </c>
      <c r="H14" s="2"/>
      <c r="I14" s="15"/>
      <c r="J14" s="186"/>
      <c r="K14" s="138"/>
      <c r="L14" s="196"/>
      <c r="M14" s="3"/>
      <c r="N14" s="3"/>
      <c r="O14" s="3"/>
      <c r="P14" s="16"/>
    </row>
    <row r="15" spans="2:16" s="8" customFormat="1" ht="17.25" customHeight="1" thickBot="1">
      <c r="B15" s="269" t="s">
        <v>212</v>
      </c>
      <c r="C15" s="269" t="s">
        <v>125</v>
      </c>
      <c r="D15" s="270">
        <v>2289</v>
      </c>
      <c r="E15" s="270">
        <v>2438</v>
      </c>
      <c r="F15" s="386">
        <v>0.007</v>
      </c>
      <c r="G15" s="386">
        <v>0.007</v>
      </c>
      <c r="H15" s="2"/>
      <c r="I15" s="15"/>
      <c r="J15" s="186"/>
      <c r="K15" s="138"/>
      <c r="M15" s="3"/>
      <c r="N15" s="3"/>
      <c r="O15" s="3"/>
      <c r="P15" s="16"/>
    </row>
    <row r="16" spans="2:15" s="8" customFormat="1" ht="20.25" customHeight="1">
      <c r="B16" s="272" t="s">
        <v>15</v>
      </c>
      <c r="C16" s="272"/>
      <c r="D16" s="273">
        <v>56158</v>
      </c>
      <c r="E16" s="273">
        <v>53525</v>
      </c>
      <c r="F16" s="272"/>
      <c r="G16" s="272"/>
      <c r="H16" s="2"/>
      <c r="I16" s="15"/>
      <c r="J16" s="186"/>
      <c r="K16" s="206"/>
      <c r="M16" s="3"/>
      <c r="N16" s="3"/>
      <c r="O16" s="3"/>
    </row>
    <row r="17" spans="1:16" s="8" customFormat="1" ht="9.75" customHeight="1">
      <c r="A17"/>
      <c r="B17" s="231"/>
      <c r="C17" s="231"/>
      <c r="D17" s="232"/>
      <c r="E17" s="232"/>
      <c r="F17" s="231"/>
      <c r="G17" s="231"/>
      <c r="H17"/>
      <c r="I17"/>
      <c r="J17"/>
      <c r="K17"/>
      <c r="M17" s="3"/>
      <c r="N17" s="3"/>
      <c r="O17" s="3"/>
      <c r="P17" s="16"/>
    </row>
    <row r="18" spans="2:11" ht="14.25" customHeight="1">
      <c r="B18" s="419" t="s">
        <v>214</v>
      </c>
      <c r="C18" s="419"/>
      <c r="D18" s="374">
        <v>-17962</v>
      </c>
      <c r="E18" s="374">
        <v>-17311</v>
      </c>
      <c r="F18" s="2"/>
      <c r="G18" s="2"/>
      <c r="H18" s="2"/>
      <c r="I18" s="2"/>
      <c r="J18" s="2"/>
      <c r="K18" s="2"/>
    </row>
    <row r="19" spans="1:16" s="8" customFormat="1" ht="8.25" customHeight="1" thickBot="1">
      <c r="A19"/>
      <c r="B19" s="269"/>
      <c r="C19" s="269"/>
      <c r="D19" s="269"/>
      <c r="E19" s="269"/>
      <c r="F19" s="231"/>
      <c r="G19" s="231"/>
      <c r="H19"/>
      <c r="I19"/>
      <c r="J19"/>
      <c r="K19"/>
      <c r="M19" s="3"/>
      <c r="N19" s="3"/>
      <c r="O19" s="3"/>
      <c r="P19" s="16"/>
    </row>
    <row r="20" spans="2:11" ht="14.25" customHeight="1">
      <c r="B20" s="272" t="s">
        <v>15</v>
      </c>
      <c r="C20" s="272"/>
      <c r="D20" s="273">
        <v>38196</v>
      </c>
      <c r="E20" s="273">
        <v>36215</v>
      </c>
      <c r="F20" s="272"/>
      <c r="G20" s="272"/>
      <c r="H20" s="2"/>
      <c r="I20" s="2"/>
      <c r="J20" s="2"/>
      <c r="K20" s="2"/>
    </row>
    <row r="21" spans="2:7" ht="14.25" customHeight="1">
      <c r="B21" s="235" t="s">
        <v>301</v>
      </c>
      <c r="C21" s="24"/>
      <c r="D21" s="24"/>
      <c r="E21" s="24"/>
      <c r="F21" s="24"/>
      <c r="G21" s="24"/>
    </row>
    <row r="22" spans="2:7" ht="14.25" customHeight="1">
      <c r="B22" s="139"/>
      <c r="C22" s="24"/>
      <c r="D22" s="24"/>
      <c r="E22" s="24"/>
      <c r="F22" s="24"/>
      <c r="G22" s="24"/>
    </row>
    <row r="23" spans="2:7" ht="14.25" customHeight="1">
      <c r="B23" s="139"/>
      <c r="C23" s="24"/>
      <c r="D23" s="24"/>
      <c r="E23" s="24"/>
      <c r="F23" s="24"/>
      <c r="G23" s="24"/>
    </row>
    <row r="24" spans="2:7" ht="14.25" customHeight="1">
      <c r="B24" s="139"/>
      <c r="C24" s="24"/>
      <c r="D24" s="135"/>
      <c r="E24" s="135"/>
      <c r="F24" s="135"/>
      <c r="G24" s="136"/>
    </row>
    <row r="25" spans="2:7" ht="14.25" customHeight="1">
      <c r="B25" s="139"/>
      <c r="C25" s="24"/>
      <c r="D25" s="24"/>
      <c r="E25" s="135"/>
      <c r="F25" s="24"/>
      <c r="G25" s="24"/>
    </row>
    <row r="26" spans="2:5" ht="15" customHeight="1">
      <c r="B26" s="139"/>
      <c r="C26" s="29"/>
      <c r="D26" s="30"/>
      <c r="E26" s="30"/>
    </row>
    <row r="27" spans="2:11" ht="14.25" customHeight="1">
      <c r="B27" s="140"/>
      <c r="C27" s="29"/>
      <c r="D27" s="30"/>
      <c r="E27" s="30"/>
      <c r="F27" s="216"/>
      <c r="H27" s="2"/>
      <c r="I27" s="2"/>
      <c r="J27" s="2"/>
      <c r="K27" s="2"/>
    </row>
    <row r="28" spans="1:11" ht="23.25" customHeight="1">
      <c r="A28" s="25"/>
      <c r="B28" s="140"/>
      <c r="C28" s="24"/>
      <c r="D28" s="136"/>
      <c r="E28" s="35"/>
      <c r="F28" s="24"/>
      <c r="G28" s="24"/>
      <c r="H28" s="2"/>
      <c r="I28" s="2"/>
      <c r="J28" s="2"/>
      <c r="K28" s="2"/>
    </row>
    <row r="29" spans="4:11" ht="14.25">
      <c r="D29" s="130"/>
      <c r="E29" s="130"/>
      <c r="F29" s="130"/>
      <c r="G29" s="27"/>
      <c r="H29" s="2"/>
      <c r="I29" s="2"/>
      <c r="J29" s="2"/>
      <c r="K29" s="2"/>
    </row>
    <row r="30" spans="2:11" ht="14.25">
      <c r="B30" s="28"/>
      <c r="D30" s="26"/>
      <c r="E30" s="26"/>
      <c r="G30" s="27"/>
      <c r="H30" s="2"/>
      <c r="I30" s="2"/>
      <c r="J30" s="2"/>
      <c r="K30" s="2"/>
    </row>
    <row r="31" spans="3:5" ht="12.75">
      <c r="C31" s="29"/>
      <c r="D31" s="29"/>
      <c r="E31" s="30"/>
    </row>
    <row r="32" spans="3:5" ht="12.75">
      <c r="C32" s="29"/>
      <c r="D32" s="30"/>
      <c r="E32" s="30"/>
    </row>
    <row r="33" spans="3:5" ht="12.75">
      <c r="C33" s="29"/>
      <c r="D33" s="30"/>
      <c r="E33" s="30"/>
    </row>
    <row r="34" spans="3:5" ht="12.75">
      <c r="C34" s="29"/>
      <c r="D34" s="30"/>
      <c r="E34" s="30"/>
    </row>
    <row r="35" spans="3:5" ht="12.75">
      <c r="C35" s="29"/>
      <c r="D35" s="30"/>
      <c r="E35" s="30"/>
    </row>
    <row r="36" spans="3:5" ht="12.75">
      <c r="C36" s="29"/>
      <c r="D36" s="30"/>
      <c r="E36" s="30"/>
    </row>
    <row r="37" spans="3:5" ht="12.75">
      <c r="C37" s="29"/>
      <c r="D37" s="30"/>
      <c r="E37" s="30"/>
    </row>
    <row r="38" spans="3:7" ht="12.75">
      <c r="C38" s="29"/>
      <c r="D38" s="30"/>
      <c r="E38" s="30"/>
      <c r="F38" s="31"/>
      <c r="G38" s="31"/>
    </row>
    <row r="39" spans="3:7" ht="12.75">
      <c r="C39" s="29"/>
      <c r="D39" s="30"/>
      <c r="E39" s="30"/>
      <c r="F39" s="30"/>
      <c r="G39" s="29"/>
    </row>
    <row r="40" spans="3:7" ht="12.75">
      <c r="C40" s="29"/>
      <c r="D40" s="29"/>
      <c r="E40" s="30"/>
      <c r="F40" s="30"/>
      <c r="G40" s="29"/>
    </row>
    <row r="41" spans="3:7" ht="12.75">
      <c r="C41" s="29"/>
      <c r="D41" s="231"/>
      <c r="E41" s="32"/>
      <c r="F41" s="29"/>
      <c r="G41" s="29"/>
    </row>
    <row r="42" spans="3:7" ht="10.5">
      <c r="C42" s="29"/>
      <c r="D42" s="29"/>
      <c r="E42" s="29"/>
      <c r="F42" s="29"/>
      <c r="G42" s="29"/>
    </row>
  </sheetData>
  <sheetProtection/>
  <mergeCells count="5">
    <mergeCell ref="F3:G3"/>
    <mergeCell ref="F4:G4"/>
    <mergeCell ref="D3:E3"/>
    <mergeCell ref="D4:E4"/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51"/>
  <sheetViews>
    <sheetView showGridLines="0" zoomScale="90" zoomScaleNormal="90" zoomScalePageLayoutView="0" workbookViewId="0" topLeftCell="A1">
      <selection activeCell="B27" sqref="B27"/>
    </sheetView>
  </sheetViews>
  <sheetFormatPr defaultColWidth="11.421875" defaultRowHeight="12.75"/>
  <cols>
    <col min="1" max="1" width="1.1484375" style="3" customWidth="1"/>
    <col min="2" max="2" width="28.28125" style="3" customWidth="1"/>
    <col min="3" max="3" width="8.8515625" style="3" customWidth="1"/>
    <col min="4" max="4" width="9.57421875" style="3" customWidth="1"/>
    <col min="5" max="12" width="8.00390625" style="3" customWidth="1"/>
    <col min="13" max="14" width="8.00390625" style="3" hidden="1" customWidth="1"/>
    <col min="15" max="15" width="9.57421875" style="3" customWidth="1"/>
    <col min="16" max="16" width="11.8515625" style="3" customWidth="1"/>
    <col min="17" max="17" width="0.2890625" style="3" hidden="1" customWidth="1"/>
    <col min="18" max="18" width="9.140625" style="3" hidden="1" customWidth="1"/>
    <col min="19" max="19" width="10.00390625" style="3" hidden="1" customWidth="1"/>
    <col min="20" max="20" width="0" style="3" hidden="1" customWidth="1"/>
    <col min="21" max="16384" width="11.421875" style="3" customWidth="1"/>
  </cols>
  <sheetData>
    <row r="2" ht="12.75">
      <c r="A2" s="129">
        <v>0</v>
      </c>
    </row>
    <row r="5" spans="2:22" ht="16.5" customHeight="1">
      <c r="B5" s="528" t="s">
        <v>119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</row>
    <row r="6" spans="2:17" ht="2.25" customHeight="1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459"/>
    </row>
    <row r="7" spans="2:22" ht="24.75" customHeight="1">
      <c r="B7" s="536" t="s">
        <v>116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</row>
    <row r="8" spans="2:22" ht="12" customHeight="1">
      <c r="B8" s="537" t="s">
        <v>182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</row>
    <row r="9" spans="2:17" ht="17.25" customHeight="1"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115"/>
    </row>
    <row r="10" spans="2:17" ht="17.25" customHeight="1">
      <c r="B10" s="417"/>
      <c r="C10" s="417" t="s">
        <v>226</v>
      </c>
      <c r="D10" s="417"/>
      <c r="E10" s="417"/>
      <c r="H10" s="417" t="s">
        <v>227</v>
      </c>
      <c r="I10" s="417"/>
      <c r="J10" s="417"/>
      <c r="K10" s="417"/>
      <c r="L10" s="417"/>
      <c r="M10" s="417"/>
      <c r="N10" s="417"/>
      <c r="O10" s="417"/>
      <c r="P10" s="417"/>
      <c r="Q10" s="115"/>
    </row>
    <row r="11" ht="6.75" customHeight="1"/>
    <row r="12" ht="16.5" customHeight="1"/>
    <row r="13" spans="2:22" s="107" customFormat="1" ht="26.25" customHeight="1">
      <c r="B13" s="291"/>
      <c r="C13" s="534" t="s">
        <v>49</v>
      </c>
      <c r="D13" s="534"/>
      <c r="E13" s="534" t="s">
        <v>10</v>
      </c>
      <c r="F13" s="534"/>
      <c r="G13" s="535" t="s">
        <v>121</v>
      </c>
      <c r="H13" s="535"/>
      <c r="I13" s="534" t="s">
        <v>14</v>
      </c>
      <c r="J13" s="534"/>
      <c r="K13" s="534" t="s">
        <v>122</v>
      </c>
      <c r="L13" s="534"/>
      <c r="M13" s="534" t="s">
        <v>46</v>
      </c>
      <c r="N13" s="534"/>
      <c r="O13" s="534" t="s">
        <v>216</v>
      </c>
      <c r="P13" s="534"/>
      <c r="Q13" s="15"/>
      <c r="S13" s="440" t="s">
        <v>22</v>
      </c>
      <c r="T13" s="440"/>
      <c r="U13" s="534" t="s">
        <v>22</v>
      </c>
      <c r="V13" s="534"/>
    </row>
    <row r="14" spans="2:22" ht="14.25">
      <c r="B14" s="297"/>
      <c r="C14" s="291">
        <v>42614</v>
      </c>
      <c r="D14" s="291">
        <v>42248</v>
      </c>
      <c r="E14" s="291">
        <v>42614</v>
      </c>
      <c r="F14" s="291">
        <v>42248</v>
      </c>
      <c r="G14" s="291">
        <v>42614</v>
      </c>
      <c r="H14" s="291">
        <v>42248</v>
      </c>
      <c r="I14" s="291">
        <v>42614</v>
      </c>
      <c r="J14" s="291">
        <v>42248</v>
      </c>
      <c r="K14" s="291">
        <v>42614</v>
      </c>
      <c r="L14" s="291">
        <v>42248</v>
      </c>
      <c r="M14" s="291">
        <v>42614</v>
      </c>
      <c r="N14" s="291">
        <v>42248</v>
      </c>
      <c r="O14" s="291">
        <v>42614</v>
      </c>
      <c r="P14" s="291">
        <v>42248</v>
      </c>
      <c r="Q14" s="2"/>
      <c r="S14" s="415">
        <v>42614</v>
      </c>
      <c r="T14" s="415"/>
      <c r="U14" s="415">
        <v>42614</v>
      </c>
      <c r="V14" s="415">
        <v>42248</v>
      </c>
    </row>
    <row r="15" spans="2:16" ht="6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2:22" ht="18" customHeight="1" thickBot="1">
      <c r="B16" s="298" t="s">
        <v>113</v>
      </c>
      <c r="C16" s="299">
        <v>1276246</v>
      </c>
      <c r="D16" s="299">
        <v>1131407</v>
      </c>
      <c r="E16" s="299">
        <v>156854.466</v>
      </c>
      <c r="F16" s="299">
        <v>147995.237</v>
      </c>
      <c r="G16" s="299">
        <v>282436.091</v>
      </c>
      <c r="H16" s="299">
        <v>233324.136</v>
      </c>
      <c r="I16" s="299">
        <v>615815.9</v>
      </c>
      <c r="J16" s="299">
        <v>525190.775</v>
      </c>
      <c r="K16" s="299">
        <v>345442.83</v>
      </c>
      <c r="L16" s="299">
        <v>316726.715</v>
      </c>
      <c r="M16" s="299">
        <v>0</v>
      </c>
      <c r="N16" s="299">
        <v>-878.693</v>
      </c>
      <c r="O16" s="299">
        <v>1400550.287</v>
      </c>
      <c r="P16" s="299">
        <v>1222358.1700000002</v>
      </c>
      <c r="Q16" s="299">
        <v>0</v>
      </c>
      <c r="R16" s="299">
        <v>0</v>
      </c>
      <c r="S16" s="299">
        <v>0</v>
      </c>
      <c r="T16" s="299">
        <v>0</v>
      </c>
      <c r="U16" s="299">
        <v>2676796.287</v>
      </c>
      <c r="V16" s="299">
        <v>2353765.17</v>
      </c>
    </row>
    <row r="17" spans="2:22" s="116" customFormat="1" ht="5.25" customHeight="1">
      <c r="B17" s="300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2:22" ht="18" customHeight="1" thickBot="1">
      <c r="B18" s="298" t="s">
        <v>114</v>
      </c>
      <c r="C18" s="299">
        <v>-914565</v>
      </c>
      <c r="D18" s="299">
        <v>-902055</v>
      </c>
      <c r="E18" s="299">
        <v>-118428.804</v>
      </c>
      <c r="F18" s="299">
        <v>-118041.827</v>
      </c>
      <c r="G18" s="299">
        <v>-160952.448</v>
      </c>
      <c r="H18" s="299">
        <v>-133620.118</v>
      </c>
      <c r="I18" s="299">
        <v>-305524.994</v>
      </c>
      <c r="J18" s="299">
        <v>-225756.416</v>
      </c>
      <c r="K18" s="299">
        <v>-262898.395</v>
      </c>
      <c r="L18" s="299">
        <v>-198704.16</v>
      </c>
      <c r="M18" s="299">
        <v>0</v>
      </c>
      <c r="N18" s="299">
        <v>878.693</v>
      </c>
      <c r="O18" s="299">
        <v>-847805.6410000001</v>
      </c>
      <c r="P18" s="299">
        <v>-675243.8280000001</v>
      </c>
      <c r="Q18" s="299">
        <v>0</v>
      </c>
      <c r="R18" s="299">
        <v>0</v>
      </c>
      <c r="S18" s="299">
        <v>0</v>
      </c>
      <c r="T18" s="299">
        <v>0</v>
      </c>
      <c r="U18" s="299">
        <v>-1762370.641</v>
      </c>
      <c r="V18" s="299">
        <v>-1577298.8280000002</v>
      </c>
    </row>
    <row r="19" spans="2:22" s="116" customFormat="1" ht="4.5" customHeight="1" hidden="1">
      <c r="B19" s="302"/>
      <c r="C19" s="303">
        <v>0</v>
      </c>
      <c r="D19" s="304">
        <v>0</v>
      </c>
      <c r="E19" s="303">
        <v>0</v>
      </c>
      <c r="F19" s="304">
        <v>0</v>
      </c>
      <c r="G19" s="303">
        <v>0</v>
      </c>
      <c r="H19" s="304">
        <v>0</v>
      </c>
      <c r="I19" s="303">
        <v>0</v>
      </c>
      <c r="J19" s="304">
        <v>0</v>
      </c>
      <c r="K19" s="303">
        <v>0</v>
      </c>
      <c r="L19" s="304">
        <v>0</v>
      </c>
      <c r="M19" s="303">
        <v>0</v>
      </c>
      <c r="N19" s="304">
        <v>0</v>
      </c>
      <c r="O19" s="303">
        <v>0</v>
      </c>
      <c r="P19" s="304">
        <v>0</v>
      </c>
      <c r="Q19" s="303">
        <v>0</v>
      </c>
      <c r="R19" s="304">
        <v>0</v>
      </c>
      <c r="S19" s="303">
        <v>0</v>
      </c>
      <c r="T19" s="304">
        <v>0</v>
      </c>
      <c r="U19" s="303">
        <v>0</v>
      </c>
      <c r="V19" s="303">
        <v>0</v>
      </c>
    </row>
    <row r="20" spans="2:22" ht="6" customHeight="1" thickBot="1"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</row>
    <row r="21" spans="2:22" ht="19.5" customHeight="1" thickBot="1">
      <c r="B21" s="306" t="s">
        <v>115</v>
      </c>
      <c r="C21" s="307">
        <v>361681</v>
      </c>
      <c r="D21" s="307">
        <v>229352</v>
      </c>
      <c r="E21" s="307">
        <v>38425.66199999998</v>
      </c>
      <c r="F21" s="307">
        <v>29953.40999999999</v>
      </c>
      <c r="G21" s="307">
        <v>121483.64300000001</v>
      </c>
      <c r="H21" s="307">
        <v>99704.01800000001</v>
      </c>
      <c r="I21" s="307">
        <v>310290.906</v>
      </c>
      <c r="J21" s="307">
        <v>299434.35900000005</v>
      </c>
      <c r="K21" s="307">
        <v>82544.435</v>
      </c>
      <c r="L21" s="307">
        <v>118022.55500000002</v>
      </c>
      <c r="M21" s="307">
        <v>0</v>
      </c>
      <c r="N21" s="307">
        <v>0</v>
      </c>
      <c r="O21" s="307">
        <v>552744.646</v>
      </c>
      <c r="P21" s="307">
        <v>547114.3420000001</v>
      </c>
      <c r="Q21" s="307">
        <v>0</v>
      </c>
      <c r="R21" s="307">
        <v>0</v>
      </c>
      <c r="S21" s="307">
        <v>0</v>
      </c>
      <c r="T21" s="307">
        <v>0</v>
      </c>
      <c r="U21" s="307">
        <v>914425.646</v>
      </c>
      <c r="V21" s="307">
        <v>776466.3419999997</v>
      </c>
    </row>
    <row r="22" spans="2:22" ht="3.75" customHeight="1" hidden="1">
      <c r="B22" s="254"/>
      <c r="C22" s="255">
        <v>0</v>
      </c>
      <c r="D22" s="234">
        <v>0</v>
      </c>
      <c r="E22" s="255">
        <v>0</v>
      </c>
      <c r="F22" s="234">
        <v>0</v>
      </c>
      <c r="G22" s="255">
        <v>0</v>
      </c>
      <c r="H22" s="234">
        <v>0</v>
      </c>
      <c r="I22" s="255">
        <v>0</v>
      </c>
      <c r="J22" s="234">
        <v>0</v>
      </c>
      <c r="K22" s="255">
        <v>0</v>
      </c>
      <c r="L22" s="234">
        <v>0</v>
      </c>
      <c r="M22" s="248">
        <v>0</v>
      </c>
      <c r="N22" s="248">
        <v>0</v>
      </c>
      <c r="O22" s="233">
        <v>0</v>
      </c>
      <c r="P22" s="234">
        <v>0</v>
      </c>
      <c r="Q22" s="233">
        <v>0</v>
      </c>
      <c r="R22" s="234">
        <v>0</v>
      </c>
      <c r="S22" s="233">
        <v>0</v>
      </c>
      <c r="T22" s="234">
        <v>0</v>
      </c>
      <c r="U22" s="233">
        <v>0</v>
      </c>
      <c r="V22" s="233">
        <v>0</v>
      </c>
    </row>
    <row r="23" spans="2:22" ht="12.75" customHeight="1"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</row>
    <row r="24" spans="2:22" ht="19.5" customHeight="1">
      <c r="B24" s="290" t="s">
        <v>183</v>
      </c>
      <c r="C24" s="308">
        <v>132329</v>
      </c>
      <c r="D24" s="309">
        <v>0.5769690257769716</v>
      </c>
      <c r="E24" s="308">
        <v>8472.251999999993</v>
      </c>
      <c r="F24" s="309">
        <v>0.28284766241973774</v>
      </c>
      <c r="G24" s="308">
        <v>21779.625</v>
      </c>
      <c r="H24" s="309">
        <v>0.21844280137235791</v>
      </c>
      <c r="I24" s="308">
        <v>10856.546999999962</v>
      </c>
      <c r="J24" s="309">
        <v>0.036256851205241816</v>
      </c>
      <c r="K24" s="308">
        <v>-35478.120000000024</v>
      </c>
      <c r="L24" s="309">
        <v>-0.3006045751170191</v>
      </c>
      <c r="M24" s="308">
        <v>0</v>
      </c>
      <c r="N24" s="308">
        <v>0</v>
      </c>
      <c r="O24" s="308">
        <v>5630.303999999887</v>
      </c>
      <c r="P24" s="309">
        <v>0.010290909171596687</v>
      </c>
      <c r="Q24" s="308">
        <v>0</v>
      </c>
      <c r="R24" s="309">
        <v>0</v>
      </c>
      <c r="S24" s="308">
        <v>0</v>
      </c>
      <c r="T24" s="309">
        <v>0</v>
      </c>
      <c r="U24" s="308">
        <v>137959.30400000024</v>
      </c>
      <c r="V24" s="309">
        <v>0.17767583285664207</v>
      </c>
    </row>
    <row r="25" spans="2:17" ht="12.7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"/>
    </row>
    <row r="26" spans="2:17" ht="17.25" customHeight="1" hidden="1">
      <c r="B26" s="114" t="s">
        <v>103</v>
      </c>
      <c r="C26"/>
      <c r="D26" s="217">
        <v>0.5769690257769716</v>
      </c>
      <c r="E26"/>
      <c r="F26" s="221">
        <v>0.5409952111985201</v>
      </c>
      <c r="G26"/>
      <c r="H26" s="217">
        <v>0.36762181176119135</v>
      </c>
      <c r="I26"/>
      <c r="J26" s="217">
        <v>0.08580601686634651</v>
      </c>
      <c r="K26"/>
      <c r="L26" s="217">
        <v>-0.29574762129367455</v>
      </c>
      <c r="M26" s="211">
        <v>0</v>
      </c>
      <c r="N26" s="212"/>
      <c r="O26"/>
      <c r="P26"/>
      <c r="Q26" s="2"/>
    </row>
    <row r="27" spans="2:17" ht="25.5" customHeight="1" hidden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"/>
    </row>
    <row r="28" spans="2:17" ht="25.5" customHeight="1" hidden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"/>
    </row>
    <row r="29" spans="2:17" ht="25.5" customHeight="1" hidden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"/>
    </row>
    <row r="30" spans="2:17" ht="25.5" customHeight="1" hidden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"/>
    </row>
    <row r="31" spans="2:17" ht="25.5" customHeight="1" hidden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"/>
    </row>
    <row r="32" spans="2:17" ht="25.5" customHeight="1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"/>
    </row>
    <row r="33" spans="2:17" ht="19.5" customHeight="1" hidden="1">
      <c r="B33" s="114" t="s">
        <v>102</v>
      </c>
      <c r="C33" s="215">
        <v>0.099</v>
      </c>
      <c r="D33" s="212">
        <v>0.089</v>
      </c>
      <c r="E33" s="215">
        <v>0.167</v>
      </c>
      <c r="F33" s="212">
        <v>0.231</v>
      </c>
      <c r="G33" s="215">
        <v>0.464</v>
      </c>
      <c r="H33" s="212">
        <v>0.505</v>
      </c>
      <c r="I33" s="215">
        <v>0.263</v>
      </c>
      <c r="J33" s="212">
        <v>0.237</v>
      </c>
      <c r="K33" s="215">
        <v>0.198</v>
      </c>
      <c r="L33" s="212">
        <v>0.208</v>
      </c>
      <c r="M33" s="211"/>
      <c r="N33" s="212"/>
      <c r="O33" s="215">
        <v>0.193</v>
      </c>
      <c r="P33" s="212">
        <v>0.185</v>
      </c>
      <c r="Q33" s="2"/>
    </row>
    <row r="34" spans="2:17" ht="12.75" customHeight="1" hidden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"/>
    </row>
    <row r="35" spans="2:17" ht="12.75" customHeight="1" hidden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"/>
    </row>
    <row r="36" spans="2:17" ht="12.75" customHeight="1" hidden="1">
      <c r="B36" s="23"/>
      <c r="C36" s="130">
        <v>132329</v>
      </c>
      <c r="D36" s="23"/>
      <c r="E36" s="130">
        <v>8472.251999999993</v>
      </c>
      <c r="F36" s="23"/>
      <c r="G36" s="130">
        <v>21779.625</v>
      </c>
      <c r="H36" s="23"/>
      <c r="I36" s="130">
        <v>10856.546999999962</v>
      </c>
      <c r="J36" s="23"/>
      <c r="K36" s="130">
        <v>-35478.120000000024</v>
      </c>
      <c r="L36" s="23"/>
      <c r="M36" s="23"/>
      <c r="N36" s="23"/>
      <c r="O36" s="130">
        <v>5630.303999999887</v>
      </c>
      <c r="P36" s="23"/>
      <c r="Q36" s="2"/>
    </row>
    <row r="37" spans="2:15" ht="12.75" hidden="1">
      <c r="B37" s="117"/>
      <c r="C37" s="205">
        <v>0.5769690257769716</v>
      </c>
      <c r="E37" s="205">
        <v>0.28284766241973774</v>
      </c>
      <c r="G37" s="205">
        <v>0.21844280137235791</v>
      </c>
      <c r="I37" s="205">
        <v>0.036256851205241816</v>
      </c>
      <c r="K37" s="205">
        <v>-0.3006045751170191</v>
      </c>
      <c r="O37" s="205">
        <v>0.010290909171596687</v>
      </c>
    </row>
    <row r="38" ht="12.75" hidden="1"/>
    <row r="39" spans="2:16" ht="12.75" hidden="1">
      <c r="B39" s="113" t="s">
        <v>47</v>
      </c>
      <c r="D39" s="142">
        <v>144839</v>
      </c>
      <c r="F39" s="142">
        <v>8859.228999999992</v>
      </c>
      <c r="H39" s="142">
        <v>49111.955000000016</v>
      </c>
      <c r="J39" s="142">
        <v>90625.125</v>
      </c>
      <c r="L39" s="142">
        <v>28716.11499999999</v>
      </c>
      <c r="N39" s="142">
        <v>878.693</v>
      </c>
      <c r="P39" s="142">
        <v>178192.11699999985</v>
      </c>
    </row>
    <row r="40" spans="4:16" ht="12.75" hidden="1">
      <c r="D40" s="185">
        <v>0.1280167083993647</v>
      </c>
      <c r="F40" s="185">
        <v>0.05986158189672004</v>
      </c>
      <c r="H40" s="185">
        <v>0.21048810398252163</v>
      </c>
      <c r="J40" s="185">
        <v>0.17255658193920104</v>
      </c>
      <c r="L40" s="185">
        <v>0.09066527589881386</v>
      </c>
      <c r="N40" s="185">
        <v>-1</v>
      </c>
      <c r="P40" s="185">
        <v>0.14577733545970395</v>
      </c>
    </row>
    <row r="41" spans="2:16" ht="12.75" hidden="1">
      <c r="B41" s="113" t="s">
        <v>48</v>
      </c>
      <c r="D41" s="142">
        <v>-12510</v>
      </c>
      <c r="F41" s="142">
        <v>-386.97699999999895</v>
      </c>
      <c r="H41" s="142">
        <v>-27332.330000000016</v>
      </c>
      <c r="J41" s="142">
        <v>-79768.57800000001</v>
      </c>
      <c r="L41" s="142">
        <v>-64194.235000000015</v>
      </c>
      <c r="N41" s="142">
        <v>-878.693</v>
      </c>
      <c r="P41" s="142">
        <v>-172561.81299999997</v>
      </c>
    </row>
    <row r="42" spans="4:16" ht="12.75" hidden="1">
      <c r="D42" s="185">
        <v>0.01386833397076675</v>
      </c>
      <c r="F42" s="185">
        <v>0.003278304054036701</v>
      </c>
      <c r="H42" s="185">
        <v>0.20455250608295392</v>
      </c>
      <c r="J42" s="185">
        <v>0.3533391405363204</v>
      </c>
      <c r="L42" s="185">
        <v>0.3230643736900124</v>
      </c>
      <c r="N42" s="185">
        <v>-1</v>
      </c>
      <c r="P42" s="185">
        <v>0.25555481715561856</v>
      </c>
    </row>
    <row r="43" ht="12.75" hidden="1"/>
    <row r="44" spans="2:17" ht="17.25" customHeight="1" hidden="1">
      <c r="B44" s="114" t="s">
        <v>104</v>
      </c>
      <c r="C44" s="143">
        <v>361681</v>
      </c>
      <c r="D44" s="207">
        <v>229352</v>
      </c>
      <c r="E44" s="211">
        <v>411.359181007081</v>
      </c>
      <c r="F44" s="207">
        <v>266.94384123824983</v>
      </c>
      <c r="G44" s="143">
        <v>515.5613247003739</v>
      </c>
      <c r="H44" s="207">
        <v>376.9765298174399</v>
      </c>
      <c r="I44" s="220">
        <v>1184057.9897737557</v>
      </c>
      <c r="J44" s="207">
        <v>1090487.5929781324</v>
      </c>
      <c r="K44" s="143">
        <v>451.4054494809182</v>
      </c>
      <c r="L44" s="207">
        <v>640.9711392244443</v>
      </c>
      <c r="M44" s="143">
        <v>0</v>
      </c>
      <c r="N44" s="144">
        <v>0</v>
      </c>
      <c r="O44" s="143">
        <v>0</v>
      </c>
      <c r="P44" s="207">
        <v>5630.303999999887</v>
      </c>
      <c r="Q44" s="2"/>
    </row>
    <row r="45" ht="12.75" hidden="1"/>
    <row r="46" spans="2:17" ht="19.5" customHeight="1" hidden="1">
      <c r="B46" s="114" t="s">
        <v>98</v>
      </c>
      <c r="C46" s="211">
        <v>132329</v>
      </c>
      <c r="D46" s="212">
        <v>0.5769690257769716</v>
      </c>
      <c r="E46" s="211">
        <v>144.4153397688312</v>
      </c>
      <c r="F46" s="212">
        <v>0.5409952111985201</v>
      </c>
      <c r="G46" s="211">
        <v>138.58479488293403</v>
      </c>
      <c r="H46" s="212">
        <v>0.36762181176119135</v>
      </c>
      <c r="I46" s="211">
        <v>93570.39679562324</v>
      </c>
      <c r="J46" s="212">
        <v>0.08580601686634651</v>
      </c>
      <c r="K46" s="211">
        <v>-189.5656897435261</v>
      </c>
      <c r="L46" s="212">
        <v>-0.29574762129367455</v>
      </c>
      <c r="M46" s="211">
        <v>0</v>
      </c>
      <c r="N46" s="212" t="e">
        <v>#DIV/0!</v>
      </c>
      <c r="O46" s="211">
        <v>-5630.303999999887</v>
      </c>
      <c r="P46" s="212">
        <v>-1</v>
      </c>
      <c r="Q46" s="2"/>
    </row>
    <row r="47" ht="3.75" customHeight="1" hidden="1"/>
    <row r="48" ht="12.75" hidden="1"/>
    <row r="49" spans="2:12" ht="12.75" hidden="1">
      <c r="B49" s="3" t="s">
        <v>105</v>
      </c>
      <c r="C49" s="3">
        <v>478.73</v>
      </c>
      <c r="D49" s="3">
        <v>492.55</v>
      </c>
      <c r="E49" s="3">
        <v>5.12496</v>
      </c>
      <c r="F49" s="3">
        <v>4.38959</v>
      </c>
      <c r="G49" s="3">
        <v>2.03167</v>
      </c>
      <c r="H49" s="3">
        <v>1.86231</v>
      </c>
      <c r="I49" s="3">
        <v>1826.815</v>
      </c>
      <c r="J49" s="3">
        <v>1793.781</v>
      </c>
      <c r="K49" s="3">
        <v>2.618</v>
      </c>
      <c r="L49" s="3">
        <v>2.675</v>
      </c>
    </row>
    <row r="50" spans="11:12" ht="12.75" hidden="1">
      <c r="K50" s="3">
        <v>928733.6543354292</v>
      </c>
      <c r="L50" s="3">
        <v>922328.5407572835</v>
      </c>
    </row>
    <row r="51" spans="11:15" ht="12.75" hidden="1">
      <c r="K51" s="3">
        <v>132.2869347827008</v>
      </c>
      <c r="L51" s="3">
        <v>145.28061946843138</v>
      </c>
      <c r="O51" s="185">
        <v>-0.08943852754258141</v>
      </c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</sheetData>
  <sheetProtection/>
  <mergeCells count="11">
    <mergeCell ref="K13:L13"/>
    <mergeCell ref="O13:P13"/>
    <mergeCell ref="M13:N13"/>
    <mergeCell ref="U13:V13"/>
    <mergeCell ref="B5:V5"/>
    <mergeCell ref="B7:V7"/>
    <mergeCell ref="B8:V8"/>
    <mergeCell ref="C13:D13"/>
    <mergeCell ref="E13:F13"/>
    <mergeCell ref="G13:H13"/>
    <mergeCell ref="I13:J1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9"/>
  <sheetViews>
    <sheetView showGridLines="0" zoomScale="90" zoomScaleNormal="90" zoomScalePageLayoutView="0" workbookViewId="0" topLeftCell="A3">
      <selection activeCell="B27" sqref="B27"/>
    </sheetView>
  </sheetViews>
  <sheetFormatPr defaultColWidth="11.421875" defaultRowHeight="12.75"/>
  <cols>
    <col min="1" max="1" width="1.1484375" style="3" customWidth="1"/>
    <col min="2" max="2" width="27.7109375" style="3" customWidth="1"/>
    <col min="3" max="3" width="9.7109375" style="3" customWidth="1"/>
    <col min="4" max="4" width="9.57421875" style="3" customWidth="1"/>
    <col min="5" max="5" width="9.28125" style="3" customWidth="1"/>
    <col min="6" max="6" width="9.57421875" style="3" customWidth="1"/>
    <col min="7" max="7" width="10.28125" style="3" customWidth="1"/>
    <col min="8" max="8" width="10.421875" style="3" customWidth="1"/>
    <col min="9" max="10" width="9.7109375" style="3" customWidth="1"/>
    <col min="11" max="12" width="8.7109375" style="3" customWidth="1"/>
    <col min="13" max="13" width="8.140625" style="3" hidden="1" customWidth="1"/>
    <col min="14" max="14" width="0.13671875" style="3" customWidth="1"/>
    <col min="15" max="15" width="10.57421875" style="3" customWidth="1"/>
    <col min="16" max="16" width="13.140625" style="3" customWidth="1"/>
    <col min="17" max="17" width="5.140625" style="3" hidden="1" customWidth="1"/>
    <col min="18" max="18" width="12.00390625" style="3" customWidth="1"/>
    <col min="19" max="19" width="11.57421875" style="3" customWidth="1"/>
    <col min="20" max="16384" width="11.421875" style="3" customWidth="1"/>
  </cols>
  <sheetData>
    <row r="2" ht="12.75">
      <c r="A2" s="129">
        <v>0</v>
      </c>
    </row>
    <row r="5" spans="2:19" ht="16.5" customHeight="1">
      <c r="B5" s="528" t="s">
        <v>119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</row>
    <row r="6" spans="2:17" ht="4.5" customHeight="1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05"/>
    </row>
    <row r="7" spans="2:19" ht="24.75" customHeight="1">
      <c r="B7" s="536" t="s">
        <v>117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</row>
    <row r="8" spans="2:19" ht="15.75" customHeight="1">
      <c r="B8" s="537" t="s">
        <v>182</v>
      </c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</row>
    <row r="9" spans="2:17" ht="15.75" customHeight="1"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115"/>
    </row>
    <row r="10" spans="2:17" ht="15.75" customHeight="1">
      <c r="B10" s="417"/>
      <c r="C10" s="417" t="s">
        <v>226</v>
      </c>
      <c r="D10" s="417"/>
      <c r="E10" s="417"/>
      <c r="F10" s="417"/>
      <c r="G10" s="417" t="s">
        <v>227</v>
      </c>
      <c r="H10" s="417"/>
      <c r="I10" s="417"/>
      <c r="J10" s="417"/>
      <c r="K10" s="417"/>
      <c r="L10" s="417"/>
      <c r="M10" s="417"/>
      <c r="N10" s="417"/>
      <c r="O10" s="417"/>
      <c r="P10" s="417"/>
      <c r="Q10" s="115"/>
    </row>
    <row r="11" spans="2:17" ht="27.75" customHeight="1"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115"/>
    </row>
    <row r="12" ht="6.75" customHeight="1"/>
    <row r="13" spans="2:19" s="107" customFormat="1" ht="26.25" customHeight="1">
      <c r="B13" s="291" t="s">
        <v>120</v>
      </c>
      <c r="C13" s="534" t="s">
        <v>49</v>
      </c>
      <c r="D13" s="534"/>
      <c r="E13" s="534" t="s">
        <v>10</v>
      </c>
      <c r="F13" s="534"/>
      <c r="G13" s="535" t="s">
        <v>121</v>
      </c>
      <c r="H13" s="535"/>
      <c r="I13" s="534" t="s">
        <v>14</v>
      </c>
      <c r="J13" s="534"/>
      <c r="K13" s="534" t="s">
        <v>122</v>
      </c>
      <c r="L13" s="534"/>
      <c r="M13" s="534" t="s">
        <v>46</v>
      </c>
      <c r="N13" s="534"/>
      <c r="O13" s="534" t="s">
        <v>216</v>
      </c>
      <c r="P13" s="534"/>
      <c r="Q13" s="15"/>
      <c r="R13" s="534" t="s">
        <v>22</v>
      </c>
      <c r="S13" s="534"/>
    </row>
    <row r="14" spans="2:19" ht="14.25">
      <c r="B14" s="297"/>
      <c r="C14" s="291">
        <v>42614</v>
      </c>
      <c r="D14" s="291">
        <v>42248</v>
      </c>
      <c r="E14" s="291">
        <v>42614</v>
      </c>
      <c r="F14" s="291">
        <v>42248</v>
      </c>
      <c r="G14" s="291">
        <v>42614</v>
      </c>
      <c r="H14" s="291">
        <v>42248</v>
      </c>
      <c r="I14" s="291">
        <v>42614</v>
      </c>
      <c r="J14" s="291">
        <v>42248</v>
      </c>
      <c r="K14" s="291">
        <v>42614</v>
      </c>
      <c r="L14" s="291">
        <v>42248</v>
      </c>
      <c r="M14" s="291">
        <v>42614</v>
      </c>
      <c r="N14" s="291">
        <v>42248</v>
      </c>
      <c r="O14" s="291">
        <v>42614</v>
      </c>
      <c r="P14" s="291">
        <v>42248</v>
      </c>
      <c r="Q14" s="2"/>
      <c r="R14" s="415">
        <v>42614</v>
      </c>
      <c r="S14" s="415">
        <v>42248</v>
      </c>
    </row>
    <row r="15" ht="6" customHeight="1"/>
    <row r="16" spans="2:19" ht="18" customHeight="1" thickBot="1">
      <c r="B16" s="298" t="s">
        <v>113</v>
      </c>
      <c r="C16" s="311">
        <v>994087</v>
      </c>
      <c r="D16" s="311">
        <v>930399</v>
      </c>
      <c r="E16" s="311">
        <v>499360.131</v>
      </c>
      <c r="F16" s="311">
        <v>448747.409</v>
      </c>
      <c r="G16" s="311">
        <v>1167935.009</v>
      </c>
      <c r="H16" s="311">
        <v>1422254.94</v>
      </c>
      <c r="I16" s="311">
        <v>671930.331</v>
      </c>
      <c r="J16" s="311">
        <v>658012.508</v>
      </c>
      <c r="K16" s="311">
        <v>444386.359</v>
      </c>
      <c r="L16" s="311">
        <v>409358.26</v>
      </c>
      <c r="M16" s="311">
        <v>0</v>
      </c>
      <c r="N16" s="311">
        <v>0</v>
      </c>
      <c r="O16" s="311">
        <v>2783611.83</v>
      </c>
      <c r="P16" s="311">
        <v>2938373.1169999996</v>
      </c>
      <c r="Q16" s="311">
        <v>0</v>
      </c>
      <c r="R16" s="311">
        <v>3777698.83</v>
      </c>
      <c r="S16" s="311">
        <v>3868772.1169999996</v>
      </c>
    </row>
    <row r="17" spans="2:19" s="116" customFormat="1" ht="6" customHeight="1">
      <c r="B17" s="312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252"/>
      <c r="R17" s="301"/>
      <c r="S17" s="301"/>
    </row>
    <row r="18" spans="2:19" ht="18" customHeight="1" thickBot="1">
      <c r="B18" s="298" t="s">
        <v>114</v>
      </c>
      <c r="C18" s="311">
        <v>-872629</v>
      </c>
      <c r="D18" s="311">
        <v>-818318</v>
      </c>
      <c r="E18" s="311">
        <v>-418233.449</v>
      </c>
      <c r="F18" s="311">
        <v>-390873.159</v>
      </c>
      <c r="G18" s="311">
        <v>-1085260.671</v>
      </c>
      <c r="H18" s="311">
        <v>-1328061.079</v>
      </c>
      <c r="I18" s="311">
        <v>-490921.37</v>
      </c>
      <c r="J18" s="311">
        <v>-481654.607</v>
      </c>
      <c r="K18" s="311">
        <v>-358349.161</v>
      </c>
      <c r="L18" s="311">
        <v>-331923.154</v>
      </c>
      <c r="M18" s="311">
        <v>0</v>
      </c>
      <c r="N18" s="311">
        <v>0</v>
      </c>
      <c r="O18" s="311">
        <v>-2352764.651</v>
      </c>
      <c r="P18" s="311">
        <v>-2532511.999</v>
      </c>
      <c r="Q18" s="311">
        <v>0</v>
      </c>
      <c r="R18" s="311">
        <v>-3225393.651</v>
      </c>
      <c r="S18" s="311">
        <v>-3350829.999</v>
      </c>
    </row>
    <row r="19" spans="2:19" s="116" customFormat="1" ht="6" customHeight="1" thickBot="1">
      <c r="B19" s="314"/>
      <c r="C19" s="315"/>
      <c r="D19" s="316"/>
      <c r="E19" s="315"/>
      <c r="F19" s="316"/>
      <c r="G19" s="315"/>
      <c r="H19" s="316"/>
      <c r="I19" s="315"/>
      <c r="J19" s="316"/>
      <c r="K19" s="315"/>
      <c r="L19" s="316"/>
      <c r="M19" s="315"/>
      <c r="N19" s="316"/>
      <c r="O19" s="315"/>
      <c r="P19" s="316"/>
      <c r="R19" s="303"/>
      <c r="S19" s="303"/>
    </row>
    <row r="20" spans="2:19" ht="6" customHeight="1" hidden="1">
      <c r="B20" s="305"/>
      <c r="C20" s="317">
        <v>0</v>
      </c>
      <c r="D20" s="317">
        <v>0</v>
      </c>
      <c r="E20" s="317">
        <v>0</v>
      </c>
      <c r="F20" s="317">
        <v>0</v>
      </c>
      <c r="G20" s="317">
        <v>0</v>
      </c>
      <c r="H20" s="317">
        <v>0</v>
      </c>
      <c r="I20" s="317">
        <v>0</v>
      </c>
      <c r="J20" s="317">
        <v>0</v>
      </c>
      <c r="K20" s="317">
        <v>0</v>
      </c>
      <c r="L20" s="317">
        <v>0</v>
      </c>
      <c r="M20" s="317">
        <v>0</v>
      </c>
      <c r="N20" s="317">
        <v>0</v>
      </c>
      <c r="O20" s="317">
        <v>0</v>
      </c>
      <c r="P20" s="317">
        <v>0</v>
      </c>
      <c r="R20" s="305"/>
      <c r="S20" s="305"/>
    </row>
    <row r="21" spans="2:19" ht="17.25" customHeight="1" thickBot="1">
      <c r="B21" s="306" t="s">
        <v>115</v>
      </c>
      <c r="C21" s="318">
        <v>121458</v>
      </c>
      <c r="D21" s="318">
        <v>112081</v>
      </c>
      <c r="E21" s="318">
        <v>81126.68199999997</v>
      </c>
      <c r="F21" s="296">
        <v>57874.25</v>
      </c>
      <c r="G21" s="318">
        <v>82674.33799999999</v>
      </c>
      <c r="H21" s="318">
        <v>94193.86100000003</v>
      </c>
      <c r="I21" s="318">
        <v>181008.961</v>
      </c>
      <c r="J21" s="318">
        <v>176357.901</v>
      </c>
      <c r="K21" s="318">
        <v>86037.19799999997</v>
      </c>
      <c r="L21" s="318">
        <v>77435.10600000003</v>
      </c>
      <c r="M21" s="318">
        <v>0</v>
      </c>
      <c r="N21" s="318">
        <v>0</v>
      </c>
      <c r="O21" s="318">
        <v>430847.179</v>
      </c>
      <c r="P21" s="318">
        <v>405861.1179999998</v>
      </c>
      <c r="Q21" s="318">
        <v>0</v>
      </c>
      <c r="R21" s="318">
        <v>552305.179</v>
      </c>
      <c r="S21" s="318">
        <v>517942.1179999998</v>
      </c>
    </row>
    <row r="22" spans="2:19" s="200" customFormat="1" ht="5.25" customHeight="1" hidden="1">
      <c r="B22" s="319"/>
      <c r="C22" s="320">
        <v>0</v>
      </c>
      <c r="D22" s="321">
        <v>0</v>
      </c>
      <c r="E22" s="320">
        <v>0</v>
      </c>
      <c r="F22" s="321">
        <v>0</v>
      </c>
      <c r="G22" s="320">
        <v>0</v>
      </c>
      <c r="H22" s="321">
        <v>0</v>
      </c>
      <c r="I22" s="320">
        <v>0</v>
      </c>
      <c r="J22" s="321">
        <v>0</v>
      </c>
      <c r="K22" s="320">
        <v>0</v>
      </c>
      <c r="L22" s="321">
        <v>0</v>
      </c>
      <c r="M22" s="322">
        <v>0</v>
      </c>
      <c r="N22" s="322">
        <v>0</v>
      </c>
      <c r="O22" s="323">
        <v>0</v>
      </c>
      <c r="P22" s="321">
        <v>0</v>
      </c>
      <c r="Q22" s="213"/>
      <c r="R22" s="233">
        <v>0</v>
      </c>
      <c r="S22" s="233">
        <v>0</v>
      </c>
    </row>
    <row r="23" spans="2:19" ht="13.5" customHeight="1"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2"/>
      <c r="R23" s="253"/>
      <c r="S23" s="253"/>
    </row>
    <row r="24" spans="2:19" ht="19.5" customHeight="1">
      <c r="B24" s="290" t="s">
        <v>183</v>
      </c>
      <c r="C24" s="327">
        <v>9377</v>
      </c>
      <c r="D24" s="326">
        <v>0.08366270821994808</v>
      </c>
      <c r="E24" s="327">
        <v>23252.43199999997</v>
      </c>
      <c r="F24" s="326">
        <v>-0.40177508995796873</v>
      </c>
      <c r="G24" s="327">
        <v>-11519.523000000045</v>
      </c>
      <c r="H24" s="326">
        <v>-0.12229589994192977</v>
      </c>
      <c r="I24" s="392">
        <v>4651.059999999998</v>
      </c>
      <c r="J24" s="326">
        <v>0.02637284733843593</v>
      </c>
      <c r="K24" s="325">
        <v>8602.091999999946</v>
      </c>
      <c r="L24" s="326">
        <v>0.1110877539187451</v>
      </c>
      <c r="M24" s="325">
        <v>0</v>
      </c>
      <c r="N24" s="328"/>
      <c r="O24" s="327">
        <v>24986.06100000022</v>
      </c>
      <c r="P24" s="326">
        <v>0.06156308129028569</v>
      </c>
      <c r="Q24" s="2"/>
      <c r="R24" s="327">
        <v>34363.06100000022</v>
      </c>
      <c r="S24" s="326">
        <v>0.0663453691170955</v>
      </c>
    </row>
    <row r="25" spans="2:17" ht="16.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"/>
    </row>
    <row r="26" spans="2:17" ht="17.25" customHeight="1" hidden="1">
      <c r="B26" s="114" t="s">
        <v>103</v>
      </c>
      <c r="C26"/>
      <c r="D26" s="217">
        <v>0.08366270821994808</v>
      </c>
      <c r="E26"/>
      <c r="F26" s="217">
        <v>-0.683854415518144</v>
      </c>
      <c r="G26"/>
      <c r="H26" s="217">
        <v>-0.014834943290201859</v>
      </c>
      <c r="I26"/>
      <c r="J26" s="217">
        <v>0.07544940416282066</v>
      </c>
      <c r="K26"/>
      <c r="L26" s="217">
        <v>0.1188037064721521</v>
      </c>
      <c r="M26" s="211">
        <v>0</v>
      </c>
      <c r="N26" s="212"/>
      <c r="O26"/>
      <c r="P26"/>
      <c r="Q26" s="2"/>
    </row>
    <row r="27" spans="2:17" ht="26.25" customHeight="1" hidden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"/>
    </row>
    <row r="28" spans="2:17" ht="26.25" customHeight="1" hidden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"/>
    </row>
    <row r="29" spans="2:17" ht="26.25" customHeight="1" hidden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"/>
    </row>
    <row r="30" spans="2:17" ht="26.25" customHeight="1" hidden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"/>
    </row>
    <row r="31" spans="2:17" ht="26.25" customHeight="1" hidden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"/>
    </row>
    <row r="32" spans="2:17" ht="26.25" customHeight="1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"/>
    </row>
    <row r="33" spans="2:17" ht="19.5" customHeight="1" hidden="1">
      <c r="B33" s="114" t="s">
        <v>102</v>
      </c>
      <c r="C33" s="215">
        <v>0.273</v>
      </c>
      <c r="D33" s="212">
        <v>0.28</v>
      </c>
      <c r="E33" s="218">
        <v>-0.308</v>
      </c>
      <c r="F33" s="217">
        <v>-0.089</v>
      </c>
      <c r="G33" s="215">
        <v>0.308</v>
      </c>
      <c r="H33" s="212">
        <v>0.463</v>
      </c>
      <c r="I33" s="215">
        <v>0.34</v>
      </c>
      <c r="J33" s="212">
        <v>0.358</v>
      </c>
      <c r="K33" s="215">
        <v>0.204</v>
      </c>
      <c r="L33" s="212">
        <v>0.2</v>
      </c>
      <c r="M33" s="211"/>
      <c r="N33" s="212"/>
      <c r="O33" s="215">
        <v>0.249</v>
      </c>
      <c r="P33" s="212">
        <v>0.324</v>
      </c>
      <c r="Q33" s="2"/>
    </row>
    <row r="34" spans="2:17" ht="12.75" customHeight="1" hidden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"/>
    </row>
    <row r="35" spans="2:17" ht="12.75" customHeight="1" hidden="1">
      <c r="B35" s="23"/>
      <c r="C35" s="130">
        <v>9377</v>
      </c>
      <c r="D35" s="23"/>
      <c r="E35" s="130">
        <v>23252.43199999997</v>
      </c>
      <c r="F35" s="23"/>
      <c r="G35" s="130">
        <v>-11519.523000000045</v>
      </c>
      <c r="H35" s="23"/>
      <c r="I35" s="130">
        <v>4651.059999999998</v>
      </c>
      <c r="J35" s="23"/>
      <c r="K35" s="130">
        <v>8602.091999999946</v>
      </c>
      <c r="L35" s="23"/>
      <c r="M35" s="23"/>
      <c r="N35" s="23"/>
      <c r="O35" s="130">
        <v>24986.06100000022</v>
      </c>
      <c r="P35" s="23"/>
      <c r="Q35" s="2"/>
    </row>
    <row r="36" spans="2:15" ht="12.75" hidden="1">
      <c r="B36" s="117"/>
      <c r="C36" s="205">
        <v>0.08366270821994808</v>
      </c>
      <c r="E36" s="205">
        <v>0.40177508995796873</v>
      </c>
      <c r="G36" s="205">
        <v>-0.12229589994192977</v>
      </c>
      <c r="I36" s="205">
        <v>0.02637284733843593</v>
      </c>
      <c r="K36" s="205">
        <v>0.1110877539187451</v>
      </c>
      <c r="O36" s="205">
        <v>0.06156308129028569</v>
      </c>
    </row>
    <row r="37" ht="12.75" hidden="1"/>
    <row r="38" spans="2:16" ht="12.75" hidden="1">
      <c r="B38" s="113" t="s">
        <v>47</v>
      </c>
      <c r="D38" s="142">
        <v>63688</v>
      </c>
      <c r="F38" s="142">
        <v>50612.72200000001</v>
      </c>
      <c r="H38" s="142">
        <v>-254319.93099999987</v>
      </c>
      <c r="J38" s="142">
        <v>13917.822999999975</v>
      </c>
      <c r="L38" s="142">
        <v>35028.09899999999</v>
      </c>
      <c r="N38" s="142">
        <v>0</v>
      </c>
      <c r="P38" s="142">
        <v>-154761.28699999955</v>
      </c>
    </row>
    <row r="39" spans="4:16" ht="12.75" hidden="1">
      <c r="D39" s="185">
        <v>0.06845235216288925</v>
      </c>
      <c r="F39" s="185">
        <v>0.11278666123730201</v>
      </c>
      <c r="H39" s="185">
        <v>-0.1788145879106596</v>
      </c>
      <c r="J39" s="185">
        <v>0.021151304619273247</v>
      </c>
      <c r="L39" s="185">
        <v>0.08556832101054951</v>
      </c>
      <c r="N39" s="185" t="e">
        <v>#DIV/0!</v>
      </c>
      <c r="P39" s="185">
        <v>-0.05266903855899917</v>
      </c>
    </row>
    <row r="40" spans="2:16" ht="12.75" hidden="1">
      <c r="B40" s="113" t="s">
        <v>48</v>
      </c>
      <c r="D40" s="142">
        <v>-54311</v>
      </c>
      <c r="F40" s="142">
        <v>-27360.290000000037</v>
      </c>
      <c r="H40" s="142">
        <v>242800.40799999982</v>
      </c>
      <c r="J40" s="142">
        <v>-9266.762999999977</v>
      </c>
      <c r="L40" s="142">
        <v>-26426.00700000004</v>
      </c>
      <c r="N40" s="142">
        <v>0</v>
      </c>
      <c r="P40" s="142">
        <v>179747.34799999977</v>
      </c>
    </row>
    <row r="41" spans="4:16" ht="14.25" customHeight="1" hidden="1">
      <c r="D41" s="185">
        <v>0.06636906434906724</v>
      </c>
      <c r="F41" s="185">
        <v>0.06999787365803758</v>
      </c>
      <c r="H41" s="185">
        <v>-0.18282322390083372</v>
      </c>
      <c r="J41" s="185">
        <v>0.019239436030142606</v>
      </c>
      <c r="L41" s="185">
        <v>0.0796148345830675</v>
      </c>
      <c r="N41" s="185" t="e">
        <v>#DIV/0!</v>
      </c>
      <c r="P41" s="185">
        <v>-0.07097591169201792</v>
      </c>
    </row>
    <row r="42" ht="12.75" hidden="1"/>
    <row r="43" ht="12.75" hidden="1"/>
    <row r="44" spans="2:17" ht="17.25" customHeight="1" hidden="1">
      <c r="B44" s="114" t="s">
        <v>104</v>
      </c>
      <c r="C44" s="143">
        <v>121458</v>
      </c>
      <c r="D44" s="207">
        <v>112081</v>
      </c>
      <c r="E44" s="211">
        <v>868.4874567767214</v>
      </c>
      <c r="F44" s="207">
        <v>515.7734830118769</v>
      </c>
      <c r="G44" s="211">
        <v>350.8595080409834</v>
      </c>
      <c r="H44" s="207">
        <v>356.1428672802965</v>
      </c>
      <c r="I44" s="211">
        <v>690723.1322232052</v>
      </c>
      <c r="J44" s="207">
        <v>642264.6472717104</v>
      </c>
      <c r="K44" s="211">
        <v>470.50609814300316</v>
      </c>
      <c r="L44" s="207">
        <v>420.54392153080914</v>
      </c>
      <c r="M44" s="143">
        <v>0</v>
      </c>
      <c r="N44" s="144" t="e">
        <v>#DIV/0!</v>
      </c>
      <c r="O44" s="143">
        <v>0</v>
      </c>
      <c r="P44" s="207">
        <v>-0.12364495025101709</v>
      </c>
      <c r="Q44" s="2"/>
    </row>
    <row r="45" ht="12.75" hidden="1"/>
    <row r="46" spans="2:17" ht="19.5" customHeight="1" hidden="1">
      <c r="B46" s="114" t="s">
        <v>98</v>
      </c>
      <c r="C46" s="211">
        <v>9377</v>
      </c>
      <c r="D46" s="212">
        <v>0.08366270821994808</v>
      </c>
      <c r="E46" s="211">
        <v>352.71397376484447</v>
      </c>
      <c r="F46" s="212">
        <v>0.683854415518144</v>
      </c>
      <c r="G46" s="211">
        <v>-5.283359239313086</v>
      </c>
      <c r="H46" s="212">
        <v>-0.014834943290201859</v>
      </c>
      <c r="I46" s="211">
        <v>48458.48495149473</v>
      </c>
      <c r="J46" s="212">
        <v>0.07544940416282066</v>
      </c>
      <c r="K46" s="211">
        <v>49.962176612194014</v>
      </c>
      <c r="L46" s="212">
        <v>0.1188037064721521</v>
      </c>
      <c r="M46" s="211" t="e">
        <v>#DIV/0!</v>
      </c>
      <c r="N46" s="212" t="e">
        <v>#DIV/0!</v>
      </c>
      <c r="O46" s="211">
        <v>0.12364495025101709</v>
      </c>
      <c r="P46" s="212">
        <v>-1</v>
      </c>
      <c r="Q46" s="2"/>
    </row>
    <row r="47" ht="6.75" customHeight="1" hidden="1"/>
    <row r="48" ht="3.75" customHeight="1" hidden="1"/>
    <row r="49" spans="2:12" ht="12.75" hidden="1">
      <c r="B49" s="3" t="s">
        <v>105</v>
      </c>
      <c r="C49" s="3">
        <v>478.73</v>
      </c>
      <c r="D49" s="3">
        <v>492.55</v>
      </c>
      <c r="E49" s="3">
        <v>5.12496</v>
      </c>
      <c r="F49" s="3">
        <v>4.38959</v>
      </c>
      <c r="G49" s="3">
        <v>2.03167</v>
      </c>
      <c r="H49" s="3">
        <v>1.86231</v>
      </c>
      <c r="I49" s="3">
        <v>1826.815</v>
      </c>
      <c r="J49" s="3">
        <v>1793.781</v>
      </c>
      <c r="K49" s="3">
        <v>2.618</v>
      </c>
      <c r="L49" s="3">
        <v>2.675</v>
      </c>
    </row>
  </sheetData>
  <sheetProtection/>
  <mergeCells count="11">
    <mergeCell ref="K13:L13"/>
    <mergeCell ref="O13:P13"/>
    <mergeCell ref="M13:N13"/>
    <mergeCell ref="R13:S13"/>
    <mergeCell ref="B5:S5"/>
    <mergeCell ref="B7:S7"/>
    <mergeCell ref="B8:S8"/>
    <mergeCell ref="C13:D13"/>
    <mergeCell ref="E13:F13"/>
    <mergeCell ref="G13:H13"/>
    <mergeCell ref="I13:J1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90"/>
  <sheetViews>
    <sheetView showGridLines="0" zoomScalePageLayoutView="0" workbookViewId="0" topLeftCell="A1">
      <selection activeCell="B27" sqref="B27"/>
    </sheetView>
  </sheetViews>
  <sheetFormatPr defaultColWidth="3.421875" defaultRowHeight="12.75"/>
  <cols>
    <col min="1" max="1" width="3.421875" style="68" customWidth="1"/>
    <col min="2" max="2" width="23.8515625" style="68" hidden="1" customWidth="1"/>
    <col min="3" max="3" width="10.57421875" style="68" hidden="1" customWidth="1"/>
    <col min="4" max="4" width="11.57421875" style="69" hidden="1" customWidth="1"/>
    <col min="5" max="5" width="0.85546875" style="69" hidden="1" customWidth="1"/>
    <col min="6" max="6" width="11.28125" style="69" hidden="1" customWidth="1"/>
    <col min="7" max="7" width="0.85546875" style="69" hidden="1" customWidth="1"/>
    <col min="8" max="8" width="12.140625" style="68" hidden="1" customWidth="1"/>
    <col min="9" max="9" width="0.85546875" style="68" hidden="1" customWidth="1"/>
    <col min="10" max="10" width="12.8515625" style="68" hidden="1" customWidth="1"/>
    <col min="11" max="11" width="0.42578125" style="68" hidden="1" customWidth="1"/>
    <col min="12" max="12" width="0.71875" style="68" hidden="1" customWidth="1"/>
    <col min="13" max="13" width="0.13671875" style="68" hidden="1" customWidth="1"/>
    <col min="14" max="14" width="10.8515625" style="71" hidden="1" customWidth="1"/>
    <col min="15" max="15" width="14.421875" style="68" customWidth="1"/>
    <col min="16" max="16" width="38.28125" style="68" customWidth="1"/>
    <col min="17" max="22" width="13.8515625" style="68" customWidth="1"/>
    <col min="23" max="23" width="1.421875" style="68" customWidth="1"/>
    <col min="24" max="26" width="14.00390625" style="68" hidden="1" customWidth="1"/>
    <col min="27" max="27" width="11.28125" style="68" hidden="1" customWidth="1"/>
    <col min="28" max="28" width="1.57421875" style="68" hidden="1" customWidth="1"/>
    <col min="29" max="29" width="3.421875" style="68" hidden="1" customWidth="1"/>
    <col min="30" max="30" width="8.8515625" style="68" hidden="1" customWidth="1"/>
    <col min="31" max="16384" width="3.421875" style="68" customWidth="1"/>
  </cols>
  <sheetData>
    <row r="2" spans="14:22" ht="15">
      <c r="N2" s="132">
        <v>0</v>
      </c>
      <c r="P2" s="543" t="s">
        <v>236</v>
      </c>
      <c r="Q2" s="543"/>
      <c r="R2" s="543"/>
      <c r="S2" s="543"/>
      <c r="T2" s="543"/>
      <c r="U2" s="543"/>
      <c r="V2" s="543"/>
    </row>
    <row r="3" spans="2:22" ht="18" customHeight="1">
      <c r="B3" s="70" t="s">
        <v>25</v>
      </c>
      <c r="C3" s="70"/>
      <c r="D3" s="70"/>
      <c r="E3" s="70"/>
      <c r="F3" s="70"/>
      <c r="G3" s="70"/>
      <c r="H3" s="70"/>
      <c r="I3" s="70"/>
      <c r="J3" s="70"/>
      <c r="P3" s="544" t="s">
        <v>182</v>
      </c>
      <c r="Q3" s="544"/>
      <c r="R3" s="544"/>
      <c r="S3" s="544"/>
      <c r="T3" s="544"/>
      <c r="U3" s="544"/>
      <c r="V3" s="544"/>
    </row>
    <row r="4" spans="2:26" ht="13.5" customHeight="1">
      <c r="B4" s="70" t="s">
        <v>26</v>
      </c>
      <c r="C4" s="70"/>
      <c r="D4" s="70"/>
      <c r="E4" s="70"/>
      <c r="F4" s="70"/>
      <c r="G4" s="70"/>
      <c r="H4" s="70"/>
      <c r="I4" s="70"/>
      <c r="J4" s="70"/>
      <c r="P4" s="110"/>
      <c r="Q4" s="109"/>
      <c r="R4" s="109"/>
      <c r="S4" s="109"/>
      <c r="T4" s="109"/>
      <c r="U4" s="109"/>
      <c r="V4" s="109"/>
      <c r="W4" s="3"/>
      <c r="X4" s="3"/>
      <c r="Y4" s="3"/>
      <c r="Z4" s="3"/>
    </row>
    <row r="5" spans="2:26" ht="18.75" customHeight="1" thickBot="1">
      <c r="B5" s="72" t="s">
        <v>16</v>
      </c>
      <c r="C5" s="73"/>
      <c r="D5" s="74">
        <v>39417</v>
      </c>
      <c r="E5" s="74"/>
      <c r="F5" s="74">
        <v>39783</v>
      </c>
      <c r="G5" s="74"/>
      <c r="H5" s="75" t="s">
        <v>80</v>
      </c>
      <c r="I5" s="75"/>
      <c r="J5" s="76" t="s">
        <v>81</v>
      </c>
      <c r="N5" s="71" t="s">
        <v>27</v>
      </c>
      <c r="P5" s="329"/>
      <c r="Q5" s="534">
        <v>42614</v>
      </c>
      <c r="R5" s="534"/>
      <c r="S5" s="534"/>
      <c r="T5" s="541">
        <v>42248</v>
      </c>
      <c r="U5" s="542"/>
      <c r="V5" s="542"/>
      <c r="W5" s="3"/>
      <c r="X5" s="538" t="s">
        <v>29</v>
      </c>
      <c r="Y5" s="539"/>
      <c r="Z5" s="540"/>
    </row>
    <row r="6" spans="2:27" ht="27" thickBot="1" thickTop="1">
      <c r="B6" s="77"/>
      <c r="C6" s="78"/>
      <c r="D6" s="79"/>
      <c r="E6" s="80"/>
      <c r="F6" s="79"/>
      <c r="G6" s="80"/>
      <c r="H6" s="79"/>
      <c r="I6" s="80"/>
      <c r="J6" s="81"/>
      <c r="P6" s="329" t="e">
        <v>#REF!</v>
      </c>
      <c r="Q6" s="329" t="s">
        <v>113</v>
      </c>
      <c r="R6" s="329" t="s">
        <v>114</v>
      </c>
      <c r="S6" s="329" t="s">
        <v>115</v>
      </c>
      <c r="T6" s="329" t="s">
        <v>113</v>
      </c>
      <c r="U6" s="329" t="s">
        <v>114</v>
      </c>
      <c r="V6" s="329" t="s">
        <v>115</v>
      </c>
      <c r="W6" s="3"/>
      <c r="X6" s="103" t="s">
        <v>23</v>
      </c>
      <c r="Y6" s="103" t="s">
        <v>28</v>
      </c>
      <c r="Z6" s="104" t="e">
        <v>#REF!</v>
      </c>
      <c r="AA6" s="187"/>
    </row>
    <row r="7" spans="2:27" ht="6" customHeight="1" thickTop="1">
      <c r="B7" s="82"/>
      <c r="C7" s="83"/>
      <c r="D7" s="84"/>
      <c r="E7" s="85"/>
      <c r="F7" s="84"/>
      <c r="G7" s="85"/>
      <c r="H7" s="84"/>
      <c r="I7" s="85"/>
      <c r="J7" s="86"/>
      <c r="AA7" s="146"/>
    </row>
    <row r="8" spans="2:30" ht="15" thickBot="1">
      <c r="B8" s="82" t="s">
        <v>30</v>
      </c>
      <c r="C8" s="83"/>
      <c r="D8" s="84">
        <v>-1</v>
      </c>
      <c r="E8" s="85"/>
      <c r="F8" s="84">
        <v>2491589</v>
      </c>
      <c r="G8" s="85"/>
      <c r="H8" s="84">
        <v>2491590</v>
      </c>
      <c r="I8" s="85"/>
      <c r="J8" s="86">
        <v>-2491590</v>
      </c>
      <c r="N8" s="87">
        <v>1726964</v>
      </c>
      <c r="P8" s="330" t="s">
        <v>271</v>
      </c>
      <c r="Q8" s="331">
        <v>1002012</v>
      </c>
      <c r="R8" s="331">
        <v>-600789</v>
      </c>
      <c r="S8" s="331">
        <v>401223</v>
      </c>
      <c r="T8" s="331">
        <v>905918</v>
      </c>
      <c r="U8" s="331">
        <v>-468609</v>
      </c>
      <c r="V8" s="331">
        <v>437309</v>
      </c>
      <c r="W8" s="331">
        <v>0</v>
      </c>
      <c r="X8" s="331">
        <v>96094</v>
      </c>
      <c r="Y8" s="331">
        <v>-132180</v>
      </c>
      <c r="Z8" s="331">
        <v>-36086</v>
      </c>
      <c r="AA8" s="331">
        <v>-0.0825183108511373</v>
      </c>
      <c r="AB8" s="331">
        <v>0</v>
      </c>
      <c r="AC8" s="331">
        <v>0</v>
      </c>
      <c r="AD8" s="331">
        <v>0</v>
      </c>
    </row>
    <row r="9" spans="2:27" ht="15" thickBot="1">
      <c r="B9" s="82" t="s">
        <v>56</v>
      </c>
      <c r="C9" s="83"/>
      <c r="D9" s="84">
        <v>0</v>
      </c>
      <c r="E9" s="85"/>
      <c r="F9" s="84">
        <v>181685</v>
      </c>
      <c r="G9" s="85"/>
      <c r="H9" s="84">
        <v>181685</v>
      </c>
      <c r="I9" s="85"/>
      <c r="J9" s="86" t="e">
        <v>#DIV/0!</v>
      </c>
      <c r="N9" s="87">
        <v>115325</v>
      </c>
      <c r="P9" s="332" t="s">
        <v>62</v>
      </c>
      <c r="Q9" s="331">
        <v>131587</v>
      </c>
      <c r="R9" s="331">
        <v>-73364</v>
      </c>
      <c r="S9" s="331">
        <v>58223</v>
      </c>
      <c r="T9" s="331">
        <v>71494</v>
      </c>
      <c r="U9" s="331">
        <v>-20380</v>
      </c>
      <c r="V9" s="331">
        <v>51114</v>
      </c>
      <c r="W9" s="3"/>
      <c r="X9" s="88">
        <v>60093</v>
      </c>
      <c r="Y9" s="88">
        <v>-52984</v>
      </c>
      <c r="Z9" s="88">
        <v>7109</v>
      </c>
      <c r="AA9" s="188">
        <v>0.1390812693195602</v>
      </c>
    </row>
    <row r="10" spans="2:27" ht="15" thickBot="1">
      <c r="B10" s="82" t="s">
        <v>57</v>
      </c>
      <c r="C10" s="83"/>
      <c r="D10" s="84">
        <v>0</v>
      </c>
      <c r="E10" s="85"/>
      <c r="F10" s="84">
        <v>138504</v>
      </c>
      <c r="G10" s="85"/>
      <c r="H10" s="84">
        <v>138504</v>
      </c>
      <c r="I10" s="85"/>
      <c r="J10" s="86" t="e">
        <v>#DIV/0!</v>
      </c>
      <c r="N10" s="87">
        <v>103414</v>
      </c>
      <c r="P10" s="332" t="s">
        <v>65</v>
      </c>
      <c r="Q10" s="331">
        <v>117389</v>
      </c>
      <c r="R10" s="331">
        <v>-79078</v>
      </c>
      <c r="S10" s="331">
        <v>38311</v>
      </c>
      <c r="T10" s="331">
        <v>117665</v>
      </c>
      <c r="U10" s="331">
        <v>-97090</v>
      </c>
      <c r="V10" s="331">
        <v>20575</v>
      </c>
      <c r="W10" s="3"/>
      <c r="X10" s="88">
        <v>-276</v>
      </c>
      <c r="Y10" s="88">
        <v>18012</v>
      </c>
      <c r="Z10" s="88">
        <v>17736</v>
      </c>
      <c r="AA10" s="188">
        <v>0.8620170109356015</v>
      </c>
    </row>
    <row r="11" spans="2:27" ht="15" thickBot="1">
      <c r="B11" s="82" t="s">
        <v>58</v>
      </c>
      <c r="C11" s="83"/>
      <c r="D11" s="84">
        <v>0</v>
      </c>
      <c r="E11" s="85"/>
      <c r="F11" s="84">
        <v>93228</v>
      </c>
      <c r="G11" s="85"/>
      <c r="H11" s="84">
        <v>93228</v>
      </c>
      <c r="I11" s="85"/>
      <c r="J11" s="86" t="e">
        <v>#DIV/0!</v>
      </c>
      <c r="N11" s="87">
        <v>87253</v>
      </c>
      <c r="P11" s="332" t="s">
        <v>76</v>
      </c>
      <c r="Q11" s="331">
        <v>39804</v>
      </c>
      <c r="R11" s="331">
        <v>-14014</v>
      </c>
      <c r="S11" s="331">
        <v>25790</v>
      </c>
      <c r="T11" s="331">
        <v>46790</v>
      </c>
      <c r="U11" s="331">
        <v>-17792</v>
      </c>
      <c r="V11" s="331">
        <v>28998</v>
      </c>
      <c r="W11" s="3"/>
      <c r="X11" s="88">
        <v>-6986</v>
      </c>
      <c r="Y11" s="88">
        <v>3778</v>
      </c>
      <c r="Z11" s="88">
        <v>-3208</v>
      </c>
      <c r="AA11" s="188">
        <v>-0.1106283191944272</v>
      </c>
    </row>
    <row r="12" spans="2:30" ht="15" hidden="1" thickBot="1">
      <c r="B12" s="82" t="s">
        <v>31</v>
      </c>
      <c r="C12" s="83"/>
      <c r="D12" s="84">
        <v>0</v>
      </c>
      <c r="E12" s="85"/>
      <c r="F12" s="84">
        <v>1081028</v>
      </c>
      <c r="G12" s="85"/>
      <c r="H12" s="84">
        <v>1081028</v>
      </c>
      <c r="I12" s="85"/>
      <c r="J12" s="86" t="e">
        <v>#DIV/0!</v>
      </c>
      <c r="N12" s="179">
        <v>803144</v>
      </c>
      <c r="P12" s="332" t="s">
        <v>31</v>
      </c>
      <c r="Q12" s="331">
        <v>0</v>
      </c>
      <c r="R12" s="331">
        <v>0</v>
      </c>
      <c r="S12" s="331">
        <v>0</v>
      </c>
      <c r="T12" s="331">
        <v>0</v>
      </c>
      <c r="U12" s="331">
        <v>0</v>
      </c>
      <c r="V12" s="331">
        <v>0</v>
      </c>
      <c r="W12" s="3"/>
      <c r="X12" s="88">
        <v>0</v>
      </c>
      <c r="Y12" s="88">
        <v>0</v>
      </c>
      <c r="Z12" s="88">
        <v>0</v>
      </c>
      <c r="AA12" s="188" t="e">
        <v>#DIV/0!</v>
      </c>
      <c r="AD12" s="178"/>
    </row>
    <row r="13" spans="2:27" ht="15" thickBot="1">
      <c r="B13" s="82" t="s">
        <v>32</v>
      </c>
      <c r="C13" s="83"/>
      <c r="D13" s="84">
        <v>0</v>
      </c>
      <c r="E13" s="85"/>
      <c r="F13" s="84">
        <v>416413</v>
      </c>
      <c r="G13" s="85"/>
      <c r="H13" s="84">
        <v>416413</v>
      </c>
      <c r="I13" s="85"/>
      <c r="J13" s="86" t="e">
        <v>#DIV/0!</v>
      </c>
      <c r="N13" s="87">
        <v>293374</v>
      </c>
      <c r="P13" s="332" t="s">
        <v>32</v>
      </c>
      <c r="Q13" s="331">
        <v>499360</v>
      </c>
      <c r="R13" s="331">
        <v>-418233</v>
      </c>
      <c r="S13" s="331">
        <v>81127</v>
      </c>
      <c r="T13" s="331">
        <v>448747</v>
      </c>
      <c r="U13" s="331">
        <v>-390873</v>
      </c>
      <c r="V13" s="331">
        <v>57874</v>
      </c>
      <c r="W13" s="3"/>
      <c r="X13" s="88">
        <v>50613</v>
      </c>
      <c r="Y13" s="88">
        <v>-27360</v>
      </c>
      <c r="Z13" s="88">
        <v>23253</v>
      </c>
      <c r="AA13" s="188">
        <v>0.40178663994194286</v>
      </c>
    </row>
    <row r="14" spans="2:27" ht="15" thickBot="1">
      <c r="B14" s="82" t="s">
        <v>33</v>
      </c>
      <c r="C14" s="83"/>
      <c r="D14" s="84">
        <v>0</v>
      </c>
      <c r="E14" s="85"/>
      <c r="F14" s="84">
        <v>313236</v>
      </c>
      <c r="G14" s="85"/>
      <c r="H14" s="84">
        <v>313236</v>
      </c>
      <c r="I14" s="85"/>
      <c r="J14" s="86" t="e">
        <v>#DIV/0!</v>
      </c>
      <c r="N14" s="87">
        <v>214530</v>
      </c>
      <c r="P14" s="332" t="s">
        <v>33</v>
      </c>
      <c r="Q14" s="331">
        <v>444386</v>
      </c>
      <c r="R14" s="331">
        <v>-358353</v>
      </c>
      <c r="S14" s="331">
        <v>86033</v>
      </c>
      <c r="T14" s="331">
        <v>409358</v>
      </c>
      <c r="U14" s="331">
        <v>-331926</v>
      </c>
      <c r="V14" s="331">
        <v>77432</v>
      </c>
      <c r="W14" s="3"/>
      <c r="X14" s="88">
        <v>35028</v>
      </c>
      <c r="Y14" s="88">
        <v>-26427</v>
      </c>
      <c r="Z14" s="88">
        <v>8601</v>
      </c>
      <c r="AA14" s="188">
        <v>0.11107810724248372</v>
      </c>
    </row>
    <row r="15" spans="2:27" ht="15" thickBot="1">
      <c r="B15" s="82" t="s">
        <v>52</v>
      </c>
      <c r="C15" s="83"/>
      <c r="D15" s="84">
        <v>0</v>
      </c>
      <c r="E15" s="85"/>
      <c r="F15" s="84">
        <v>863638</v>
      </c>
      <c r="G15" s="85"/>
      <c r="H15" s="84">
        <v>863638</v>
      </c>
      <c r="I15" s="85"/>
      <c r="J15" s="86" t="e">
        <v>#DIV/0!</v>
      </c>
      <c r="N15" s="87">
        <v>551394</v>
      </c>
      <c r="P15" s="332" t="s">
        <v>77</v>
      </c>
      <c r="Q15" s="331">
        <v>605905</v>
      </c>
      <c r="R15" s="331">
        <v>-599001</v>
      </c>
      <c r="S15" s="331">
        <v>6904</v>
      </c>
      <c r="T15" s="331">
        <v>792047</v>
      </c>
      <c r="U15" s="331">
        <v>-783432</v>
      </c>
      <c r="V15" s="331">
        <v>8615</v>
      </c>
      <c r="W15" s="3"/>
      <c r="X15" s="88">
        <v>-186142</v>
      </c>
      <c r="Y15" s="88">
        <v>184431</v>
      </c>
      <c r="Z15" s="88">
        <v>-1711</v>
      </c>
      <c r="AA15" s="188">
        <v>-0.19860708067324434</v>
      </c>
    </row>
    <row r="16" spans="2:27" ht="15" thickBot="1">
      <c r="B16" s="82" t="s">
        <v>21</v>
      </c>
      <c r="C16" s="83"/>
      <c r="D16" s="84">
        <v>0</v>
      </c>
      <c r="E16" s="85"/>
      <c r="F16" s="84">
        <v>662957</v>
      </c>
      <c r="G16" s="85"/>
      <c r="H16" s="84">
        <v>662957</v>
      </c>
      <c r="I16" s="85"/>
      <c r="J16" s="86" t="e">
        <v>#DIV/0!</v>
      </c>
      <c r="N16" s="87">
        <v>439785</v>
      </c>
      <c r="P16" s="332" t="s">
        <v>21</v>
      </c>
      <c r="Q16" s="331">
        <v>562030</v>
      </c>
      <c r="R16" s="331">
        <v>-486260</v>
      </c>
      <c r="S16" s="331">
        <v>75770</v>
      </c>
      <c r="T16" s="331">
        <v>630208</v>
      </c>
      <c r="U16" s="331">
        <v>-544629</v>
      </c>
      <c r="V16" s="331">
        <v>85579</v>
      </c>
      <c r="W16" s="3"/>
      <c r="X16" s="88">
        <v>-68178</v>
      </c>
      <c r="Y16" s="88">
        <v>58369</v>
      </c>
      <c r="Z16" s="88">
        <v>-9809</v>
      </c>
      <c r="AA16" s="188">
        <v>-0.11461924070157399</v>
      </c>
    </row>
    <row r="17" spans="2:27" ht="15" thickBot="1">
      <c r="B17" s="82" t="s">
        <v>34</v>
      </c>
      <c r="C17" s="83"/>
      <c r="D17" s="163">
        <v>0</v>
      </c>
      <c r="E17" s="85"/>
      <c r="F17" s="84">
        <v>827845</v>
      </c>
      <c r="G17" s="85"/>
      <c r="H17" s="84">
        <v>827845</v>
      </c>
      <c r="I17" s="85"/>
      <c r="J17" s="86" t="e">
        <v>#DIV/0!</v>
      </c>
      <c r="N17" s="179">
        <v>521726</v>
      </c>
      <c r="P17" s="332" t="s">
        <v>106</v>
      </c>
      <c r="Q17" s="331">
        <v>671930</v>
      </c>
      <c r="R17" s="331">
        <v>-490921</v>
      </c>
      <c r="S17" s="331">
        <v>181009</v>
      </c>
      <c r="T17" s="331">
        <v>658013</v>
      </c>
      <c r="U17" s="331">
        <v>-481655</v>
      </c>
      <c r="V17" s="331">
        <v>176358</v>
      </c>
      <c r="W17" s="3"/>
      <c r="X17" s="88">
        <v>13917</v>
      </c>
      <c r="Y17" s="88">
        <v>-9266</v>
      </c>
      <c r="Z17" s="88">
        <v>4651</v>
      </c>
      <c r="AA17" s="188">
        <v>0.02637249231676476</v>
      </c>
    </row>
    <row r="18" spans="2:27" ht="11.25" customHeight="1" hidden="1" thickBot="1">
      <c r="B18" s="82" t="s">
        <v>36</v>
      </c>
      <c r="C18" s="83"/>
      <c r="D18" s="84">
        <v>0</v>
      </c>
      <c r="E18" s="85"/>
      <c r="F18" s="89">
        <v>13377</v>
      </c>
      <c r="G18" s="85"/>
      <c r="H18" s="84">
        <v>13377</v>
      </c>
      <c r="I18" s="85"/>
      <c r="J18" s="86" t="e">
        <v>#DIV/0!</v>
      </c>
      <c r="N18" s="87">
        <v>23844</v>
      </c>
      <c r="P18" s="332" t="s">
        <v>204</v>
      </c>
      <c r="Q18" s="331">
        <v>0</v>
      </c>
      <c r="R18" s="331">
        <v>0</v>
      </c>
      <c r="S18" s="331">
        <v>0</v>
      </c>
      <c r="T18" s="331">
        <v>0</v>
      </c>
      <c r="U18" s="331">
        <v>0</v>
      </c>
      <c r="V18" s="331">
        <v>0</v>
      </c>
      <c r="W18" s="3"/>
      <c r="X18" s="88">
        <v>0</v>
      </c>
      <c r="Y18" s="88">
        <v>0</v>
      </c>
      <c r="Z18" s="88">
        <v>0</v>
      </c>
      <c r="AA18" s="188" t="e">
        <v>#DIV/0!</v>
      </c>
    </row>
    <row r="19" spans="2:27" ht="15" hidden="1" thickBot="1">
      <c r="B19" s="82"/>
      <c r="C19" s="83"/>
      <c r="D19" s="84"/>
      <c r="E19" s="85"/>
      <c r="F19" s="84"/>
      <c r="G19" s="85"/>
      <c r="H19" s="84"/>
      <c r="I19" s="85"/>
      <c r="J19" s="86"/>
      <c r="N19" s="87"/>
      <c r="P19" s="332" t="s">
        <v>208</v>
      </c>
      <c r="Q19" s="331">
        <v>0</v>
      </c>
      <c r="R19" s="331">
        <v>0</v>
      </c>
      <c r="S19" s="331">
        <v>0</v>
      </c>
      <c r="T19" s="331">
        <v>0</v>
      </c>
      <c r="U19" s="331">
        <v>0</v>
      </c>
      <c r="V19" s="331">
        <v>0</v>
      </c>
      <c r="W19" s="3"/>
      <c r="X19" s="88">
        <v>0</v>
      </c>
      <c r="Y19" s="88">
        <v>0</v>
      </c>
      <c r="Z19" s="88">
        <v>0</v>
      </c>
      <c r="AA19" s="188" t="e">
        <v>#DIV/0!</v>
      </c>
    </row>
    <row r="20" spans="2:27" ht="15" thickBot="1">
      <c r="B20" s="82"/>
      <c r="C20" s="83"/>
      <c r="D20" s="84"/>
      <c r="E20" s="85"/>
      <c r="F20" s="84"/>
      <c r="G20" s="85"/>
      <c r="H20" s="84"/>
      <c r="I20" s="85"/>
      <c r="J20" s="86"/>
      <c r="N20" s="87"/>
      <c r="P20" s="332" t="s">
        <v>108</v>
      </c>
      <c r="Q20" s="331">
        <v>1456</v>
      </c>
      <c r="R20" s="331">
        <v>-1695</v>
      </c>
      <c r="S20" s="331">
        <v>-239</v>
      </c>
      <c r="T20" s="331">
        <v>590</v>
      </c>
      <c r="U20" s="331">
        <v>-2626</v>
      </c>
      <c r="V20" s="331">
        <v>-2036</v>
      </c>
      <c r="W20" s="3"/>
      <c r="X20" s="88">
        <v>866</v>
      </c>
      <c r="Y20" s="88">
        <v>931</v>
      </c>
      <c r="Z20" s="88">
        <v>1797</v>
      </c>
      <c r="AA20" s="188">
        <v>-0.8826129666011788</v>
      </c>
    </row>
    <row r="21" spans="2:27" ht="15" thickBot="1">
      <c r="B21" s="82"/>
      <c r="C21" s="83"/>
      <c r="D21" s="84"/>
      <c r="E21" s="85"/>
      <c r="F21" s="84"/>
      <c r="G21" s="85"/>
      <c r="H21" s="84"/>
      <c r="I21" s="85"/>
      <c r="J21" s="86"/>
      <c r="N21" s="87"/>
      <c r="P21" s="332" t="s">
        <v>109</v>
      </c>
      <c r="Q21" s="331">
        <v>67665</v>
      </c>
      <c r="R21" s="331">
        <v>-60355</v>
      </c>
      <c r="S21" s="331">
        <v>7310</v>
      </c>
      <c r="T21" s="331">
        <v>45073</v>
      </c>
      <c r="U21" s="331">
        <v>-46134</v>
      </c>
      <c r="V21" s="331">
        <v>-1061</v>
      </c>
      <c r="W21" s="3"/>
      <c r="X21" s="88">
        <v>22592</v>
      </c>
      <c r="Y21" s="88">
        <v>-14221</v>
      </c>
      <c r="Z21" s="88">
        <v>8371</v>
      </c>
      <c r="AA21" s="188">
        <v>-7.889726672950047</v>
      </c>
    </row>
    <row r="22" spans="2:27" ht="15" thickBot="1">
      <c r="B22" s="82"/>
      <c r="C22" s="83"/>
      <c r="D22" s="84"/>
      <c r="E22" s="85"/>
      <c r="F22" s="84"/>
      <c r="G22" s="85"/>
      <c r="H22" s="84"/>
      <c r="I22" s="85"/>
      <c r="J22" s="86"/>
      <c r="N22" s="87"/>
      <c r="P22" s="332" t="s">
        <v>110</v>
      </c>
      <c r="Q22" s="331">
        <v>49446</v>
      </c>
      <c r="R22" s="331">
        <v>-31809</v>
      </c>
      <c r="S22" s="331">
        <v>17637</v>
      </c>
      <c r="T22" s="331">
        <v>41842</v>
      </c>
      <c r="U22" s="331">
        <v>-28418</v>
      </c>
      <c r="V22" s="331">
        <v>13424</v>
      </c>
      <c r="W22" s="3"/>
      <c r="X22" s="88">
        <v>7604</v>
      </c>
      <c r="Y22" s="88">
        <v>-3391</v>
      </c>
      <c r="Z22" s="88">
        <v>4213</v>
      </c>
      <c r="AA22" s="188">
        <v>0.3138408820023838</v>
      </c>
    </row>
    <row r="23" spans="2:27" ht="15" thickBot="1">
      <c r="B23" s="82" t="s">
        <v>38</v>
      </c>
      <c r="C23" s="83"/>
      <c r="D23" s="84">
        <v>0</v>
      </c>
      <c r="E23" s="85"/>
      <c r="F23" s="84">
        <v>5447</v>
      </c>
      <c r="G23" s="85"/>
      <c r="H23" s="84">
        <v>5447</v>
      </c>
      <c r="I23" s="85"/>
      <c r="J23" s="86" t="e">
        <v>#DIV/0!</v>
      </c>
      <c r="N23" s="87">
        <v>5011</v>
      </c>
      <c r="P23" s="332" t="s">
        <v>39</v>
      </c>
      <c r="Q23" s="331">
        <v>14647</v>
      </c>
      <c r="R23" s="331">
        <v>-57319</v>
      </c>
      <c r="S23" s="331">
        <v>-42672</v>
      </c>
      <c r="T23" s="331">
        <v>4173</v>
      </c>
      <c r="U23" s="331">
        <v>-31404</v>
      </c>
      <c r="V23" s="331">
        <v>-27231</v>
      </c>
      <c r="W23" s="3"/>
      <c r="X23" s="88">
        <v>10474</v>
      </c>
      <c r="Y23" s="88">
        <v>-25915</v>
      </c>
      <c r="Z23" s="88">
        <v>-15441</v>
      </c>
      <c r="AA23" s="188">
        <v>0.5670375674782417</v>
      </c>
    </row>
    <row r="24" spans="2:27" ht="15" thickBot="1">
      <c r="B24" s="77" t="s">
        <v>40</v>
      </c>
      <c r="C24" s="78"/>
      <c r="D24" s="84">
        <v>0</v>
      </c>
      <c r="E24" s="159"/>
      <c r="F24" s="84">
        <v>-710713</v>
      </c>
      <c r="G24" s="159"/>
      <c r="H24" s="84">
        <v>-710713</v>
      </c>
      <c r="I24" s="159"/>
      <c r="J24" s="86" t="e">
        <v>#DIV/0!</v>
      </c>
      <c r="N24" s="87">
        <v>-569680</v>
      </c>
      <c r="P24" s="330" t="s">
        <v>127</v>
      </c>
      <c r="Q24" s="331">
        <v>-385574</v>
      </c>
      <c r="R24" s="331">
        <v>384503</v>
      </c>
      <c r="S24" s="331">
        <v>-1071</v>
      </c>
      <c r="T24" s="331">
        <v>-247511</v>
      </c>
      <c r="U24" s="331">
        <v>249199</v>
      </c>
      <c r="V24" s="331">
        <v>1688</v>
      </c>
      <c r="W24" s="3"/>
      <c r="X24" s="88" t="e">
        <v>#REF!</v>
      </c>
      <c r="Y24" s="88" t="e">
        <v>#REF!</v>
      </c>
      <c r="Z24" s="88" t="e">
        <v>#REF!</v>
      </c>
      <c r="AA24" s="188" t="e">
        <v>#REF!</v>
      </c>
    </row>
    <row r="25" spans="16:27" ht="6" customHeight="1">
      <c r="P25" s="240"/>
      <c r="Q25" s="240"/>
      <c r="R25" s="240"/>
      <c r="S25" s="240"/>
      <c r="T25" s="240"/>
      <c r="U25" s="240"/>
      <c r="V25" s="240"/>
      <c r="AA25" s="146"/>
    </row>
    <row r="26" spans="2:27" ht="24" customHeight="1" thickBot="1">
      <c r="B26" s="160" t="s">
        <v>41</v>
      </c>
      <c r="C26" s="161"/>
      <c r="D26" s="92">
        <v>-1</v>
      </c>
      <c r="E26" s="162"/>
      <c r="F26" s="92">
        <v>6378234</v>
      </c>
      <c r="G26" s="162"/>
      <c r="H26" s="92">
        <v>6378235</v>
      </c>
      <c r="I26" s="162"/>
      <c r="J26" s="94">
        <v>-6378235</v>
      </c>
      <c r="N26" s="87">
        <v>4316084</v>
      </c>
      <c r="P26" s="333" t="s">
        <v>22</v>
      </c>
      <c r="Q26" s="334">
        <v>3822043</v>
      </c>
      <c r="R26" s="327">
        <v>-2886688</v>
      </c>
      <c r="S26" s="327">
        <v>935355</v>
      </c>
      <c r="T26" s="327">
        <v>3924407</v>
      </c>
      <c r="U26" s="327">
        <v>-2995769</v>
      </c>
      <c r="V26" s="327">
        <v>928638</v>
      </c>
      <c r="W26" s="3"/>
      <c r="X26" s="95" t="e">
        <v>#REF!</v>
      </c>
      <c r="Y26" s="95" t="e">
        <v>#REF!</v>
      </c>
      <c r="Z26" s="95" t="e">
        <v>#REF!</v>
      </c>
      <c r="AA26" s="189" t="e">
        <v>#REF!</v>
      </c>
    </row>
    <row r="27" spans="16:22" ht="6" customHeight="1" thickTop="1">
      <c r="P27" s="240"/>
      <c r="Q27" s="240"/>
      <c r="R27" s="240"/>
      <c r="S27" s="240"/>
      <c r="T27" s="240"/>
      <c r="U27" s="240"/>
      <c r="V27" s="240"/>
    </row>
    <row r="28" spans="2:22" ht="14.25">
      <c r="B28" s="70" t="s">
        <v>42</v>
      </c>
      <c r="C28" s="70"/>
      <c r="D28" s="70"/>
      <c r="E28" s="70"/>
      <c r="F28" s="70"/>
      <c r="G28" s="70"/>
      <c r="H28" s="70"/>
      <c r="I28" s="70"/>
      <c r="J28" s="70"/>
      <c r="P28" s="251" t="s">
        <v>207</v>
      </c>
      <c r="Q28" s="251"/>
      <c r="R28" s="251"/>
      <c r="S28" s="251"/>
      <c r="T28" s="251"/>
      <c r="U28" s="251"/>
      <c r="V28" s="251"/>
    </row>
    <row r="29" spans="2:22" ht="14.25">
      <c r="B29" s="70" t="s">
        <v>26</v>
      </c>
      <c r="C29" s="70"/>
      <c r="D29" s="70"/>
      <c r="E29" s="70"/>
      <c r="F29" s="70"/>
      <c r="G29" s="70"/>
      <c r="H29" s="70"/>
      <c r="I29" s="70"/>
      <c r="J29" s="70"/>
      <c r="P29" s="137"/>
      <c r="Q29" s="178"/>
      <c r="R29" s="178"/>
      <c r="S29" s="178"/>
      <c r="T29" s="178"/>
      <c r="U29" s="178"/>
      <c r="V29" s="178"/>
    </row>
    <row r="30" spans="2:15" ht="14.25">
      <c r="B30" s="82" t="s">
        <v>34</v>
      </c>
      <c r="C30" s="83"/>
      <c r="D30" s="163">
        <v>0</v>
      </c>
      <c r="E30" s="85"/>
      <c r="F30" s="84">
        <v>-545709</v>
      </c>
      <c r="G30" s="85"/>
      <c r="H30" s="84">
        <v>-545709</v>
      </c>
      <c r="I30" s="85"/>
      <c r="J30" s="86" t="e">
        <v>#DIV/0!</v>
      </c>
      <c r="N30" s="179">
        <v>-350277</v>
      </c>
      <c r="O30" s="195"/>
    </row>
    <row r="31" spans="2:15" ht="14.25">
      <c r="B31" s="82" t="s">
        <v>35</v>
      </c>
      <c r="C31" s="83"/>
      <c r="D31" s="84">
        <v>0</v>
      </c>
      <c r="E31" s="85"/>
      <c r="F31" s="84">
        <v>-166228</v>
      </c>
      <c r="G31" s="85"/>
      <c r="H31" s="84">
        <v>-166228</v>
      </c>
      <c r="I31" s="85"/>
      <c r="J31" s="86" t="e">
        <v>#DIV/0!</v>
      </c>
      <c r="N31" s="87">
        <v>-114708</v>
      </c>
      <c r="O31" s="195"/>
    </row>
    <row r="32" spans="2:15" ht="14.25">
      <c r="B32" s="82" t="s">
        <v>36</v>
      </c>
      <c r="C32" s="83"/>
      <c r="D32" s="84">
        <v>0</v>
      </c>
      <c r="E32" s="85"/>
      <c r="F32" s="89">
        <v>-9203</v>
      </c>
      <c r="G32" s="85"/>
      <c r="H32" s="84">
        <v>-9203</v>
      </c>
      <c r="I32" s="85"/>
      <c r="J32" s="86" t="e">
        <v>#DIV/0!</v>
      </c>
      <c r="N32" s="87">
        <v>-16196</v>
      </c>
      <c r="O32" s="195"/>
    </row>
    <row r="33" spans="2:15" ht="14.25">
      <c r="B33" s="82" t="s">
        <v>37</v>
      </c>
      <c r="C33" s="83"/>
      <c r="D33" s="84">
        <v>0</v>
      </c>
      <c r="E33" s="85"/>
      <c r="F33" s="84">
        <v>-58261</v>
      </c>
      <c r="G33" s="85"/>
      <c r="H33" s="84">
        <v>-58261</v>
      </c>
      <c r="I33" s="85"/>
      <c r="J33" s="86" t="e">
        <v>#DIV/0!</v>
      </c>
      <c r="N33" s="87">
        <v>-45912</v>
      </c>
      <c r="O33" s="195"/>
    </row>
    <row r="34" spans="2:15" ht="14.25">
      <c r="B34" s="82" t="s">
        <v>38</v>
      </c>
      <c r="C34" s="83"/>
      <c r="D34" s="84">
        <v>-1</v>
      </c>
      <c r="E34" s="85"/>
      <c r="F34" s="84">
        <v>-1714</v>
      </c>
      <c r="G34" s="85"/>
      <c r="H34" s="84">
        <v>-1713</v>
      </c>
      <c r="I34" s="85"/>
      <c r="J34" s="86">
        <v>-1713</v>
      </c>
      <c r="N34" s="87">
        <v>-1501</v>
      </c>
      <c r="O34" s="195"/>
    </row>
    <row r="35" spans="2:15" ht="13.5" customHeight="1">
      <c r="B35" s="82"/>
      <c r="C35" s="83"/>
      <c r="D35" s="84"/>
      <c r="E35" s="85"/>
      <c r="F35" s="84"/>
      <c r="G35" s="85"/>
      <c r="H35" s="84"/>
      <c r="I35" s="85"/>
      <c r="J35" s="86"/>
      <c r="N35" s="87"/>
      <c r="O35" s="195"/>
    </row>
    <row r="36" spans="2:15" ht="14.25">
      <c r="B36" s="82" t="s">
        <v>40</v>
      </c>
      <c r="C36" s="83"/>
      <c r="D36" s="84">
        <v>0</v>
      </c>
      <c r="E36" s="85"/>
      <c r="F36" s="84">
        <v>680831</v>
      </c>
      <c r="G36" s="85"/>
      <c r="H36" s="84">
        <v>680831</v>
      </c>
      <c r="I36" s="85"/>
      <c r="J36" s="86" t="e">
        <v>#DIV/0!</v>
      </c>
      <c r="N36" s="87">
        <v>538509</v>
      </c>
      <c r="O36" s="195"/>
    </row>
    <row r="37" spans="2:15" ht="3.75" customHeight="1">
      <c r="B37" s="82"/>
      <c r="C37" s="83"/>
      <c r="D37" s="84"/>
      <c r="E37" s="85"/>
      <c r="F37" s="84"/>
      <c r="G37" s="85"/>
      <c r="H37" s="84"/>
      <c r="I37" s="85"/>
      <c r="J37" s="86"/>
      <c r="N37" s="87"/>
      <c r="O37" s="141"/>
    </row>
    <row r="38" spans="2:15" ht="14.25">
      <c r="B38" s="90" t="s">
        <v>41</v>
      </c>
      <c r="C38" s="91"/>
      <c r="D38" s="92">
        <v>-1</v>
      </c>
      <c r="E38" s="93"/>
      <c r="F38" s="92">
        <v>-100284</v>
      </c>
      <c r="G38" s="93"/>
      <c r="H38" s="92">
        <v>-100283</v>
      </c>
      <c r="I38" s="93"/>
      <c r="J38" s="101">
        <v>-100283</v>
      </c>
      <c r="N38" s="87">
        <v>9915</v>
      </c>
      <c r="O38" s="141"/>
    </row>
    <row r="39" spans="2:10" ht="4.5" customHeight="1">
      <c r="B39" s="96"/>
      <c r="C39" s="91"/>
      <c r="D39" s="97"/>
      <c r="E39" s="98"/>
      <c r="F39" s="99"/>
      <c r="G39" s="98"/>
      <c r="H39" s="97"/>
      <c r="I39" s="98"/>
      <c r="J39" s="100"/>
    </row>
    <row r="41" spans="2:10" ht="14.25">
      <c r="B41" s="70" t="s">
        <v>43</v>
      </c>
      <c r="C41" s="70"/>
      <c r="D41" s="70"/>
      <c r="E41" s="70"/>
      <c r="F41" s="70"/>
      <c r="G41" s="70"/>
      <c r="H41" s="70"/>
      <c r="I41" s="70"/>
      <c r="J41" s="70"/>
    </row>
    <row r="42" spans="2:10" ht="14.25">
      <c r="B42" s="70" t="s">
        <v>26</v>
      </c>
      <c r="C42" s="70"/>
      <c r="D42" s="70"/>
      <c r="E42" s="70"/>
      <c r="F42" s="70"/>
      <c r="G42" s="70"/>
      <c r="H42" s="70"/>
      <c r="I42" s="70"/>
      <c r="J42" s="70"/>
    </row>
    <row r="43" spans="2:14" ht="14.25">
      <c r="B43" s="72" t="s">
        <v>16</v>
      </c>
      <c r="C43" s="73"/>
      <c r="D43" s="74" t="e">
        <v>#REF!</v>
      </c>
      <c r="E43" s="74"/>
      <c r="F43" s="74" t="e">
        <v>#REF!</v>
      </c>
      <c r="G43" s="74"/>
      <c r="H43" s="74" t="e">
        <v>#REF!</v>
      </c>
      <c r="I43" s="74"/>
      <c r="J43" s="74" t="e">
        <v>#REF!</v>
      </c>
      <c r="K43" s="74"/>
      <c r="N43" s="71" t="s">
        <v>27</v>
      </c>
    </row>
    <row r="44" spans="2:10" ht="14.25">
      <c r="B44" s="77"/>
      <c r="C44" s="78"/>
      <c r="D44" s="79"/>
      <c r="E44" s="80"/>
      <c r="F44" s="79"/>
      <c r="G44" s="80"/>
      <c r="H44" s="79"/>
      <c r="I44" s="80"/>
      <c r="J44" s="81"/>
    </row>
    <row r="45" spans="2:15" ht="14.25">
      <c r="B45" s="82" t="s">
        <v>30</v>
      </c>
      <c r="C45" s="83"/>
      <c r="D45" s="84">
        <v>0</v>
      </c>
      <c r="E45" s="85"/>
      <c r="F45" s="84">
        <v>-49215</v>
      </c>
      <c r="G45" s="85"/>
      <c r="H45" s="84">
        <v>-49215</v>
      </c>
      <c r="I45" s="85"/>
      <c r="J45" s="86" t="e">
        <v>#DIV/0!</v>
      </c>
      <c r="N45" s="84">
        <v>-37081</v>
      </c>
      <c r="O45" s="68">
        <v>-40381.208999999995</v>
      </c>
    </row>
    <row r="46" spans="2:15" ht="14.25">
      <c r="B46" s="82" t="s">
        <v>56</v>
      </c>
      <c r="C46" s="83"/>
      <c r="D46" s="84">
        <v>0</v>
      </c>
      <c r="E46" s="85"/>
      <c r="F46" s="84">
        <v>-3094</v>
      </c>
      <c r="G46" s="85"/>
      <c r="H46" s="84">
        <v>-3094</v>
      </c>
      <c r="I46" s="85"/>
      <c r="J46" s="86" t="e">
        <v>#DIV/0!</v>
      </c>
      <c r="N46" s="84">
        <v>-2550</v>
      </c>
      <c r="O46" s="68">
        <v>-2776.95</v>
      </c>
    </row>
    <row r="47" spans="2:15" ht="14.25">
      <c r="B47" s="82" t="s">
        <v>57</v>
      </c>
      <c r="C47" s="83"/>
      <c r="D47" s="84">
        <v>0</v>
      </c>
      <c r="E47" s="85"/>
      <c r="F47" s="84">
        <v>-2591</v>
      </c>
      <c r="G47" s="85"/>
      <c r="H47" s="84">
        <v>-2591</v>
      </c>
      <c r="I47" s="85"/>
      <c r="J47" s="86" t="e">
        <v>#DIV/0!</v>
      </c>
      <c r="N47" s="84">
        <v>-1606</v>
      </c>
      <c r="O47" s="68">
        <v>-1748.934</v>
      </c>
    </row>
    <row r="48" spans="2:15" ht="14.25">
      <c r="B48" s="82" t="s">
        <v>58</v>
      </c>
      <c r="C48" s="83"/>
      <c r="D48" s="84">
        <v>0</v>
      </c>
      <c r="E48" s="85"/>
      <c r="F48" s="84">
        <v>-5239</v>
      </c>
      <c r="G48" s="85"/>
      <c r="H48" s="84">
        <v>-5239</v>
      </c>
      <c r="I48" s="85"/>
      <c r="J48" s="86" t="e">
        <v>#DIV/0!</v>
      </c>
      <c r="N48" s="84">
        <v>-4374</v>
      </c>
      <c r="O48" s="68">
        <v>-4763.286</v>
      </c>
    </row>
    <row r="49" spans="2:15" ht="14.25">
      <c r="B49" s="82" t="s">
        <v>31</v>
      </c>
      <c r="C49" s="83"/>
      <c r="D49" s="84">
        <v>0</v>
      </c>
      <c r="E49" s="85"/>
      <c r="F49" s="84">
        <v>-53346</v>
      </c>
      <c r="G49" s="85"/>
      <c r="H49" s="84">
        <v>-53346</v>
      </c>
      <c r="I49" s="85"/>
      <c r="J49" s="86" t="e">
        <v>#DIV/0!</v>
      </c>
      <c r="N49" s="84">
        <v>-49139</v>
      </c>
      <c r="O49" s="68">
        <v>-53512.371</v>
      </c>
    </row>
    <row r="50" spans="2:15" ht="14.25">
      <c r="B50" s="82" t="s">
        <v>32</v>
      </c>
      <c r="C50" s="83"/>
      <c r="D50" s="84">
        <v>0</v>
      </c>
      <c r="E50" s="85"/>
      <c r="F50" s="84">
        <v>-68055</v>
      </c>
      <c r="G50" s="85"/>
      <c r="H50" s="84">
        <v>-68055</v>
      </c>
      <c r="I50" s="85"/>
      <c r="J50" s="86" t="e">
        <v>#DIV/0!</v>
      </c>
      <c r="N50" s="84">
        <v>-41146</v>
      </c>
      <c r="O50" s="68">
        <v>-44807.994</v>
      </c>
    </row>
    <row r="51" spans="2:15" ht="14.25">
      <c r="B51" s="82" t="s">
        <v>33</v>
      </c>
      <c r="C51" s="83"/>
      <c r="D51" s="84">
        <v>0</v>
      </c>
      <c r="E51" s="85"/>
      <c r="F51" s="84">
        <v>-27428</v>
      </c>
      <c r="G51" s="85"/>
      <c r="H51" s="84">
        <v>-27428</v>
      </c>
      <c r="I51" s="85"/>
      <c r="J51" s="86" t="e">
        <v>#DIV/0!</v>
      </c>
      <c r="N51" s="84">
        <v>-19937</v>
      </c>
      <c r="O51" s="68">
        <v>-21711.393</v>
      </c>
    </row>
    <row r="52" spans="2:15" ht="14.25">
      <c r="B52" s="82" t="e">
        <v>#REF!</v>
      </c>
      <c r="C52" s="83"/>
      <c r="D52" s="84">
        <v>0</v>
      </c>
      <c r="E52" s="85"/>
      <c r="F52" s="84">
        <v>-46816</v>
      </c>
      <c r="G52" s="85"/>
      <c r="H52" s="84">
        <v>-46816</v>
      </c>
      <c r="I52" s="85"/>
      <c r="J52" s="86" t="e">
        <v>#DIV/0!</v>
      </c>
      <c r="N52" s="84">
        <v>-35252</v>
      </c>
      <c r="O52" s="68">
        <v>-38389.428</v>
      </c>
    </row>
    <row r="53" spans="2:15" ht="14.25">
      <c r="B53" s="82" t="s">
        <v>21</v>
      </c>
      <c r="C53" s="83"/>
      <c r="D53" s="84">
        <v>0</v>
      </c>
      <c r="E53" s="85"/>
      <c r="F53" s="84">
        <v>-46016</v>
      </c>
      <c r="G53" s="85"/>
      <c r="H53" s="84">
        <v>-46016</v>
      </c>
      <c r="I53" s="85"/>
      <c r="J53" s="86" t="e">
        <v>#DIV/0!</v>
      </c>
      <c r="N53" s="84">
        <v>-46884</v>
      </c>
      <c r="O53" s="68">
        <v>-51056.676</v>
      </c>
    </row>
    <row r="54" spans="2:15" ht="14.25">
      <c r="B54" s="82" t="s">
        <v>34</v>
      </c>
      <c r="C54" s="83"/>
      <c r="D54" s="84">
        <v>0</v>
      </c>
      <c r="E54" s="85"/>
      <c r="F54" s="84">
        <v>-32857</v>
      </c>
      <c r="G54" s="85"/>
      <c r="H54" s="84">
        <v>-32857</v>
      </c>
      <c r="I54" s="85"/>
      <c r="J54" s="86" t="e">
        <v>#DIV/0!</v>
      </c>
      <c r="N54" s="84">
        <v>-15629</v>
      </c>
      <c r="O54" s="68">
        <v>-17019.981</v>
      </c>
    </row>
    <row r="55" spans="2:15" ht="14.25">
      <c r="B55" s="82" t="s">
        <v>35</v>
      </c>
      <c r="C55" s="83"/>
      <c r="D55" s="84">
        <v>0</v>
      </c>
      <c r="E55" s="85"/>
      <c r="F55" s="84">
        <v>-16964</v>
      </c>
      <c r="G55" s="85"/>
      <c r="H55" s="84">
        <v>-16964</v>
      </c>
      <c r="I55" s="85"/>
      <c r="J55" s="86" t="e">
        <v>#DIV/0!</v>
      </c>
      <c r="N55" s="84">
        <v>-11758</v>
      </c>
      <c r="O55" s="68">
        <v>-12804.462</v>
      </c>
    </row>
    <row r="56" spans="2:15" ht="14.25">
      <c r="B56" s="82" t="s">
        <v>36</v>
      </c>
      <c r="C56" s="83"/>
      <c r="D56" s="84">
        <v>0</v>
      </c>
      <c r="E56" s="85"/>
      <c r="F56" s="89">
        <v>-3193</v>
      </c>
      <c r="G56" s="85"/>
      <c r="H56" s="84">
        <v>-3193</v>
      </c>
      <c r="I56" s="85"/>
      <c r="J56" s="86" t="e">
        <v>#DIV/0!</v>
      </c>
      <c r="N56" s="89">
        <v>-3191</v>
      </c>
      <c r="O56" s="68">
        <v>-3474.999</v>
      </c>
    </row>
    <row r="57" spans="2:15" ht="14.25">
      <c r="B57" s="82" t="s">
        <v>37</v>
      </c>
      <c r="C57" s="83"/>
      <c r="D57" s="84">
        <v>0</v>
      </c>
      <c r="E57" s="85"/>
      <c r="F57" s="84">
        <v>-9718</v>
      </c>
      <c r="G57" s="85"/>
      <c r="H57" s="84">
        <v>-9718</v>
      </c>
      <c r="I57" s="85"/>
      <c r="J57" s="86" t="e">
        <v>#DIV/0!</v>
      </c>
      <c r="N57" s="84">
        <v>-8691</v>
      </c>
      <c r="O57" s="68">
        <v>-9464.499</v>
      </c>
    </row>
    <row r="58" spans="2:15" ht="14.25">
      <c r="B58" s="82" t="s">
        <v>38</v>
      </c>
      <c r="C58" s="83"/>
      <c r="D58" s="84">
        <v>-2</v>
      </c>
      <c r="E58" s="85"/>
      <c r="F58" s="84">
        <v>-35664</v>
      </c>
      <c r="G58" s="85"/>
      <c r="H58" s="84">
        <v>-35662</v>
      </c>
      <c r="I58" s="85"/>
      <c r="J58" s="86">
        <v>-17831</v>
      </c>
      <c r="N58" s="84">
        <v>-24937</v>
      </c>
      <c r="O58" s="68">
        <v>-27156.393</v>
      </c>
    </row>
    <row r="59" spans="2:15" ht="6" customHeight="1">
      <c r="B59" s="82"/>
      <c r="C59" s="83"/>
      <c r="D59" s="84"/>
      <c r="E59" s="85"/>
      <c r="F59" s="84"/>
      <c r="G59" s="85"/>
      <c r="H59" s="84"/>
      <c r="I59" s="85"/>
      <c r="J59" s="86"/>
      <c r="N59" s="84"/>
      <c r="O59" s="68">
        <v>0</v>
      </c>
    </row>
    <row r="60" spans="2:15" ht="14.25">
      <c r="B60" s="82" t="s">
        <v>40</v>
      </c>
      <c r="C60" s="83"/>
      <c r="D60" s="84">
        <v>0</v>
      </c>
      <c r="E60" s="85"/>
      <c r="F60" s="84">
        <v>34610</v>
      </c>
      <c r="G60" s="85"/>
      <c r="H60" s="84">
        <v>34610</v>
      </c>
      <c r="I60" s="85"/>
      <c r="J60" s="86" t="e">
        <v>#DIV/0!</v>
      </c>
      <c r="N60" s="84">
        <v>34931</v>
      </c>
      <c r="O60" s="68">
        <v>38039.859</v>
      </c>
    </row>
    <row r="61" spans="2:14" ht="4.5" customHeight="1">
      <c r="B61" s="82"/>
      <c r="C61" s="83"/>
      <c r="D61" s="84"/>
      <c r="E61" s="85"/>
      <c r="F61" s="84"/>
      <c r="G61" s="85"/>
      <c r="H61" s="84"/>
      <c r="I61" s="85"/>
      <c r="J61" s="86"/>
      <c r="N61" s="87"/>
    </row>
    <row r="62" spans="2:15" ht="14.25">
      <c r="B62" s="90" t="s">
        <v>41</v>
      </c>
      <c r="C62" s="91"/>
      <c r="D62" s="92">
        <v>-2</v>
      </c>
      <c r="E62" s="93"/>
      <c r="F62" s="92">
        <v>-365586</v>
      </c>
      <c r="G62" s="93"/>
      <c r="H62" s="92">
        <v>-365584</v>
      </c>
      <c r="I62" s="93"/>
      <c r="J62" s="101">
        <v>-182792</v>
      </c>
      <c r="N62" s="87">
        <v>-267244</v>
      </c>
      <c r="O62" s="68">
        <v>-288890.76399999997</v>
      </c>
    </row>
    <row r="63" spans="2:10" ht="4.5" customHeight="1">
      <c r="B63" s="96"/>
      <c r="C63" s="91"/>
      <c r="D63" s="97"/>
      <c r="E63" s="98"/>
      <c r="F63" s="99"/>
      <c r="G63" s="98"/>
      <c r="H63" s="97"/>
      <c r="I63" s="98"/>
      <c r="J63" s="100"/>
    </row>
    <row r="64" ht="14.25">
      <c r="O64" s="68">
        <v>-291028.716</v>
      </c>
    </row>
    <row r="65" spans="2:10" ht="16.5" customHeight="1">
      <c r="B65" s="70" t="s">
        <v>44</v>
      </c>
      <c r="C65" s="70"/>
      <c r="D65" s="70"/>
      <c r="E65" s="70"/>
      <c r="F65" s="70"/>
      <c r="G65" s="70"/>
      <c r="H65" s="70"/>
      <c r="I65" s="70"/>
      <c r="J65" s="70"/>
    </row>
    <row r="66" spans="2:10" ht="16.5" customHeight="1">
      <c r="B66" s="70" t="s">
        <v>26</v>
      </c>
      <c r="C66" s="70"/>
      <c r="D66" s="70"/>
      <c r="E66" s="70"/>
      <c r="F66" s="70"/>
      <c r="G66" s="70"/>
      <c r="H66" s="70"/>
      <c r="I66" s="70"/>
      <c r="J66" s="70"/>
    </row>
    <row r="67" spans="2:14" ht="16.5" customHeight="1">
      <c r="B67" s="72" t="s">
        <v>16</v>
      </c>
      <c r="C67" s="73"/>
      <c r="D67" s="74" t="e">
        <v>#REF!</v>
      </c>
      <c r="E67" s="74"/>
      <c r="F67" s="74" t="e">
        <v>#REF!</v>
      </c>
      <c r="G67" s="74"/>
      <c r="H67" s="74" t="e">
        <v>#REF!</v>
      </c>
      <c r="I67" s="74"/>
      <c r="J67" s="74" t="e">
        <v>#REF!</v>
      </c>
      <c r="K67" s="74"/>
      <c r="N67" s="71" t="s">
        <v>27</v>
      </c>
    </row>
    <row r="68" spans="2:10" ht="12.75" customHeight="1">
      <c r="B68" s="77"/>
      <c r="C68" s="78"/>
      <c r="D68" s="79"/>
      <c r="E68" s="80"/>
      <c r="F68" s="79"/>
      <c r="G68" s="80"/>
      <c r="H68" s="79"/>
      <c r="I68" s="80"/>
      <c r="J68" s="81"/>
    </row>
    <row r="69" spans="2:14" ht="16.5" customHeight="1">
      <c r="B69" s="82" t="s">
        <v>30</v>
      </c>
      <c r="C69" s="83"/>
      <c r="D69" s="84" t="e">
        <v>#REF!</v>
      </c>
      <c r="E69" s="85"/>
      <c r="F69" s="84" t="e">
        <v>#REF!</v>
      </c>
      <c r="G69" s="85"/>
      <c r="H69" s="84" t="e">
        <v>#REF!</v>
      </c>
      <c r="I69" s="85"/>
      <c r="J69" s="86" t="e">
        <v>#REF!</v>
      </c>
      <c r="N69" s="102" t="e">
        <v>#REF!</v>
      </c>
    </row>
    <row r="70" spans="2:14" ht="16.5" customHeight="1">
      <c r="B70" s="82" t="s">
        <v>56</v>
      </c>
      <c r="C70" s="83"/>
      <c r="D70" s="84" t="e">
        <v>#REF!</v>
      </c>
      <c r="E70" s="85"/>
      <c r="F70" s="84" t="e">
        <v>#REF!</v>
      </c>
      <c r="G70" s="85"/>
      <c r="H70" s="84" t="e">
        <v>#REF!</v>
      </c>
      <c r="I70" s="85"/>
      <c r="J70" s="86" t="e">
        <v>#REF!</v>
      </c>
      <c r="N70" s="102" t="e">
        <v>#REF!</v>
      </c>
    </row>
    <row r="71" spans="2:14" ht="16.5" customHeight="1">
      <c r="B71" s="82" t="s">
        <v>57</v>
      </c>
      <c r="C71" s="83"/>
      <c r="D71" s="84" t="e">
        <v>#REF!</v>
      </c>
      <c r="E71" s="85"/>
      <c r="F71" s="84" t="e">
        <v>#REF!</v>
      </c>
      <c r="G71" s="85"/>
      <c r="H71" s="84" t="e">
        <v>#REF!</v>
      </c>
      <c r="I71" s="85"/>
      <c r="J71" s="86" t="e">
        <v>#REF!</v>
      </c>
      <c r="N71" s="102" t="e">
        <v>#REF!</v>
      </c>
    </row>
    <row r="72" spans="2:14" ht="16.5" customHeight="1">
      <c r="B72" s="82" t="s">
        <v>58</v>
      </c>
      <c r="C72" s="83"/>
      <c r="D72" s="84" t="e">
        <v>#REF!</v>
      </c>
      <c r="E72" s="85"/>
      <c r="F72" s="84" t="e">
        <v>#REF!</v>
      </c>
      <c r="G72" s="85"/>
      <c r="H72" s="84" t="e">
        <v>#REF!</v>
      </c>
      <c r="I72" s="85"/>
      <c r="J72" s="86" t="e">
        <v>#REF!</v>
      </c>
      <c r="N72" s="102" t="e">
        <v>#REF!</v>
      </c>
    </row>
    <row r="73" spans="2:14" ht="16.5" customHeight="1">
      <c r="B73" s="82" t="s">
        <v>31</v>
      </c>
      <c r="C73" s="83"/>
      <c r="D73" s="84" t="e">
        <v>#REF!</v>
      </c>
      <c r="E73" s="85"/>
      <c r="F73" s="84" t="e">
        <v>#REF!</v>
      </c>
      <c r="G73" s="85"/>
      <c r="H73" s="84" t="e">
        <v>#REF!</v>
      </c>
      <c r="I73" s="85"/>
      <c r="J73" s="86" t="e">
        <v>#REF!</v>
      </c>
      <c r="N73" s="102" t="e">
        <v>#REF!</v>
      </c>
    </row>
    <row r="74" spans="2:14" ht="16.5" customHeight="1">
      <c r="B74" s="82" t="s">
        <v>32</v>
      </c>
      <c r="C74" s="83"/>
      <c r="D74" s="84" t="e">
        <v>#REF!</v>
      </c>
      <c r="E74" s="85"/>
      <c r="F74" s="84" t="e">
        <v>#REF!</v>
      </c>
      <c r="G74" s="85"/>
      <c r="H74" s="84" t="e">
        <v>#REF!</v>
      </c>
      <c r="I74" s="85"/>
      <c r="J74" s="86" t="e">
        <v>#REF!</v>
      </c>
      <c r="N74" s="102" t="e">
        <v>#REF!</v>
      </c>
    </row>
    <row r="75" spans="2:14" ht="16.5" customHeight="1">
      <c r="B75" s="82" t="s">
        <v>33</v>
      </c>
      <c r="C75" s="83"/>
      <c r="D75" s="163" t="e">
        <v>#REF!</v>
      </c>
      <c r="E75" s="85"/>
      <c r="F75" s="84" t="e">
        <v>#REF!</v>
      </c>
      <c r="G75" s="85"/>
      <c r="H75" s="84" t="e">
        <v>#REF!</v>
      </c>
      <c r="I75" s="85"/>
      <c r="J75" s="86" t="e">
        <v>#REF!</v>
      </c>
      <c r="N75" s="102" t="e">
        <v>#REF!</v>
      </c>
    </row>
    <row r="76" spans="2:14" ht="16.5" customHeight="1">
      <c r="B76" s="82" t="e">
        <v>#REF!</v>
      </c>
      <c r="C76" s="83"/>
      <c r="D76" s="163" t="e">
        <v>#REF!</v>
      </c>
      <c r="E76" s="85"/>
      <c r="F76" s="84" t="e">
        <v>#REF!</v>
      </c>
      <c r="G76" s="85"/>
      <c r="H76" s="84" t="e">
        <v>#REF!</v>
      </c>
      <c r="I76" s="85"/>
      <c r="J76" s="86" t="e">
        <v>#REF!</v>
      </c>
      <c r="N76" s="102" t="e">
        <v>#REF!</v>
      </c>
    </row>
    <row r="77" spans="2:14" ht="16.5" customHeight="1">
      <c r="B77" s="82" t="s">
        <v>21</v>
      </c>
      <c r="C77" s="83"/>
      <c r="D77" s="84" t="e">
        <v>#REF!</v>
      </c>
      <c r="E77" s="85"/>
      <c r="F77" s="84" t="e">
        <v>#REF!</v>
      </c>
      <c r="G77" s="85"/>
      <c r="H77" s="84" t="e">
        <v>#REF!</v>
      </c>
      <c r="I77" s="85"/>
      <c r="J77" s="86" t="e">
        <v>#REF!</v>
      </c>
      <c r="N77" s="102" t="e">
        <v>#REF!</v>
      </c>
    </row>
    <row r="78" spans="2:14" ht="16.5" customHeight="1">
      <c r="B78" s="82" t="s">
        <v>34</v>
      </c>
      <c r="C78" s="83"/>
      <c r="D78" s="163">
        <v>0</v>
      </c>
      <c r="E78" s="85"/>
      <c r="F78" s="84">
        <v>249279</v>
      </c>
      <c r="G78" s="85"/>
      <c r="H78" s="84">
        <v>249279</v>
      </c>
      <c r="I78" s="85"/>
      <c r="J78" s="86" t="e">
        <v>#DIV/0!</v>
      </c>
      <c r="N78" s="102">
        <v>155820</v>
      </c>
    </row>
    <row r="79" spans="2:14" ht="16.5" customHeight="1">
      <c r="B79" s="82" t="s">
        <v>35</v>
      </c>
      <c r="C79" s="83"/>
      <c r="D79" s="84" t="e">
        <v>#REF!</v>
      </c>
      <c r="E79" s="85"/>
      <c r="F79" s="84" t="e">
        <v>#REF!</v>
      </c>
      <c r="G79" s="85"/>
      <c r="H79" s="84" t="e">
        <v>#REF!</v>
      </c>
      <c r="I79" s="85"/>
      <c r="J79" s="86" t="e">
        <v>#REF!</v>
      </c>
      <c r="N79" s="102" t="e">
        <v>#REF!</v>
      </c>
    </row>
    <row r="80" spans="2:14" ht="16.5" customHeight="1">
      <c r="B80" s="82" t="s">
        <v>36</v>
      </c>
      <c r="C80" s="83"/>
      <c r="D80" s="84">
        <v>0</v>
      </c>
      <c r="E80" s="85"/>
      <c r="F80" s="84">
        <v>981</v>
      </c>
      <c r="G80" s="85"/>
      <c r="H80" s="84">
        <v>981</v>
      </c>
      <c r="I80" s="85"/>
      <c r="J80" s="86" t="e">
        <v>#DIV/0!</v>
      </c>
      <c r="N80" s="102">
        <v>4457</v>
      </c>
    </row>
    <row r="81" spans="2:14" ht="16.5" customHeight="1">
      <c r="B81" s="82" t="s">
        <v>37</v>
      </c>
      <c r="C81" s="83"/>
      <c r="D81" s="84" t="e">
        <v>#REF!</v>
      </c>
      <c r="E81" s="85"/>
      <c r="F81" s="84" t="e">
        <v>#REF!</v>
      </c>
      <c r="G81" s="85"/>
      <c r="H81" s="84" t="e">
        <v>#REF!</v>
      </c>
      <c r="I81" s="85"/>
      <c r="J81" s="86" t="e">
        <v>#REF!</v>
      </c>
      <c r="N81" s="102" t="e">
        <v>#REF!</v>
      </c>
    </row>
    <row r="82" spans="2:14" ht="16.5" customHeight="1">
      <c r="B82" s="82" t="s">
        <v>38</v>
      </c>
      <c r="C82" s="83"/>
      <c r="D82" s="84">
        <v>-3</v>
      </c>
      <c r="E82" s="85"/>
      <c r="F82" s="84">
        <v>-31931</v>
      </c>
      <c r="G82" s="85"/>
      <c r="H82" s="84">
        <v>-31928</v>
      </c>
      <c r="I82" s="85"/>
      <c r="J82" s="86">
        <v>10642.666666666666</v>
      </c>
      <c r="N82" s="102">
        <v>-21427</v>
      </c>
    </row>
    <row r="83" spans="2:14" ht="7.5" customHeight="1">
      <c r="B83" s="82"/>
      <c r="C83" s="83"/>
      <c r="D83" s="84"/>
      <c r="E83" s="85"/>
      <c r="F83" s="84"/>
      <c r="G83" s="85"/>
      <c r="H83" s="84"/>
      <c r="I83" s="85"/>
      <c r="J83" s="86"/>
      <c r="N83" s="102" t="e">
        <v>#REF!</v>
      </c>
    </row>
    <row r="84" spans="2:14" ht="16.5" customHeight="1">
      <c r="B84" s="82" t="s">
        <v>40</v>
      </c>
      <c r="C84" s="83"/>
      <c r="D84" s="84">
        <v>0</v>
      </c>
      <c r="E84" s="85"/>
      <c r="F84" s="84">
        <v>4728</v>
      </c>
      <c r="G84" s="85"/>
      <c r="H84" s="84">
        <v>4728</v>
      </c>
      <c r="I84" s="85"/>
      <c r="J84" s="86" t="e">
        <v>#DIV/0!</v>
      </c>
      <c r="N84" s="102">
        <v>3760</v>
      </c>
    </row>
    <row r="85" spans="2:14" ht="8.25" customHeight="1">
      <c r="B85" s="82"/>
      <c r="C85" s="83"/>
      <c r="D85" s="84"/>
      <c r="E85" s="85"/>
      <c r="F85" s="84"/>
      <c r="G85" s="85"/>
      <c r="H85" s="84"/>
      <c r="I85" s="85"/>
      <c r="J85" s="86"/>
      <c r="N85" s="102"/>
    </row>
    <row r="86" spans="2:14" ht="21" customHeight="1">
      <c r="B86" s="90" t="s">
        <v>41</v>
      </c>
      <c r="C86" s="91"/>
      <c r="D86" s="92" t="e">
        <v>#REF!</v>
      </c>
      <c r="E86" s="93"/>
      <c r="F86" s="92" t="e">
        <v>#REF!</v>
      </c>
      <c r="G86" s="93"/>
      <c r="H86" s="92" t="e">
        <v>#REF!</v>
      </c>
      <c r="I86" s="93"/>
      <c r="J86" s="94" t="e">
        <v>#REF!</v>
      </c>
      <c r="N86" s="87" t="e">
        <v>#REF!</v>
      </c>
    </row>
    <row r="87" spans="2:10" ht="3" customHeight="1">
      <c r="B87" s="96"/>
      <c r="C87" s="91"/>
      <c r="D87" s="97"/>
      <c r="E87" s="98"/>
      <c r="F87" s="99"/>
      <c r="G87" s="98"/>
      <c r="H87" s="97"/>
      <c r="I87" s="98"/>
      <c r="J87" s="100"/>
    </row>
    <row r="88" ht="9" customHeight="1"/>
    <row r="89" ht="14.25">
      <c r="D89" s="71"/>
    </row>
    <row r="90" ht="14.25">
      <c r="N90" s="71" t="e">
        <v>#REF!</v>
      </c>
    </row>
  </sheetData>
  <sheetProtection/>
  <mergeCells count="5">
    <mergeCell ref="X5:Z5"/>
    <mergeCell ref="T5:V5"/>
    <mergeCell ref="Q5:S5"/>
    <mergeCell ref="P2:V2"/>
    <mergeCell ref="P3:V3"/>
  </mergeCells>
  <printOptions horizontalCentered="1" verticalCentered="1"/>
  <pageMargins left="0.2" right="0.2" top="0.2755905511811024" bottom="0.2362204724409449" header="0.2362204724409449" footer="0.1968503937007874"/>
  <pageSetup horizontalDpi="300" verticalDpi="300" orientation="landscape" paperSize="9" scale="85" r:id="rId2"/>
  <rowBreaks count="1" manualBreakCount="1">
    <brk id="64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9"/>
  <sheetViews>
    <sheetView showGridLines="0" zoomScale="90" zoomScaleNormal="90" zoomScalePageLayoutView="0" workbookViewId="0" topLeftCell="A1">
      <selection activeCell="B27" sqref="B27"/>
    </sheetView>
  </sheetViews>
  <sheetFormatPr defaultColWidth="11.421875" defaultRowHeight="12.75"/>
  <cols>
    <col min="1" max="1" width="6.28125" style="3" customWidth="1"/>
    <col min="2" max="2" width="69.28125" style="3" bestFit="1" customWidth="1"/>
    <col min="3" max="3" width="11.8515625" style="3" customWidth="1"/>
    <col min="4" max="6" width="11.57421875" style="3" customWidth="1"/>
    <col min="7" max="8" width="11.57421875" style="3" bestFit="1" customWidth="1"/>
    <col min="9" max="10" width="11.7109375" style="3" bestFit="1" customWidth="1"/>
    <col min="11" max="16384" width="11.421875" style="3" customWidth="1"/>
  </cols>
  <sheetData>
    <row r="3" spans="2:6" ht="21" customHeight="1">
      <c r="B3" s="532"/>
      <c r="C3" s="532"/>
      <c r="D3" s="532"/>
      <c r="E3" s="532"/>
      <c r="F3" s="532"/>
    </row>
    <row r="4" spans="2:6" s="107" customFormat="1" ht="18" customHeight="1">
      <c r="B4" s="532" t="s">
        <v>238</v>
      </c>
      <c r="C4" s="532"/>
      <c r="D4" s="532"/>
      <c r="E4" s="532"/>
      <c r="F4" s="532"/>
    </row>
    <row r="5" spans="2:6" s="107" customFormat="1" ht="15.75" customHeight="1">
      <c r="B5" s="533" t="s">
        <v>182</v>
      </c>
      <c r="C5" s="533"/>
      <c r="D5" s="533"/>
      <c r="E5" s="533"/>
      <c r="F5" s="533"/>
    </row>
    <row r="7" spans="2:6" s="107" customFormat="1" ht="41.25" customHeight="1">
      <c r="B7" s="274" t="s">
        <v>239</v>
      </c>
      <c r="C7" s="418">
        <v>42614</v>
      </c>
      <c r="D7" s="418">
        <v>42248</v>
      </c>
      <c r="E7" s="418" t="s">
        <v>185</v>
      </c>
      <c r="F7" s="418" t="s">
        <v>186</v>
      </c>
    </row>
    <row r="8" spans="2:6" ht="16.5">
      <c r="B8" s="431" t="s">
        <v>240</v>
      </c>
      <c r="C8" s="432">
        <v>-242967</v>
      </c>
      <c r="D8" s="433">
        <v>-96706</v>
      </c>
      <c r="E8" s="433">
        <v>-146261</v>
      </c>
      <c r="F8" s="434">
        <v>-1.5124</v>
      </c>
    </row>
    <row r="9" spans="2:6" ht="16.5">
      <c r="B9" s="435" t="s">
        <v>241</v>
      </c>
      <c r="C9" s="436">
        <v>151289</v>
      </c>
      <c r="D9" s="436">
        <v>191487</v>
      </c>
      <c r="E9" s="436">
        <v>-40198</v>
      </c>
      <c r="F9" s="437">
        <v>-0.2099</v>
      </c>
    </row>
    <row r="10" spans="2:10" ht="16.5">
      <c r="B10" s="438" t="s">
        <v>242</v>
      </c>
      <c r="C10" s="436">
        <v>-406407</v>
      </c>
      <c r="D10" s="436">
        <v>-271583</v>
      </c>
      <c r="E10" s="436">
        <v>-134824</v>
      </c>
      <c r="F10" s="437">
        <v>-0.4964</v>
      </c>
      <c r="G10" s="60"/>
      <c r="H10" s="60"/>
      <c r="I10" s="60"/>
      <c r="J10" s="60"/>
    </row>
    <row r="11" spans="2:10" ht="16.5">
      <c r="B11" s="438" t="s">
        <v>243</v>
      </c>
      <c r="C11" s="436">
        <v>-584</v>
      </c>
      <c r="D11" s="436">
        <v>-6418</v>
      </c>
      <c r="E11" s="436">
        <v>5834</v>
      </c>
      <c r="F11" s="437">
        <v>0.909</v>
      </c>
      <c r="G11" s="60"/>
      <c r="H11" s="60"/>
      <c r="I11" s="60"/>
      <c r="J11" s="60"/>
    </row>
    <row r="12" spans="2:10" ht="16.5">
      <c r="B12" s="438" t="s">
        <v>244</v>
      </c>
      <c r="C12" s="436">
        <v>12735</v>
      </c>
      <c r="D12" s="436">
        <v>-10192</v>
      </c>
      <c r="E12" s="436">
        <v>22927</v>
      </c>
      <c r="F12" s="437">
        <v>2.2495</v>
      </c>
      <c r="I12" s="60"/>
      <c r="J12" s="60"/>
    </row>
    <row r="13" spans="2:10" ht="16.5">
      <c r="B13" s="431" t="s">
        <v>144</v>
      </c>
      <c r="C13" s="432">
        <v>2259</v>
      </c>
      <c r="D13" s="433">
        <v>4583</v>
      </c>
      <c r="E13" s="433">
        <v>-2324</v>
      </c>
      <c r="F13" s="434">
        <v>-0.5071</v>
      </c>
      <c r="G13" s="60"/>
      <c r="H13" s="60"/>
      <c r="I13" s="60"/>
      <c r="J13" s="60"/>
    </row>
    <row r="14" spans="2:10" ht="16.5">
      <c r="B14" s="435" t="s">
        <v>245</v>
      </c>
      <c r="C14" s="436">
        <v>666</v>
      </c>
      <c r="D14" s="436">
        <v>721</v>
      </c>
      <c r="E14" s="436">
        <v>-55</v>
      </c>
      <c r="F14" s="437">
        <v>-0.0763</v>
      </c>
      <c r="G14" s="60"/>
      <c r="H14" s="60"/>
      <c r="I14" s="60"/>
      <c r="J14" s="60"/>
    </row>
    <row r="15" spans="2:6" ht="16.5">
      <c r="B15" s="435" t="s">
        <v>246</v>
      </c>
      <c r="C15" s="436">
        <v>1593</v>
      </c>
      <c r="D15" s="436">
        <v>3862</v>
      </c>
      <c r="E15" s="439">
        <v>-2269</v>
      </c>
      <c r="F15" s="437">
        <v>-0.5875</v>
      </c>
    </row>
    <row r="16" spans="2:6" ht="12.75">
      <c r="B16" s="282"/>
      <c r="C16" s="283"/>
      <c r="D16" s="284"/>
      <c r="E16" s="284"/>
      <c r="F16" s="287"/>
    </row>
    <row r="17" spans="2:6" ht="16.5">
      <c r="B17" s="431" t="s">
        <v>247</v>
      </c>
      <c r="C17" s="432">
        <v>694647</v>
      </c>
      <c r="D17" s="280">
        <v>836515</v>
      </c>
      <c r="E17" s="432">
        <v>-141868</v>
      </c>
      <c r="F17" s="434">
        <v>-0.1696</v>
      </c>
    </row>
    <row r="18" spans="2:6" ht="16.5">
      <c r="B18" s="435" t="s">
        <v>248</v>
      </c>
      <c r="C18" s="436">
        <v>-186286</v>
      </c>
      <c r="D18" s="436">
        <v>-377182</v>
      </c>
      <c r="E18" s="439">
        <v>190896</v>
      </c>
      <c r="F18" s="437">
        <v>0.5061</v>
      </c>
    </row>
    <row r="19" spans="2:6" ht="16.5">
      <c r="B19" s="431" t="s">
        <v>249</v>
      </c>
      <c r="C19" s="432">
        <v>508361</v>
      </c>
      <c r="D19" s="433">
        <v>459333</v>
      </c>
      <c r="E19" s="433">
        <v>49028</v>
      </c>
      <c r="F19" s="434">
        <v>0.1067</v>
      </c>
    </row>
  </sheetData>
  <sheetProtection/>
  <mergeCells count="3">
    <mergeCell ref="B3:F3"/>
    <mergeCell ref="B4:F4"/>
    <mergeCell ref="B5:F5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zoomScale="110" zoomScaleNormal="110" zoomScalePageLayoutView="0" workbookViewId="0" topLeftCell="A1">
      <selection activeCell="B27" sqref="B27"/>
    </sheetView>
  </sheetViews>
  <sheetFormatPr defaultColWidth="7.28125" defaultRowHeight="12.75"/>
  <cols>
    <col min="1" max="1" width="7.28125" style="2" customWidth="1"/>
    <col min="2" max="2" width="36.00390625" style="2" customWidth="1"/>
    <col min="3" max="3" width="14.7109375" style="36" customWidth="1"/>
    <col min="4" max="4" width="16.140625" style="36" hidden="1" customWidth="1"/>
    <col min="5" max="5" width="14.7109375" style="36" customWidth="1"/>
    <col min="6" max="7" width="14.7109375" style="2" customWidth="1"/>
    <col min="8" max="8" width="1.7109375" style="2" customWidth="1"/>
    <col min="9" max="9" width="7.28125" style="2" customWidth="1"/>
    <col min="10" max="16384" width="7.28125" style="2" customWidth="1"/>
  </cols>
  <sheetData>
    <row r="1" ht="14.25">
      <c r="H1" s="37"/>
    </row>
    <row r="2" ht="14.25">
      <c r="H2" s="37"/>
    </row>
    <row r="3" spans="2:8" ht="30" customHeight="1">
      <c r="B3" s="335" t="s">
        <v>135</v>
      </c>
      <c r="C3" s="291">
        <v>42614</v>
      </c>
      <c r="D3" s="291">
        <v>42614</v>
      </c>
      <c r="E3" s="463" t="s">
        <v>270</v>
      </c>
      <c r="F3" s="336" t="s">
        <v>185</v>
      </c>
      <c r="G3" s="336" t="s">
        <v>186</v>
      </c>
      <c r="H3" s="37"/>
    </row>
    <row r="4" spans="2:7" ht="25.5">
      <c r="B4" s="236"/>
      <c r="D4" s="416" t="s">
        <v>229</v>
      </c>
      <c r="E4" s="415" t="s">
        <v>228</v>
      </c>
      <c r="F4" s="236"/>
      <c r="G4" s="236"/>
    </row>
    <row r="5" spans="2:8" s="15" customFormat="1" ht="15" customHeight="1" thickBot="1">
      <c r="B5" s="337" t="s">
        <v>136</v>
      </c>
      <c r="C5" s="338">
        <v>2988831.579</v>
      </c>
      <c r="D5" s="338">
        <v>3896215</v>
      </c>
      <c r="E5" s="338">
        <v>2589625.829</v>
      </c>
      <c r="F5" s="338">
        <v>399205.75</v>
      </c>
      <c r="G5" s="388">
        <v>0.15415576471684944</v>
      </c>
      <c r="H5" s="37"/>
    </row>
    <row r="6" spans="2:8" s="15" customFormat="1" ht="15" customHeight="1" thickBot="1">
      <c r="B6" s="339" t="s">
        <v>137</v>
      </c>
      <c r="C6" s="338">
        <v>7926594.358</v>
      </c>
      <c r="D6" s="338">
        <v>11281449</v>
      </c>
      <c r="E6" s="338">
        <v>7535592.681</v>
      </c>
      <c r="F6" s="261">
        <v>391001.67700000014</v>
      </c>
      <c r="G6" s="388">
        <v>0.05188731577621741</v>
      </c>
      <c r="H6" s="37"/>
    </row>
    <row r="7" spans="2:8" s="15" customFormat="1" ht="15" customHeight="1" thickBot="1">
      <c r="B7" s="339" t="s">
        <v>225</v>
      </c>
      <c r="C7" s="338">
        <v>0</v>
      </c>
      <c r="D7" s="338">
        <v>0</v>
      </c>
      <c r="E7" s="261">
        <v>5323935.881</v>
      </c>
      <c r="F7" s="261">
        <v>-5323935.881</v>
      </c>
      <c r="G7" s="388">
        <v>-1</v>
      </c>
      <c r="H7" s="37"/>
    </row>
    <row r="8" spans="2:7" ht="6" customHeight="1">
      <c r="B8" s="231"/>
      <c r="C8" s="232"/>
      <c r="D8" s="232"/>
      <c r="E8" s="232"/>
      <c r="F8" s="232"/>
      <c r="G8" s="389"/>
    </row>
    <row r="9" spans="2:8" s="15" customFormat="1" ht="15" customHeight="1">
      <c r="B9" s="340" t="s">
        <v>138</v>
      </c>
      <c r="C9" s="340">
        <v>10915425.936999999</v>
      </c>
      <c r="D9" s="340">
        <v>15177664</v>
      </c>
      <c r="E9" s="340">
        <v>15449154.390999999</v>
      </c>
      <c r="F9" s="387">
        <v>-4533728.454</v>
      </c>
      <c r="G9" s="483">
        <v>-0.2934612690932231</v>
      </c>
      <c r="H9" s="37"/>
    </row>
    <row r="10" ht="9.75" customHeight="1"/>
    <row r="11" spans="3:6" ht="14.25">
      <c r="C11" s="2"/>
      <c r="D11" s="2"/>
      <c r="F11" s="36"/>
    </row>
    <row r="12" spans="3:5" ht="14.25">
      <c r="C12" s="2"/>
      <c r="D12" s="2"/>
      <c r="E12" s="2"/>
    </row>
    <row r="13" spans="3:6" ht="14.25">
      <c r="C13" s="2"/>
      <c r="D13" s="2"/>
      <c r="F13" s="36"/>
    </row>
    <row r="15" ht="14.25">
      <c r="E15" s="47"/>
    </row>
    <row r="16" spans="3:5" ht="14.25">
      <c r="C16" s="46"/>
      <c r="E16" s="46"/>
    </row>
    <row r="20" ht="14.25">
      <c r="F20" s="36"/>
    </row>
    <row r="21" ht="14.25">
      <c r="F21" s="36"/>
    </row>
    <row r="22" ht="14.25">
      <c r="F22" s="36"/>
    </row>
    <row r="23" spans="6:7" ht="14.25">
      <c r="F23" s="36"/>
      <c r="G23" s="36"/>
    </row>
    <row r="24" spans="6:7" ht="14.25">
      <c r="F24" s="36"/>
      <c r="G24" s="36"/>
    </row>
    <row r="25" ht="14.25">
      <c r="F25" s="36"/>
    </row>
    <row r="26" ht="14.25">
      <c r="F26" s="36"/>
    </row>
    <row r="27" ht="14.25">
      <c r="F27" s="36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="110" zoomScaleNormal="110" zoomScalePageLayoutView="0" workbookViewId="0" topLeftCell="A1">
      <selection activeCell="B27" sqref="B27"/>
    </sheetView>
  </sheetViews>
  <sheetFormatPr defaultColWidth="7.28125" defaultRowHeight="12.75"/>
  <cols>
    <col min="1" max="1" width="7.28125" style="50" customWidth="1"/>
    <col min="2" max="2" width="43.57421875" style="48" customWidth="1"/>
    <col min="3" max="4" width="14.7109375" style="49" customWidth="1"/>
    <col min="5" max="6" width="14.7109375" style="50" customWidth="1"/>
    <col min="7" max="7" width="3.57421875" style="50" customWidth="1"/>
    <col min="8" max="8" width="7.28125" style="50" customWidth="1"/>
    <col min="9" max="9" width="12.7109375" style="48" hidden="1" customWidth="1"/>
    <col min="10" max="10" width="9.140625" style="0" hidden="1" customWidth="1"/>
    <col min="11" max="11" width="7.28125" style="0" customWidth="1"/>
    <col min="12" max="12" width="8.8515625" style="50" customWidth="1"/>
    <col min="13" max="16384" width="7.28125" style="50" customWidth="1"/>
  </cols>
  <sheetData>
    <row r="1" spans="1:11" s="2" customFormat="1" ht="14.25">
      <c r="A1" s="50"/>
      <c r="C1" s="36"/>
      <c r="D1" s="36"/>
      <c r="G1" s="37"/>
      <c r="I1" s="2" t="e">
        <v>#REF!</v>
      </c>
      <c r="J1"/>
      <c r="K1"/>
    </row>
    <row r="2" spans="5:6" ht="14.25" customHeight="1">
      <c r="E2" s="48"/>
      <c r="F2" s="48"/>
    </row>
    <row r="3" spans="2:11" s="2" customFormat="1" ht="30" customHeight="1">
      <c r="B3" s="336" t="s">
        <v>139</v>
      </c>
      <c r="C3" s="336">
        <v>42614</v>
      </c>
      <c r="D3" s="336" t="s">
        <v>270</v>
      </c>
      <c r="E3" s="336" t="s">
        <v>185</v>
      </c>
      <c r="F3" s="336" t="s">
        <v>186</v>
      </c>
      <c r="G3" s="37"/>
      <c r="I3" s="38"/>
      <c r="J3"/>
      <c r="K3"/>
    </row>
    <row r="4" spans="2:6" ht="12.75">
      <c r="B4" s="237"/>
      <c r="D4" s="415" t="s">
        <v>228</v>
      </c>
      <c r="E4" s="237"/>
      <c r="F4" s="237"/>
    </row>
    <row r="5" spans="2:11" s="15" customFormat="1" ht="18" customHeight="1" thickBot="1">
      <c r="B5" s="341" t="s">
        <v>140</v>
      </c>
      <c r="C5" s="342">
        <v>2513345.065</v>
      </c>
      <c r="D5" s="342">
        <v>2559728.698</v>
      </c>
      <c r="E5" s="342">
        <v>-46383.632999999914</v>
      </c>
      <c r="F5" s="407">
        <v>-0.018120527005944354</v>
      </c>
      <c r="G5" s="37"/>
      <c r="I5" s="43"/>
      <c r="J5" s="119"/>
      <c r="K5" s="127"/>
    </row>
    <row r="6" spans="2:11" s="15" customFormat="1" ht="18" customHeight="1" thickBot="1">
      <c r="B6" s="343" t="s">
        <v>141</v>
      </c>
      <c r="C6" s="342">
        <v>3004495.301</v>
      </c>
      <c r="D6" s="342">
        <v>2753965.211</v>
      </c>
      <c r="E6" s="342">
        <v>250530.08999999985</v>
      </c>
      <c r="F6" s="407">
        <v>0.09097068074764425</v>
      </c>
      <c r="G6" s="37"/>
      <c r="I6" s="44"/>
      <c r="J6" s="119"/>
      <c r="K6" s="127"/>
    </row>
    <row r="7" spans="2:11" s="15" customFormat="1" ht="18" customHeight="1" thickBot="1">
      <c r="B7" s="343" t="s">
        <v>225</v>
      </c>
      <c r="C7" s="342">
        <v>0</v>
      </c>
      <c r="D7" s="342">
        <v>1945652.102</v>
      </c>
      <c r="E7" s="342">
        <v>-1945652.102</v>
      </c>
      <c r="F7" s="407">
        <v>-1</v>
      </c>
      <c r="G7" s="37"/>
      <c r="I7" s="44"/>
      <c r="J7" s="119"/>
      <c r="K7" s="127"/>
    </row>
    <row r="8" spans="2:11" s="15" customFormat="1" ht="18" customHeight="1" thickBot="1">
      <c r="B8" s="343" t="s">
        <v>142</v>
      </c>
      <c r="C8" s="342">
        <v>5397585.571</v>
      </c>
      <c r="D8" s="342">
        <v>8189808.3780000005</v>
      </c>
      <c r="E8" s="342">
        <v>-2792222.807</v>
      </c>
      <c r="F8" s="407">
        <v>-0.3409387226324674</v>
      </c>
      <c r="G8" s="37"/>
      <c r="I8" s="44"/>
      <c r="J8" s="119"/>
      <c r="K8"/>
    </row>
    <row r="9" spans="2:11" s="15" customFormat="1" ht="18" customHeight="1" thickBot="1">
      <c r="B9" s="263" t="s">
        <v>148</v>
      </c>
      <c r="C9" s="342">
        <v>3796393.224</v>
      </c>
      <c r="D9" s="342">
        <v>6026149.283</v>
      </c>
      <c r="E9" s="342">
        <v>-2229756.059</v>
      </c>
      <c r="F9" s="407">
        <v>-0.3700134122614964</v>
      </c>
      <c r="G9" s="37"/>
      <c r="I9" s="199"/>
      <c r="J9" s="119"/>
      <c r="K9"/>
    </row>
    <row r="10" spans="2:11" s="15" customFormat="1" ht="18" customHeight="1" thickBot="1">
      <c r="B10" s="263" t="s">
        <v>149</v>
      </c>
      <c r="C10" s="342">
        <v>1601192.347</v>
      </c>
      <c r="D10" s="342">
        <v>2163659.095</v>
      </c>
      <c r="E10" s="342">
        <v>-562466.7480000001</v>
      </c>
      <c r="F10" s="407">
        <v>-0.2599608918520503</v>
      </c>
      <c r="G10" s="37"/>
      <c r="I10" s="45"/>
      <c r="J10" s="119"/>
      <c r="K10"/>
    </row>
    <row r="11" spans="2:6" ht="6" customHeight="1">
      <c r="B11" s="239"/>
      <c r="C11" s="240"/>
      <c r="D11" s="240"/>
      <c r="E11" s="240"/>
      <c r="F11" s="408"/>
    </row>
    <row r="12" spans="2:11" s="15" customFormat="1" ht="18" customHeight="1">
      <c r="B12" s="290" t="s">
        <v>150</v>
      </c>
      <c r="C12" s="308">
        <v>10915425.937</v>
      </c>
      <c r="D12" s="344">
        <v>15449154.389</v>
      </c>
      <c r="E12" s="390">
        <v>-4533728.452</v>
      </c>
      <c r="F12" s="345">
        <v>-0.29346126900175673</v>
      </c>
      <c r="G12" s="37"/>
      <c r="I12" s="41"/>
      <c r="J12"/>
      <c r="K12"/>
    </row>
    <row r="13" spans="3:11" s="2" customFormat="1" ht="9.75" customHeight="1">
      <c r="C13" s="36"/>
      <c r="D13" s="36"/>
      <c r="J13"/>
      <c r="K13"/>
    </row>
    <row r="14" spans="5:6" ht="12.75">
      <c r="E14" s="48"/>
      <c r="F14" s="48"/>
    </row>
    <row r="15" spans="3:9" ht="12.75" hidden="1">
      <c r="C15" s="51">
        <v>0</v>
      </c>
      <c r="D15" s="51">
        <v>-0.001999998465180397</v>
      </c>
      <c r="E15" s="128">
        <v>0.0020000003278255463</v>
      </c>
      <c r="F15" s="52">
        <v>9.14663900175583E-11</v>
      </c>
      <c r="I15" s="51"/>
    </row>
    <row r="16" spans="1:10" ht="12.75" hidden="1">
      <c r="A16" s="53"/>
      <c r="C16" s="48"/>
      <c r="D16" s="48"/>
      <c r="E16" s="53"/>
      <c r="F16" s="53"/>
      <c r="J16">
        <v>0</v>
      </c>
    </row>
    <row r="17" spans="1:6" ht="12.75" hidden="1">
      <c r="A17" s="48" t="s">
        <v>51</v>
      </c>
      <c r="C17" s="54">
        <v>5517840.366</v>
      </c>
      <c r="D17" s="54">
        <v>5313693.909</v>
      </c>
      <c r="E17" s="54">
        <v>204146.45699999994</v>
      </c>
      <c r="F17" s="120">
        <v>0.03841893426609122</v>
      </c>
    </row>
    <row r="18" spans="1:6" ht="12.75">
      <c r="A18" s="53"/>
      <c r="D18" s="54"/>
      <c r="E18" s="56"/>
      <c r="F18" s="53"/>
    </row>
    <row r="19" spans="1:6" ht="12.75">
      <c r="A19" s="53"/>
      <c r="D19" s="57"/>
      <c r="E19" s="56"/>
      <c r="F19" s="55"/>
    </row>
    <row r="20" spans="1:6" ht="12.75">
      <c r="A20" s="53"/>
      <c r="D20" s="48"/>
      <c r="E20" s="58"/>
      <c r="F20" s="53"/>
    </row>
    <row r="21" spans="1:6" ht="12.75">
      <c r="A21" s="53"/>
      <c r="D21" s="48"/>
      <c r="E21" s="53"/>
      <c r="F21" s="53"/>
    </row>
    <row r="22" spans="1:6" ht="12.75">
      <c r="A22" s="53"/>
      <c r="D22" s="48"/>
      <c r="E22" s="53"/>
      <c r="F22" s="53"/>
    </row>
    <row r="23" spans="1:6" ht="12.75">
      <c r="A23" s="53"/>
      <c r="D23" s="48"/>
      <c r="E23" s="53"/>
      <c r="F23" s="53"/>
    </row>
    <row r="24" spans="1:4" ht="12.75">
      <c r="A24" s="53"/>
      <c r="D24" s="48"/>
    </row>
    <row r="25" spans="1:4" ht="12.75">
      <c r="A25" s="53"/>
      <c r="D25" s="48"/>
    </row>
    <row r="26" spans="1:4" ht="12.75">
      <c r="A26" s="53"/>
      <c r="D26" s="48"/>
    </row>
    <row r="27" spans="1:4" ht="12.75">
      <c r="A27" s="53"/>
      <c r="C27" s="48"/>
      <c r="D27" s="48"/>
    </row>
  </sheetData>
  <sheetProtection/>
  <printOptions horizontalCentered="1"/>
  <pageMargins left="0.2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B27" sqref="B27"/>
    </sheetView>
  </sheetViews>
  <sheetFormatPr defaultColWidth="7.28125" defaultRowHeight="12.75"/>
  <cols>
    <col min="1" max="1" width="0.71875" style="2" customWidth="1"/>
    <col min="2" max="2" width="10.57421875" style="2" customWidth="1"/>
    <col min="3" max="3" width="27.140625" style="2" customWidth="1"/>
    <col min="4" max="4" width="12.00390625" style="2" customWidth="1"/>
    <col min="5" max="7" width="13.00390625" style="36" customWidth="1"/>
    <col min="8" max="8" width="13.421875" style="2" customWidth="1"/>
    <col min="9" max="9" width="10.421875" style="2" customWidth="1"/>
    <col min="10" max="10" width="1.1484375" style="2" customWidth="1"/>
    <col min="11" max="11" width="7.28125" style="2" customWidth="1"/>
    <col min="12" max="16384" width="7.28125" style="2" customWidth="1"/>
  </cols>
  <sheetData>
    <row r="1" ht="14.25">
      <c r="A1" s="2">
        <v>0</v>
      </c>
    </row>
    <row r="2" ht="15" thickBot="1"/>
    <row r="3" spans="2:9" ht="15" thickBot="1">
      <c r="B3" s="545" t="s">
        <v>171</v>
      </c>
      <c r="C3" s="545"/>
      <c r="D3" s="346" t="s">
        <v>172</v>
      </c>
      <c r="E3" s="347">
        <v>42614</v>
      </c>
      <c r="F3" s="347">
        <v>42339</v>
      </c>
      <c r="G3" s="347">
        <v>42248</v>
      </c>
      <c r="H3" s="346" t="s">
        <v>185</v>
      </c>
      <c r="I3" s="346" t="s">
        <v>186</v>
      </c>
    </row>
    <row r="4" spans="2:9" ht="6" customHeight="1">
      <c r="B4" s="50"/>
      <c r="C4" s="50"/>
      <c r="D4" s="50"/>
      <c r="E4" s="50"/>
      <c r="F4" s="50"/>
      <c r="G4" s="50"/>
      <c r="H4" s="50"/>
      <c r="I4" s="50"/>
    </row>
    <row r="5" spans="2:9" s="15" customFormat="1" ht="18" customHeight="1">
      <c r="B5" s="348" t="s">
        <v>157</v>
      </c>
      <c r="C5" s="349" t="s">
        <v>163</v>
      </c>
      <c r="D5" s="350" t="s">
        <v>187</v>
      </c>
      <c r="E5" s="351">
        <v>1.19</v>
      </c>
      <c r="F5" s="350">
        <v>1.01</v>
      </c>
      <c r="G5" s="441">
        <v>0</v>
      </c>
      <c r="H5" s="442">
        <v>0.17999999999999994</v>
      </c>
      <c r="I5" s="455">
        <v>0.17821782178217815</v>
      </c>
    </row>
    <row r="6" spans="2:9" s="15" customFormat="1" ht="18" customHeight="1">
      <c r="B6" s="348"/>
      <c r="C6" s="349" t="s">
        <v>162</v>
      </c>
      <c r="D6" s="350" t="s">
        <v>187</v>
      </c>
      <c r="E6" s="351">
        <v>1.16</v>
      </c>
      <c r="F6" s="350">
        <v>0.97</v>
      </c>
      <c r="G6" s="441">
        <v>0</v>
      </c>
      <c r="H6" s="442">
        <v>0.18999999999999995</v>
      </c>
      <c r="I6" s="455">
        <v>0.19587628865979378</v>
      </c>
    </row>
    <row r="7" spans="2:9" s="15" customFormat="1" ht="18" customHeight="1" thickBot="1">
      <c r="B7" s="352"/>
      <c r="C7" s="353" t="s">
        <v>164</v>
      </c>
      <c r="D7" s="354" t="s">
        <v>189</v>
      </c>
      <c r="E7" s="355">
        <v>475486.51</v>
      </c>
      <c r="F7" s="355">
        <v>29897</v>
      </c>
      <c r="G7" s="443">
        <v>0</v>
      </c>
      <c r="H7" s="409">
        <v>445589.51</v>
      </c>
      <c r="I7" s="456">
        <v>14.90415459745125</v>
      </c>
    </row>
    <row r="8" spans="2:9" s="15" customFormat="1" ht="18" customHeight="1">
      <c r="B8" s="393" t="s">
        <v>158</v>
      </c>
      <c r="C8" s="394" t="s">
        <v>158</v>
      </c>
      <c r="D8" s="395" t="s">
        <v>187</v>
      </c>
      <c r="E8" s="484">
        <v>1.02</v>
      </c>
      <c r="F8" s="487">
        <v>0.65</v>
      </c>
      <c r="G8" s="485">
        <v>0</v>
      </c>
      <c r="H8" s="485">
        <v>0.37</v>
      </c>
      <c r="I8" s="486">
        <v>0.5692307692307692</v>
      </c>
    </row>
    <row r="9" spans="2:9" s="15" customFormat="1" ht="18" customHeight="1">
      <c r="B9" s="393"/>
      <c r="C9" s="396" t="s">
        <v>166</v>
      </c>
      <c r="D9" s="395" t="s">
        <v>24</v>
      </c>
      <c r="E9" s="445">
        <v>0.4555</v>
      </c>
      <c r="F9" s="445">
        <v>0.482</v>
      </c>
      <c r="G9" s="444">
        <v>0</v>
      </c>
      <c r="H9" s="446">
        <v>-0.026499999999999968</v>
      </c>
      <c r="I9" s="446">
        <v>-0.05497925311203311</v>
      </c>
    </row>
    <row r="10" spans="2:9" s="15" customFormat="1" ht="18" customHeight="1">
      <c r="B10" s="393"/>
      <c r="C10" s="396" t="s">
        <v>165</v>
      </c>
      <c r="D10" s="395" t="s">
        <v>24</v>
      </c>
      <c r="E10" s="445">
        <v>0.5445</v>
      </c>
      <c r="F10" s="445">
        <v>0.518</v>
      </c>
      <c r="G10" s="444">
        <v>0</v>
      </c>
      <c r="H10" s="446">
        <v>0.026499999999999968</v>
      </c>
      <c r="I10" s="446">
        <v>0.051158301158301</v>
      </c>
    </row>
    <row r="11" spans="2:9" s="15" customFormat="1" ht="18" customHeight="1" thickBot="1">
      <c r="B11" s="397"/>
      <c r="C11" s="398" t="s">
        <v>167</v>
      </c>
      <c r="D11" s="399" t="s">
        <v>187</v>
      </c>
      <c r="E11" s="447">
        <v>3.117</v>
      </c>
      <c r="F11" s="489">
        <v>0</v>
      </c>
      <c r="G11" s="448">
        <v>4.152</v>
      </c>
      <c r="H11" s="448">
        <v>-1.0350000000000001</v>
      </c>
      <c r="I11" s="488">
        <v>-0.24927745664739887</v>
      </c>
    </row>
    <row r="12" spans="2:9" s="15" customFormat="1" ht="18" customHeight="1">
      <c r="B12" s="400" t="s">
        <v>159</v>
      </c>
      <c r="C12" s="401" t="s">
        <v>168</v>
      </c>
      <c r="D12" s="402" t="s">
        <v>24</v>
      </c>
      <c r="E12" s="449">
        <v>0.2447264460394611</v>
      </c>
      <c r="F12" s="450">
        <v>0</v>
      </c>
      <c r="G12" s="449">
        <v>0.23663141972787227</v>
      </c>
      <c r="H12" s="451">
        <v>0.008095026311588815</v>
      </c>
      <c r="I12" s="457">
        <v>0.03420943136333343</v>
      </c>
    </row>
    <row r="13" spans="2:9" s="15" customFormat="1" ht="18" customHeight="1">
      <c r="B13" s="400"/>
      <c r="C13" s="403" t="s">
        <v>169</v>
      </c>
      <c r="D13" s="402" t="s">
        <v>24</v>
      </c>
      <c r="E13" s="449">
        <v>0.126</v>
      </c>
      <c r="F13" s="450">
        <v>0</v>
      </c>
      <c r="G13" s="449">
        <v>0.1208</v>
      </c>
      <c r="H13" s="451">
        <v>0.005199999999999996</v>
      </c>
      <c r="I13" s="458">
        <v>0.043046357615893927</v>
      </c>
    </row>
    <row r="14" spans="2:9" s="15" customFormat="1" ht="18" customHeight="1" thickBot="1">
      <c r="B14" s="404"/>
      <c r="C14" s="404" t="s">
        <v>170</v>
      </c>
      <c r="D14" s="405" t="s">
        <v>24</v>
      </c>
      <c r="E14" s="452">
        <v>0.0829</v>
      </c>
      <c r="F14" s="453">
        <v>0</v>
      </c>
      <c r="G14" s="452">
        <v>0.0778</v>
      </c>
      <c r="H14" s="454">
        <v>0.005100000000000007</v>
      </c>
      <c r="I14" s="454">
        <v>0.06555269922879181</v>
      </c>
    </row>
    <row r="15" ht="6" customHeight="1"/>
    <row r="16" ht="11.25" customHeight="1">
      <c r="B16" s="241" t="s">
        <v>160</v>
      </c>
    </row>
    <row r="17" spans="2:7" ht="17.25" customHeight="1">
      <c r="B17" s="241" t="s">
        <v>161</v>
      </c>
      <c r="E17" s="2"/>
      <c r="F17" s="2"/>
      <c r="G17" s="2"/>
    </row>
    <row r="18" spans="2:7" ht="14.25">
      <c r="B18" s="237"/>
      <c r="E18" s="2"/>
      <c r="F18" s="2"/>
      <c r="G18" s="2"/>
    </row>
    <row r="19" ht="6.75" customHeight="1"/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showGridLines="0" zoomScalePageLayoutView="0" workbookViewId="0" topLeftCell="A1">
      <selection activeCell="B27" sqref="B27"/>
    </sheetView>
  </sheetViews>
  <sheetFormatPr defaultColWidth="7.28125" defaultRowHeight="12.75"/>
  <cols>
    <col min="1" max="1" width="7.28125" style="50" customWidth="1"/>
    <col min="2" max="2" width="41.28125" style="48" customWidth="1"/>
    <col min="3" max="4" width="16.57421875" style="49" customWidth="1"/>
    <col min="5" max="5" width="15.57421875" style="50" customWidth="1"/>
    <col min="6" max="6" width="13.7109375" style="50" customWidth="1"/>
    <col min="7" max="8" width="1.1484375" style="50" customWidth="1"/>
    <col min="9" max="9" width="7.28125" style="50" customWidth="1"/>
    <col min="10" max="16384" width="7.28125" style="50" customWidth="1"/>
  </cols>
  <sheetData>
    <row r="1" spans="2:7" ht="14.25">
      <c r="B1" s="2"/>
      <c r="C1" s="36"/>
      <c r="D1" s="36"/>
      <c r="E1" s="2"/>
      <c r="F1" s="2"/>
      <c r="G1" s="37"/>
    </row>
    <row r="2" spans="5:6" ht="12.75">
      <c r="E2" s="48"/>
      <c r="F2" s="48"/>
    </row>
    <row r="3" spans="2:7" s="2" customFormat="1" ht="21" customHeight="1">
      <c r="B3" s="356" t="s">
        <v>173</v>
      </c>
      <c r="C3" s="336">
        <v>42614</v>
      </c>
      <c r="D3" s="336">
        <v>42248</v>
      </c>
      <c r="E3" s="356" t="s">
        <v>185</v>
      </c>
      <c r="F3" s="356" t="s">
        <v>186</v>
      </c>
      <c r="G3" s="37"/>
    </row>
    <row r="4" spans="2:6" ht="6" customHeight="1">
      <c r="B4" s="242"/>
      <c r="C4" s="242"/>
      <c r="D4" s="242"/>
      <c r="E4" s="242"/>
      <c r="F4" s="242"/>
    </row>
    <row r="5" spans="2:7" s="15" customFormat="1" ht="18" customHeight="1" thickBot="1">
      <c r="B5" s="298" t="s">
        <v>180</v>
      </c>
      <c r="C5" s="261">
        <v>1157973</v>
      </c>
      <c r="D5" s="261">
        <v>1223495</v>
      </c>
      <c r="E5" s="261">
        <v>-65522</v>
      </c>
      <c r="F5" s="461">
        <v>-0.053553140797469534</v>
      </c>
      <c r="G5" s="37"/>
    </row>
    <row r="6" spans="2:7" s="15" customFormat="1" ht="18" customHeight="1" thickBot="1">
      <c r="B6" s="263" t="s">
        <v>179</v>
      </c>
      <c r="C6" s="261">
        <v>-358411</v>
      </c>
      <c r="D6" s="261">
        <v>-964314</v>
      </c>
      <c r="E6" s="261">
        <v>605903</v>
      </c>
      <c r="F6" s="461">
        <v>-0.6283254209728366</v>
      </c>
      <c r="G6" s="37"/>
    </row>
    <row r="7" spans="2:7" s="15" customFormat="1" ht="18" customHeight="1" thickBot="1">
      <c r="B7" s="263" t="s">
        <v>178</v>
      </c>
      <c r="C7" s="261">
        <v>-559639</v>
      </c>
      <c r="D7" s="261">
        <v>-880480</v>
      </c>
      <c r="E7" s="261">
        <v>320841</v>
      </c>
      <c r="F7" s="461">
        <v>-0.36439328548064687</v>
      </c>
      <c r="G7" s="37"/>
    </row>
    <row r="8" spans="2:6" ht="6" customHeight="1">
      <c r="B8" s="243"/>
      <c r="C8" s="240"/>
      <c r="D8" s="240"/>
      <c r="E8" s="240"/>
      <c r="F8" s="257"/>
    </row>
    <row r="9" spans="2:7" s="15" customFormat="1" ht="18" customHeight="1">
      <c r="B9" s="335" t="s">
        <v>181</v>
      </c>
      <c r="C9" s="357">
        <v>239923</v>
      </c>
      <c r="D9" s="391">
        <v>-621299</v>
      </c>
      <c r="E9" s="358">
        <v>861222</v>
      </c>
      <c r="F9" s="359">
        <v>-1.3861635058160402</v>
      </c>
      <c r="G9" s="37"/>
    </row>
    <row r="10" spans="3:6" ht="6" customHeight="1">
      <c r="C10" s="53"/>
      <c r="D10" s="53"/>
      <c r="E10" s="53"/>
      <c r="F10" s="53"/>
    </row>
    <row r="11" spans="2:8" ht="14.25">
      <c r="B11" s="116" t="s">
        <v>230</v>
      </c>
      <c r="C11" s="36"/>
      <c r="D11" s="65"/>
      <c r="E11" s="2"/>
      <c r="F11" s="2"/>
      <c r="G11" s="2"/>
      <c r="H11" s="48"/>
    </row>
    <row r="12" spans="5:8" ht="12.75">
      <c r="E12" s="48"/>
      <c r="F12" s="48"/>
      <c r="H12" s="53"/>
    </row>
    <row r="13" spans="4:8" ht="12.75">
      <c r="D13" s="51"/>
      <c r="E13" s="52"/>
      <c r="F13" s="52"/>
      <c r="H13" s="53"/>
    </row>
    <row r="14" spans="4:8" ht="12.75">
      <c r="D14" s="48"/>
      <c r="E14" s="53"/>
      <c r="F14" s="53"/>
      <c r="H14" s="53"/>
    </row>
    <row r="15" spans="4:8" ht="12.75">
      <c r="D15" s="54"/>
      <c r="E15" s="54"/>
      <c r="F15" s="55"/>
      <c r="H15" s="53"/>
    </row>
    <row r="16" spans="4:8" ht="12.75">
      <c r="D16" s="54"/>
      <c r="E16" s="56"/>
      <c r="F16" s="53"/>
      <c r="H16" s="53"/>
    </row>
    <row r="17" spans="4:8" ht="12.75">
      <c r="D17" s="57"/>
      <c r="E17" s="56"/>
      <c r="F17" s="55"/>
      <c r="H17" s="53"/>
    </row>
    <row r="18" spans="4:8" ht="12.75">
      <c r="D18" s="48"/>
      <c r="E18" s="58"/>
      <c r="F18" s="53"/>
      <c r="H18" s="53"/>
    </row>
    <row r="19" spans="4:8" ht="12.75">
      <c r="D19" s="48"/>
      <c r="E19" s="53"/>
      <c r="F19" s="53"/>
      <c r="H19" s="53"/>
    </row>
    <row r="20" spans="4:8" ht="12.75">
      <c r="D20" s="48"/>
      <c r="E20" s="53"/>
      <c r="F20" s="53"/>
      <c r="H20" s="53"/>
    </row>
    <row r="21" spans="4:6" ht="12.75">
      <c r="D21" s="48"/>
      <c r="E21" s="53"/>
      <c r="F21" s="53"/>
    </row>
    <row r="22" spans="3:4" ht="12.75">
      <c r="C22" s="48"/>
      <c r="D22" s="48"/>
    </row>
    <row r="23" spans="3:4" ht="12.75">
      <c r="C23" s="48"/>
      <c r="D23" s="48"/>
    </row>
    <row r="24" spans="3:4" ht="12.75">
      <c r="C24" s="48"/>
      <c r="D24" s="48"/>
    </row>
    <row r="25" spans="3:4" ht="12.75">
      <c r="C25" s="48"/>
      <c r="D25" s="48"/>
    </row>
  </sheetData>
  <sheetProtection/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Q37"/>
  <sheetViews>
    <sheetView showGridLines="0" zoomScalePageLayoutView="0" workbookViewId="0" topLeftCell="A1">
      <selection activeCell="B27" sqref="B27"/>
    </sheetView>
  </sheetViews>
  <sheetFormatPr defaultColWidth="11.421875" defaultRowHeight="12.75"/>
  <cols>
    <col min="1" max="1" width="11.421875" style="3" customWidth="1"/>
    <col min="2" max="2" width="41.28125" style="3" customWidth="1"/>
    <col min="3" max="3" width="16.8515625" style="3" customWidth="1"/>
    <col min="4" max="4" width="17.7109375" style="3" customWidth="1"/>
    <col min="5" max="6" width="12.28125" style="3" customWidth="1"/>
    <col min="7" max="7" width="2.00390625" style="3" customWidth="1"/>
    <col min="8" max="8" width="5.00390625" style="3" customWidth="1"/>
    <col min="9" max="16384" width="11.421875" style="3" customWidth="1"/>
  </cols>
  <sheetData>
    <row r="3" spans="2:6" ht="14.25">
      <c r="B3" s="546" t="s">
        <v>174</v>
      </c>
      <c r="C3" s="546"/>
      <c r="D3" s="546"/>
      <c r="E3" s="546"/>
      <c r="F3" s="546"/>
    </row>
    <row r="4" spans="2:6" s="107" customFormat="1" ht="17.25" customHeight="1">
      <c r="B4" s="547" t="s">
        <v>175</v>
      </c>
      <c r="C4" s="547"/>
      <c r="D4" s="547"/>
      <c r="E4" s="547"/>
      <c r="F4" s="547"/>
    </row>
    <row r="5" spans="3:6" s="111" customFormat="1" ht="15.75" customHeight="1">
      <c r="C5" s="112"/>
      <c r="D5" s="112"/>
      <c r="E5" s="112"/>
      <c r="F5" s="112"/>
    </row>
    <row r="6" spans="2:17" ht="48" customHeight="1">
      <c r="B6" s="549" t="s">
        <v>123</v>
      </c>
      <c r="C6" s="548" t="s">
        <v>213</v>
      </c>
      <c r="D6" s="548"/>
      <c r="E6" s="548" t="s">
        <v>176</v>
      </c>
      <c r="F6" s="548"/>
      <c r="K6"/>
      <c r="L6"/>
      <c r="M6"/>
      <c r="N6"/>
      <c r="O6"/>
      <c r="P6"/>
      <c r="Q6"/>
    </row>
    <row r="7" spans="2:17" ht="21.75" customHeight="1">
      <c r="B7" s="549"/>
      <c r="C7" s="291">
        <v>42614</v>
      </c>
      <c r="D7" s="291">
        <v>42248</v>
      </c>
      <c r="E7" s="291">
        <v>42614</v>
      </c>
      <c r="F7" s="291">
        <v>42248</v>
      </c>
      <c r="J7"/>
      <c r="K7"/>
      <c r="L7"/>
      <c r="M7"/>
      <c r="N7"/>
      <c r="O7"/>
      <c r="P7"/>
      <c r="Q7"/>
    </row>
    <row r="8" spans="2:17" ht="6" customHeight="1">
      <c r="B8" s="237"/>
      <c r="C8" s="237"/>
      <c r="D8" s="237"/>
      <c r="E8" s="237"/>
      <c r="F8" s="237"/>
      <c r="J8"/>
      <c r="K8"/>
      <c r="L8"/>
      <c r="M8"/>
      <c r="N8"/>
      <c r="O8"/>
      <c r="P8"/>
      <c r="Q8"/>
    </row>
    <row r="9" spans="2:17" ht="13.5" thickBot="1">
      <c r="B9" s="330" t="s">
        <v>79</v>
      </c>
      <c r="C9" s="360">
        <v>48519</v>
      </c>
      <c r="D9" s="360">
        <v>432301</v>
      </c>
      <c r="E9" s="360">
        <v>0</v>
      </c>
      <c r="F9" s="360">
        <v>0</v>
      </c>
      <c r="J9"/>
      <c r="K9"/>
      <c r="L9"/>
      <c r="M9"/>
      <c r="N9"/>
      <c r="O9"/>
      <c r="P9"/>
      <c r="Q9"/>
    </row>
    <row r="10" spans="2:17" ht="13.5" thickBot="1">
      <c r="B10" s="330" t="s">
        <v>237</v>
      </c>
      <c r="C10" s="360">
        <v>120173</v>
      </c>
      <c r="D10" s="360">
        <v>0</v>
      </c>
      <c r="E10" s="360">
        <v>77303</v>
      </c>
      <c r="F10" s="360">
        <v>78847</v>
      </c>
      <c r="J10"/>
      <c r="K10"/>
      <c r="L10"/>
      <c r="M10"/>
      <c r="N10"/>
      <c r="O10"/>
      <c r="P10"/>
      <c r="Q10"/>
    </row>
    <row r="11" spans="2:17" ht="13.5" thickBot="1">
      <c r="B11" s="332" t="s">
        <v>62</v>
      </c>
      <c r="C11" s="360">
        <v>2358</v>
      </c>
      <c r="D11" s="360">
        <v>2713</v>
      </c>
      <c r="E11" s="360">
        <v>3577</v>
      </c>
      <c r="F11" s="360">
        <v>3912</v>
      </c>
      <c r="J11"/>
      <c r="K11"/>
      <c r="L11"/>
      <c r="M11"/>
      <c r="N11"/>
      <c r="O11"/>
      <c r="P11"/>
      <c r="Q11"/>
    </row>
    <row r="12" spans="2:17" ht="13.5" thickBot="1">
      <c r="B12" s="332" t="s">
        <v>65</v>
      </c>
      <c r="C12" s="360">
        <v>5557</v>
      </c>
      <c r="D12" s="360">
        <v>12492</v>
      </c>
      <c r="E12" s="360">
        <v>4051</v>
      </c>
      <c r="F12" s="360">
        <v>4413</v>
      </c>
      <c r="J12"/>
      <c r="K12"/>
      <c r="L12"/>
      <c r="M12"/>
      <c r="N12"/>
      <c r="O12"/>
      <c r="P12"/>
      <c r="Q12"/>
    </row>
    <row r="13" spans="2:17" ht="13.5" thickBot="1">
      <c r="B13" s="332" t="s">
        <v>78</v>
      </c>
      <c r="C13" s="360">
        <v>774</v>
      </c>
      <c r="D13" s="360">
        <v>636</v>
      </c>
      <c r="E13" s="360">
        <v>7697</v>
      </c>
      <c r="F13" s="360">
        <v>8625</v>
      </c>
      <c r="J13"/>
      <c r="K13"/>
      <c r="L13"/>
      <c r="M13"/>
      <c r="N13"/>
      <c r="O13"/>
      <c r="P13"/>
      <c r="Q13"/>
    </row>
    <row r="14" spans="2:17" ht="13.5" thickBot="1">
      <c r="B14" s="332" t="s">
        <v>31</v>
      </c>
      <c r="C14" s="360">
        <v>11502</v>
      </c>
      <c r="D14" s="360">
        <v>32526</v>
      </c>
      <c r="E14" s="360">
        <v>0</v>
      </c>
      <c r="F14" s="360">
        <v>0</v>
      </c>
      <c r="J14"/>
      <c r="K14"/>
      <c r="L14"/>
      <c r="M14"/>
      <c r="N14"/>
      <c r="O14"/>
      <c r="P14"/>
      <c r="Q14"/>
    </row>
    <row r="15" spans="2:17" ht="13.5" thickBot="1">
      <c r="B15" s="332" t="s">
        <v>32</v>
      </c>
      <c r="C15" s="360">
        <v>62751</v>
      </c>
      <c r="D15" s="360">
        <v>155374</v>
      </c>
      <c r="E15" s="360">
        <v>7883</v>
      </c>
      <c r="F15" s="360">
        <v>9556</v>
      </c>
      <c r="J15"/>
      <c r="K15"/>
      <c r="L15"/>
      <c r="M15"/>
      <c r="N15"/>
      <c r="O15"/>
      <c r="P15"/>
      <c r="Q15"/>
    </row>
    <row r="16" spans="2:17" ht="13.5" thickBot="1">
      <c r="B16" s="332" t="s">
        <v>33</v>
      </c>
      <c r="C16" s="360">
        <v>64899</v>
      </c>
      <c r="D16" s="360">
        <v>89189</v>
      </c>
      <c r="E16" s="360">
        <v>22839</v>
      </c>
      <c r="F16" s="360">
        <v>21242</v>
      </c>
      <c r="J16"/>
      <c r="K16"/>
      <c r="L16"/>
      <c r="M16"/>
      <c r="N16"/>
      <c r="O16"/>
      <c r="P16"/>
      <c r="Q16"/>
    </row>
    <row r="17" spans="2:17" ht="13.5" thickBot="1">
      <c r="B17" s="332" t="s">
        <v>95</v>
      </c>
      <c r="C17" s="360">
        <v>106759</v>
      </c>
      <c r="D17" s="360">
        <v>117571</v>
      </c>
      <c r="E17" s="360">
        <v>34922</v>
      </c>
      <c r="F17" s="360">
        <v>31276</v>
      </c>
      <c r="J17"/>
      <c r="K17"/>
      <c r="L17"/>
      <c r="M17"/>
      <c r="N17"/>
      <c r="O17"/>
      <c r="P17"/>
      <c r="Q17"/>
    </row>
    <row r="18" spans="2:17" ht="13.5" thickBot="1">
      <c r="B18" s="332" t="s">
        <v>96</v>
      </c>
      <c r="C18" s="360">
        <v>60958</v>
      </c>
      <c r="D18" s="360">
        <v>60266</v>
      </c>
      <c r="E18" s="360">
        <v>23361</v>
      </c>
      <c r="F18" s="360">
        <v>22555</v>
      </c>
      <c r="J18"/>
      <c r="K18"/>
      <c r="L18"/>
      <c r="M18"/>
      <c r="N18"/>
      <c r="O18"/>
      <c r="P18"/>
      <c r="Q18"/>
    </row>
    <row r="19" spans="2:17" ht="13.5" thickBot="1">
      <c r="B19" s="332" t="s">
        <v>34</v>
      </c>
      <c r="C19" s="360">
        <v>110929</v>
      </c>
      <c r="D19" s="360">
        <v>93839</v>
      </c>
      <c r="E19" s="360">
        <v>42313</v>
      </c>
      <c r="F19" s="360">
        <v>45062</v>
      </c>
      <c r="J19"/>
      <c r="K19"/>
      <c r="L19"/>
      <c r="M19"/>
      <c r="N19"/>
      <c r="O19"/>
      <c r="P19"/>
      <c r="Q19"/>
    </row>
    <row r="20" spans="2:17" ht="13.5" hidden="1" thickBot="1">
      <c r="B20" s="332" t="s">
        <v>205</v>
      </c>
      <c r="C20" s="360">
        <v>0</v>
      </c>
      <c r="D20" s="360">
        <v>0</v>
      </c>
      <c r="E20" s="360">
        <v>0</v>
      </c>
      <c r="F20" s="360">
        <v>0</v>
      </c>
      <c r="J20"/>
      <c r="K20"/>
      <c r="L20"/>
      <c r="M20"/>
      <c r="N20"/>
      <c r="O20"/>
      <c r="P20"/>
      <c r="Q20"/>
    </row>
    <row r="21" spans="2:17" ht="13.5" thickBot="1">
      <c r="B21" s="332" t="s">
        <v>206</v>
      </c>
      <c r="C21" s="360">
        <v>51</v>
      </c>
      <c r="D21" s="360">
        <v>77</v>
      </c>
      <c r="E21" s="360">
        <v>0</v>
      </c>
      <c r="F21" s="360">
        <v>0</v>
      </c>
      <c r="J21"/>
      <c r="K21"/>
      <c r="L21"/>
      <c r="M21"/>
      <c r="N21"/>
      <c r="O21"/>
      <c r="P21"/>
      <c r="Q21"/>
    </row>
    <row r="22" spans="2:17" ht="13.5" thickBot="1">
      <c r="B22" s="332" t="s">
        <v>188</v>
      </c>
      <c r="C22" s="360">
        <v>2728</v>
      </c>
      <c r="D22" s="360">
        <v>4592</v>
      </c>
      <c r="E22" s="360">
        <v>-168</v>
      </c>
      <c r="F22" s="360">
        <v>-343</v>
      </c>
      <c r="J22"/>
      <c r="K22"/>
      <c r="L22"/>
      <c r="M22"/>
      <c r="N22"/>
      <c r="O22"/>
      <c r="P22"/>
      <c r="Q22"/>
    </row>
    <row r="23" spans="2:17" ht="13.5" thickBot="1">
      <c r="B23" s="332" t="s">
        <v>108</v>
      </c>
      <c r="C23" s="360">
        <v>100</v>
      </c>
      <c r="D23" s="360">
        <v>96</v>
      </c>
      <c r="E23" s="360">
        <v>29</v>
      </c>
      <c r="F23" s="360">
        <v>30</v>
      </c>
      <c r="J23"/>
      <c r="K23"/>
      <c r="L23"/>
      <c r="M23"/>
      <c r="N23"/>
      <c r="O23"/>
      <c r="P23"/>
      <c r="Q23"/>
    </row>
    <row r="24" spans="2:17" ht="13.5" thickBot="1">
      <c r="B24" s="332" t="s">
        <v>109</v>
      </c>
      <c r="C24" s="360">
        <v>3704</v>
      </c>
      <c r="D24" s="360">
        <v>38575</v>
      </c>
      <c r="E24" s="360">
        <v>8697</v>
      </c>
      <c r="F24" s="360">
        <v>6999</v>
      </c>
      <c r="J24"/>
      <c r="K24"/>
      <c r="L24"/>
      <c r="M24"/>
      <c r="N24"/>
      <c r="O24"/>
      <c r="P24"/>
      <c r="Q24"/>
    </row>
    <row r="25" spans="2:17" ht="13.5" thickBot="1">
      <c r="B25" s="332" t="s">
        <v>110</v>
      </c>
      <c r="C25" s="360">
        <v>4457</v>
      </c>
      <c r="D25" s="360">
        <v>4321</v>
      </c>
      <c r="E25" s="360">
        <v>4173</v>
      </c>
      <c r="F25" s="360">
        <v>4087</v>
      </c>
      <c r="J25"/>
      <c r="K25"/>
      <c r="L25"/>
      <c r="M25"/>
      <c r="N25"/>
      <c r="O25"/>
      <c r="P25"/>
      <c r="Q25"/>
    </row>
    <row r="26" spans="2:17" ht="6" customHeight="1">
      <c r="B26" s="246"/>
      <c r="C26" s="247"/>
      <c r="D26" s="247"/>
      <c r="E26" s="247"/>
      <c r="F26" s="247"/>
      <c r="J26"/>
      <c r="K26"/>
      <c r="L26"/>
      <c r="M26"/>
      <c r="N26"/>
      <c r="O26"/>
      <c r="P26"/>
      <c r="Q26"/>
    </row>
    <row r="27" spans="2:17" ht="18" customHeight="1">
      <c r="B27" s="361" t="s">
        <v>22</v>
      </c>
      <c r="C27" s="362">
        <v>606219</v>
      </c>
      <c r="D27" s="362">
        <v>1044568</v>
      </c>
      <c r="E27" s="362">
        <v>236677</v>
      </c>
      <c r="F27" s="362">
        <v>236261</v>
      </c>
      <c r="J27"/>
      <c r="K27"/>
      <c r="L27"/>
      <c r="M27"/>
      <c r="N27"/>
      <c r="O27"/>
      <c r="P27"/>
      <c r="Q27"/>
    </row>
    <row r="28" spans="2:17" ht="9" customHeight="1">
      <c r="B28" s="245"/>
      <c r="C28" s="245"/>
      <c r="D28" s="245"/>
      <c r="E28" s="245"/>
      <c r="F28" s="245"/>
      <c r="J28"/>
      <c r="K28"/>
      <c r="L28"/>
      <c r="M28"/>
      <c r="N28"/>
      <c r="O28"/>
      <c r="P28"/>
      <c r="Q28"/>
    </row>
    <row r="29" spans="2:13" ht="12.75">
      <c r="B29" s="245" t="s">
        <v>177</v>
      </c>
      <c r="C29" s="237"/>
      <c r="D29" s="237"/>
      <c r="E29" s="237"/>
      <c r="F29" s="244"/>
      <c r="J29"/>
      <c r="K29"/>
      <c r="L29"/>
      <c r="M29"/>
    </row>
    <row r="30" spans="2:13" ht="12.75">
      <c r="B30" s="251"/>
      <c r="C30" s="133"/>
      <c r="D30" s="133"/>
      <c r="E30" s="133"/>
      <c r="F30" s="133"/>
      <c r="J30"/>
      <c r="K30"/>
      <c r="L30"/>
      <c r="M30"/>
    </row>
    <row r="31" spans="2:13" ht="12.75">
      <c r="B31" s="137"/>
      <c r="C31" s="133"/>
      <c r="F31" s="133"/>
      <c r="J31"/>
      <c r="K31"/>
      <c r="L31"/>
      <c r="M31"/>
    </row>
    <row r="32" spans="3:6" ht="12.75">
      <c r="C32" s="133"/>
      <c r="D32" s="133"/>
      <c r="E32" s="133"/>
      <c r="F32" s="133"/>
    </row>
    <row r="33" ht="12.75">
      <c r="C33" s="133"/>
    </row>
    <row r="34" spans="3:8" ht="12.75">
      <c r="C34"/>
      <c r="D34"/>
      <c r="F34"/>
      <c r="G34"/>
      <c r="H34"/>
    </row>
    <row r="35" spans="3:8" ht="12.75">
      <c r="C35" s="214"/>
      <c r="D35"/>
      <c r="E35" s="214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 s="127"/>
      <c r="D37"/>
      <c r="E37"/>
      <c r="F37"/>
      <c r="G37"/>
      <c r="H37"/>
    </row>
  </sheetData>
  <sheetProtection/>
  <mergeCells count="5">
    <mergeCell ref="B3:F3"/>
    <mergeCell ref="B4:F4"/>
    <mergeCell ref="C6:D6"/>
    <mergeCell ref="E6:F6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P34"/>
  <sheetViews>
    <sheetView showGridLines="0" zoomScalePageLayoutView="0" workbookViewId="0" topLeftCell="A1">
      <selection activeCell="B27" sqref="B27"/>
    </sheetView>
  </sheetViews>
  <sheetFormatPr defaultColWidth="11.421875" defaultRowHeight="12.75"/>
  <cols>
    <col min="1" max="1" width="11.421875" style="367" customWidth="1"/>
    <col min="2" max="2" width="20.57421875" style="367" customWidth="1"/>
    <col min="3" max="16384" width="11.421875" style="367" customWidth="1"/>
  </cols>
  <sheetData>
    <row r="2" spans="2:12" ht="12.75">
      <c r="B2" s="549" t="s">
        <v>272</v>
      </c>
      <c r="C2" s="526" t="s">
        <v>251</v>
      </c>
      <c r="D2" s="526"/>
      <c r="E2" s="526" t="s">
        <v>151</v>
      </c>
      <c r="F2" s="526"/>
      <c r="G2" s="526" t="s">
        <v>152</v>
      </c>
      <c r="H2" s="526"/>
      <c r="I2" s="526" t="s">
        <v>273</v>
      </c>
      <c r="J2" s="526"/>
      <c r="K2" s="526" t="s">
        <v>274</v>
      </c>
      <c r="L2" s="526"/>
    </row>
    <row r="3" spans="2:12" ht="12.75">
      <c r="B3" s="549"/>
      <c r="C3" s="526" t="s">
        <v>275</v>
      </c>
      <c r="D3" s="526"/>
      <c r="E3" s="526" t="s">
        <v>24</v>
      </c>
      <c r="F3" s="526"/>
      <c r="G3" s="526" t="s">
        <v>276</v>
      </c>
      <c r="H3" s="526"/>
      <c r="I3" s="526" t="s">
        <v>276</v>
      </c>
      <c r="J3" s="526"/>
      <c r="K3" s="526" t="s">
        <v>276</v>
      </c>
      <c r="L3" s="526"/>
    </row>
    <row r="4" spans="2:12" ht="12.75">
      <c r="B4" s="549"/>
      <c r="C4" s="490">
        <v>42522</v>
      </c>
      <c r="D4" s="490">
        <v>42156</v>
      </c>
      <c r="E4" s="490">
        <v>42522</v>
      </c>
      <c r="F4" s="490">
        <v>42156</v>
      </c>
      <c r="G4" s="490">
        <v>42522</v>
      </c>
      <c r="H4" s="490">
        <v>42156</v>
      </c>
      <c r="I4" s="490">
        <v>42522</v>
      </c>
      <c r="J4" s="490">
        <v>42156</v>
      </c>
      <c r="K4" s="490">
        <v>42522</v>
      </c>
      <c r="L4" s="490">
        <v>42156</v>
      </c>
    </row>
    <row r="5" spans="2:12" s="495" customFormat="1" ht="12.75">
      <c r="B5" s="492"/>
      <c r="C5" s="493"/>
      <c r="D5" s="493"/>
      <c r="E5" s="494"/>
      <c r="F5" s="494"/>
      <c r="G5" s="493"/>
      <c r="H5" s="493"/>
      <c r="I5" s="493"/>
      <c r="J5" s="493"/>
      <c r="K5" s="493"/>
      <c r="L5" s="493"/>
    </row>
    <row r="6" spans="2:12" ht="13.5" thickBot="1">
      <c r="B6" s="330" t="s">
        <v>19</v>
      </c>
      <c r="C6" s="360">
        <v>14202.904933006348</v>
      </c>
      <c r="D6" s="360">
        <v>14004</v>
      </c>
      <c r="E6" s="496">
        <v>12.1</v>
      </c>
      <c r="F6" s="496">
        <v>12.4</v>
      </c>
      <c r="G6" s="360">
        <v>2495026</v>
      </c>
      <c r="H6" s="360">
        <v>2476741</v>
      </c>
      <c r="I6" s="360">
        <v>4258</v>
      </c>
      <c r="J6" s="360">
        <v>4129</v>
      </c>
      <c r="K6" s="360">
        <v>585.9619539689995</v>
      </c>
      <c r="L6" s="360">
        <v>599.8403971906031</v>
      </c>
    </row>
    <row r="7" spans="2:12" ht="13.5" thickBot="1">
      <c r="B7" s="330" t="s">
        <v>20</v>
      </c>
      <c r="C7" s="360">
        <v>5823.788414434994</v>
      </c>
      <c r="D7" s="360">
        <v>5710.172608055</v>
      </c>
      <c r="E7" s="496">
        <v>8</v>
      </c>
      <c r="F7" s="496">
        <v>7.7</v>
      </c>
      <c r="G7" s="360">
        <v>1359953</v>
      </c>
      <c r="H7" s="360">
        <v>1329686</v>
      </c>
      <c r="I7" s="360">
        <v>620</v>
      </c>
      <c r="J7" s="360">
        <v>615</v>
      </c>
      <c r="K7" s="360">
        <v>2193.472580645161</v>
      </c>
      <c r="L7" s="360">
        <v>2162.091056910569</v>
      </c>
    </row>
    <row r="8" spans="2:12" ht="13.5" thickBot="1">
      <c r="B8" s="330" t="s">
        <v>277</v>
      </c>
      <c r="C8" s="360">
        <v>8410</v>
      </c>
      <c r="D8" s="360">
        <v>8226</v>
      </c>
      <c r="E8" s="496">
        <v>19.6</v>
      </c>
      <c r="F8" s="496">
        <v>19</v>
      </c>
      <c r="G8" s="360">
        <v>3035422</v>
      </c>
      <c r="H8" s="360">
        <v>2972262</v>
      </c>
      <c r="I8" s="360">
        <v>1072</v>
      </c>
      <c r="J8" s="360">
        <v>1201</v>
      </c>
      <c r="K8" s="360">
        <v>2831.5503731343283</v>
      </c>
      <c r="L8" s="360">
        <v>2474.8226477935054</v>
      </c>
    </row>
    <row r="9" spans="2:12" ht="13.5" thickBot="1">
      <c r="B9" s="330" t="s">
        <v>21</v>
      </c>
      <c r="C9" s="360">
        <v>8569</v>
      </c>
      <c r="D9" s="360">
        <v>8342</v>
      </c>
      <c r="E9" s="496">
        <v>13</v>
      </c>
      <c r="F9" s="496">
        <v>12</v>
      </c>
      <c r="G9" s="360">
        <v>3859306</v>
      </c>
      <c r="H9" s="360">
        <v>3721709</v>
      </c>
      <c r="I9" s="360">
        <v>1141</v>
      </c>
      <c r="J9" s="360">
        <v>1185</v>
      </c>
      <c r="K9" s="360">
        <v>3382.3891323400526</v>
      </c>
      <c r="L9" s="360">
        <v>3140.682700421941</v>
      </c>
    </row>
    <row r="10" spans="2:12" ht="13.5" thickBot="1">
      <c r="B10" s="330" t="s">
        <v>278</v>
      </c>
      <c r="C10" s="360">
        <v>10105</v>
      </c>
      <c r="D10" s="360">
        <v>10430</v>
      </c>
      <c r="E10" s="496">
        <v>7.3</v>
      </c>
      <c r="F10" s="496">
        <v>7.2</v>
      </c>
      <c r="G10" s="360">
        <v>2930661</v>
      </c>
      <c r="H10" s="360">
        <v>2843538</v>
      </c>
      <c r="I10" s="360">
        <v>1096</v>
      </c>
      <c r="J10" s="360">
        <v>1097</v>
      </c>
      <c r="K10" s="360">
        <v>2673.9607664233577</v>
      </c>
      <c r="L10" s="360">
        <v>2592.1039197812215</v>
      </c>
    </row>
    <row r="11" spans="2:12" ht="12.75">
      <c r="B11" s="246"/>
      <c r="C11" s="247"/>
      <c r="D11" s="247"/>
      <c r="E11" s="503"/>
      <c r="F11" s="503"/>
      <c r="G11" s="247"/>
      <c r="H11" s="247"/>
      <c r="I11" s="247"/>
      <c r="J11" s="247"/>
      <c r="K11" s="247"/>
      <c r="L11" s="247"/>
    </row>
    <row r="12" spans="2:12" ht="12.75">
      <c r="B12" s="246"/>
      <c r="C12" s="247"/>
      <c r="D12" s="247"/>
      <c r="E12" s="503"/>
      <c r="F12" s="503"/>
      <c r="G12" s="247"/>
      <c r="H12" s="247"/>
      <c r="I12" s="247"/>
      <c r="J12" s="247"/>
      <c r="K12" s="247"/>
      <c r="L12" s="247"/>
    </row>
    <row r="13" spans="2:12" ht="12.75">
      <c r="B13" s="246"/>
      <c r="C13" s="247"/>
      <c r="D13" s="247"/>
      <c r="E13" s="503"/>
      <c r="F13" s="503"/>
      <c r="G13" s="247"/>
      <c r="H13" s="247"/>
      <c r="I13" s="247"/>
      <c r="J13" s="247"/>
      <c r="K13" s="247"/>
      <c r="L13" s="247"/>
    </row>
    <row r="16" spans="2:16" ht="15">
      <c r="B16" s="550" t="s">
        <v>280</v>
      </c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</row>
    <row r="18" spans="2:14" ht="12.75">
      <c r="B18" s="549"/>
      <c r="C18" s="526" t="s">
        <v>10</v>
      </c>
      <c r="D18" s="526"/>
      <c r="E18" s="526" t="s">
        <v>122</v>
      </c>
      <c r="F18" s="526"/>
      <c r="G18" s="526" t="s">
        <v>121</v>
      </c>
      <c r="H18" s="526"/>
      <c r="I18" s="526"/>
      <c r="J18" s="526"/>
      <c r="K18" s="526" t="s">
        <v>14</v>
      </c>
      <c r="L18" s="526"/>
      <c r="M18" s="526" t="s">
        <v>279</v>
      </c>
      <c r="N18" s="526"/>
    </row>
    <row r="19" spans="2:14" ht="12.75">
      <c r="B19" s="549"/>
      <c r="C19" s="526" t="s">
        <v>19</v>
      </c>
      <c r="D19" s="526"/>
      <c r="E19" s="526" t="s">
        <v>20</v>
      </c>
      <c r="F19" s="526"/>
      <c r="G19" s="526" t="s">
        <v>77</v>
      </c>
      <c r="H19" s="526"/>
      <c r="I19" s="526" t="s">
        <v>21</v>
      </c>
      <c r="J19" s="526"/>
      <c r="K19" s="526" t="s">
        <v>278</v>
      </c>
      <c r="L19" s="526"/>
      <c r="M19" s="526"/>
      <c r="N19" s="526"/>
    </row>
    <row r="20" spans="2:14" ht="12.75">
      <c r="B20" s="549"/>
      <c r="C20" s="490">
        <v>42522</v>
      </c>
      <c r="D20" s="490">
        <v>42156</v>
      </c>
      <c r="E20" s="490">
        <v>42522</v>
      </c>
      <c r="F20" s="490">
        <v>42156</v>
      </c>
      <c r="G20" s="490">
        <v>42522</v>
      </c>
      <c r="H20" s="490">
        <v>42156</v>
      </c>
      <c r="I20" s="490">
        <v>42522</v>
      </c>
      <c r="J20" s="490">
        <v>42156</v>
      </c>
      <c r="K20" s="490">
        <v>42522</v>
      </c>
      <c r="L20" s="490">
        <v>42156</v>
      </c>
      <c r="M20" s="490">
        <v>42522</v>
      </c>
      <c r="N20" s="490">
        <v>42156</v>
      </c>
    </row>
    <row r="21" spans="2:14" ht="13.5" thickBot="1">
      <c r="B21" s="330" t="s">
        <v>197</v>
      </c>
      <c r="C21" s="360">
        <v>6403.288365496043</v>
      </c>
      <c r="D21" s="360">
        <v>6303</v>
      </c>
      <c r="E21" s="360">
        <v>2115.250427156586</v>
      </c>
      <c r="F21" s="360">
        <v>2124.22381836</v>
      </c>
      <c r="G21" s="360">
        <v>3580</v>
      </c>
      <c r="H21" s="360">
        <v>3532</v>
      </c>
      <c r="I21" s="360">
        <v>3080</v>
      </c>
      <c r="J21" s="360">
        <v>2946</v>
      </c>
      <c r="K21" s="360">
        <v>3409</v>
      </c>
      <c r="L21" s="360">
        <v>3493</v>
      </c>
      <c r="M21" s="360">
        <v>18587.53879265263</v>
      </c>
      <c r="N21" s="360">
        <v>18398.22381836</v>
      </c>
    </row>
    <row r="22" spans="2:14" ht="13.5" thickBot="1">
      <c r="B22" s="330" t="s">
        <v>199</v>
      </c>
      <c r="C22" s="360">
        <v>1079.4023003586879</v>
      </c>
      <c r="D22" s="360">
        <v>1028</v>
      </c>
      <c r="E22" s="360">
        <v>903.4474916600001</v>
      </c>
      <c r="F22" s="360">
        <v>903.4474916600001</v>
      </c>
      <c r="G22" s="360">
        <v>516</v>
      </c>
      <c r="H22" s="360">
        <v>654</v>
      </c>
      <c r="I22" s="360">
        <v>816</v>
      </c>
      <c r="J22" s="360">
        <v>888</v>
      </c>
      <c r="K22" s="360">
        <v>764</v>
      </c>
      <c r="L22" s="360">
        <v>739</v>
      </c>
      <c r="M22" s="360">
        <v>4078.849792018688</v>
      </c>
      <c r="N22" s="360">
        <v>4212.44749166</v>
      </c>
    </row>
    <row r="23" spans="2:14" ht="13.5" thickBot="1">
      <c r="B23" s="330" t="s">
        <v>198</v>
      </c>
      <c r="C23" s="360">
        <v>3534.650007865103</v>
      </c>
      <c r="D23" s="360">
        <v>3400</v>
      </c>
      <c r="E23" s="360">
        <v>1263.91411762</v>
      </c>
      <c r="F23" s="360">
        <v>1263.91411762</v>
      </c>
      <c r="G23" s="360">
        <v>1597</v>
      </c>
      <c r="H23" s="360">
        <v>1629</v>
      </c>
      <c r="I23" s="360">
        <v>1602</v>
      </c>
      <c r="J23" s="360">
        <v>1596</v>
      </c>
      <c r="K23" s="360">
        <v>1685</v>
      </c>
      <c r="L23" s="360">
        <v>1699</v>
      </c>
      <c r="M23" s="360">
        <v>9682.564125485103</v>
      </c>
      <c r="N23" s="360">
        <v>9587.91411762</v>
      </c>
    </row>
    <row r="24" spans="2:14" ht="13.5" thickBot="1">
      <c r="B24" s="330" t="s">
        <v>309</v>
      </c>
      <c r="C24" s="360">
        <v>3185.5642592865124</v>
      </c>
      <c r="D24" s="360">
        <v>3273</v>
      </c>
      <c r="E24" s="360">
        <v>1627.9400966955977</v>
      </c>
      <c r="F24" s="360">
        <v>1418.5871804149997</v>
      </c>
      <c r="G24" s="360">
        <v>2717</v>
      </c>
      <c r="H24" s="360">
        <v>2411</v>
      </c>
      <c r="I24" s="360">
        <v>3071</v>
      </c>
      <c r="J24" s="360">
        <v>2912</v>
      </c>
      <c r="K24" s="360">
        <v>4247</v>
      </c>
      <c r="L24" s="360">
        <v>4499</v>
      </c>
      <c r="M24" s="360">
        <v>14848.50435598211</v>
      </c>
      <c r="N24" s="360">
        <v>14513.587180415</v>
      </c>
    </row>
    <row r="25" spans="2:14" ht="12.75">
      <c r="B25" s="362" t="s">
        <v>279</v>
      </c>
      <c r="C25" s="362">
        <v>14202.904933006346</v>
      </c>
      <c r="D25" s="362">
        <v>14004</v>
      </c>
      <c r="E25" s="362">
        <v>5910.552133132183</v>
      </c>
      <c r="F25" s="362">
        <v>5710.172608055</v>
      </c>
      <c r="G25" s="362">
        <v>8410</v>
      </c>
      <c r="H25" s="362">
        <v>8226</v>
      </c>
      <c r="I25" s="362">
        <v>8569</v>
      </c>
      <c r="J25" s="362">
        <v>8342</v>
      </c>
      <c r="K25" s="362">
        <v>10105</v>
      </c>
      <c r="L25" s="362">
        <v>10430</v>
      </c>
      <c r="M25" s="362">
        <v>47197.45706613854</v>
      </c>
      <c r="N25" s="362">
        <v>46712.172608055</v>
      </c>
    </row>
    <row r="26" spans="2:14" ht="23.25">
      <c r="B26" s="497"/>
      <c r="C26" s="498"/>
      <c r="D26" s="499"/>
      <c r="E26" s="500"/>
      <c r="F26" s="500"/>
      <c r="G26" s="498"/>
      <c r="H26" s="498"/>
      <c r="I26" s="498"/>
      <c r="J26" s="498"/>
      <c r="K26" s="498"/>
      <c r="L26" s="498"/>
      <c r="M26" s="498"/>
      <c r="N26" s="500"/>
    </row>
    <row r="27" spans="2:14" ht="12.75">
      <c r="B27" s="549">
        <v>0</v>
      </c>
      <c r="C27" s="526" t="s">
        <v>10</v>
      </c>
      <c r="D27" s="526"/>
      <c r="E27" s="526" t="s">
        <v>122</v>
      </c>
      <c r="F27" s="526"/>
      <c r="G27" s="526" t="s">
        <v>121</v>
      </c>
      <c r="H27" s="526"/>
      <c r="I27" s="526"/>
      <c r="J27" s="526"/>
      <c r="K27" s="526" t="s">
        <v>14</v>
      </c>
      <c r="L27" s="526"/>
      <c r="M27" s="526" t="s">
        <v>279</v>
      </c>
      <c r="N27" s="526"/>
    </row>
    <row r="28" spans="2:14" ht="12.75">
      <c r="B28" s="549">
        <v>0</v>
      </c>
      <c r="C28" s="526" t="s">
        <v>19</v>
      </c>
      <c r="D28" s="526"/>
      <c r="E28" s="526" t="s">
        <v>20</v>
      </c>
      <c r="F28" s="526"/>
      <c r="G28" s="526" t="s">
        <v>77</v>
      </c>
      <c r="H28" s="526"/>
      <c r="I28" s="526" t="s">
        <v>21</v>
      </c>
      <c r="J28" s="526"/>
      <c r="K28" s="526" t="s">
        <v>278</v>
      </c>
      <c r="L28" s="526"/>
      <c r="M28" s="526"/>
      <c r="N28" s="526"/>
    </row>
    <row r="29" spans="2:14" ht="12.75">
      <c r="B29" s="549"/>
      <c r="C29" s="490">
        <v>42522</v>
      </c>
      <c r="D29" s="490">
        <v>42156</v>
      </c>
      <c r="E29" s="490">
        <v>42522</v>
      </c>
      <c r="F29" s="490">
        <v>42156</v>
      </c>
      <c r="G29" s="490">
        <v>42522</v>
      </c>
      <c r="H29" s="490">
        <v>42156</v>
      </c>
      <c r="I29" s="490">
        <v>42522</v>
      </c>
      <c r="J29" s="490">
        <v>42156</v>
      </c>
      <c r="K29" s="490">
        <v>42522</v>
      </c>
      <c r="L29" s="490">
        <v>42156</v>
      </c>
      <c r="M29" s="490">
        <v>42522</v>
      </c>
      <c r="N29" s="490">
        <v>42156</v>
      </c>
    </row>
    <row r="30" spans="2:14" ht="13.5" thickBot="1">
      <c r="B30" s="330" t="s">
        <v>197</v>
      </c>
      <c r="C30" s="501">
        <v>0.45084357007948034</v>
      </c>
      <c r="D30" s="501">
        <v>0.45008568980291347</v>
      </c>
      <c r="E30" s="501">
        <v>0.35787695963281346</v>
      </c>
      <c r="F30" s="501">
        <v>0.37200693642141125</v>
      </c>
      <c r="G30" s="501">
        <v>0.42568370986920334</v>
      </c>
      <c r="H30" s="501">
        <v>0.42937028932652566</v>
      </c>
      <c r="I30" s="501">
        <v>0.3594351732991014</v>
      </c>
      <c r="J30" s="501">
        <v>0.3531527211699832</v>
      </c>
      <c r="K30" s="501">
        <v>0.33735774369124194</v>
      </c>
      <c r="L30" s="501">
        <v>0.33489932885906043</v>
      </c>
      <c r="M30" s="501">
        <v>0.39382500558463607</v>
      </c>
      <c r="N30" s="501">
        <v>0.3938635861091896</v>
      </c>
    </row>
    <row r="31" spans="2:14" ht="13.5" thickBot="1">
      <c r="B31" s="330" t="s">
        <v>199</v>
      </c>
      <c r="C31" s="501">
        <v>0.07599869924146634</v>
      </c>
      <c r="D31" s="501">
        <v>0.07340759782919166</v>
      </c>
      <c r="E31" s="501">
        <v>0.15285331578341657</v>
      </c>
      <c r="F31" s="501">
        <v>0.15821719476317767</v>
      </c>
      <c r="G31" s="501">
        <v>0.061355529131985734</v>
      </c>
      <c r="H31" s="501">
        <v>0.07950401167031364</v>
      </c>
      <c r="I31" s="501">
        <v>0.09522698097794376</v>
      </c>
      <c r="J31" s="501">
        <v>0.10644929273555502</v>
      </c>
      <c r="K31" s="501">
        <v>0.0756061355764473</v>
      </c>
      <c r="L31" s="501">
        <v>0.07085330776605944</v>
      </c>
      <c r="M31" s="501">
        <v>0.08642096514443419</v>
      </c>
      <c r="N31" s="501">
        <v>0.09017879615673474</v>
      </c>
    </row>
    <row r="32" spans="2:14" ht="13.5" thickBot="1">
      <c r="B32" s="330" t="s">
        <v>198</v>
      </c>
      <c r="C32" s="501">
        <v>0.24886810300693318</v>
      </c>
      <c r="D32" s="501">
        <v>0.242787774921451</v>
      </c>
      <c r="E32" s="501">
        <v>0.2138402790722384</v>
      </c>
      <c r="F32" s="501">
        <v>0.221344292786714</v>
      </c>
      <c r="G32" s="501">
        <v>0.18989298454221165</v>
      </c>
      <c r="H32" s="501">
        <v>0.19803063457330417</v>
      </c>
      <c r="I32" s="501">
        <v>0.186952970008169</v>
      </c>
      <c r="J32" s="501">
        <v>0.19132102613282187</v>
      </c>
      <c r="K32" s="501">
        <v>0.16674913409203365</v>
      </c>
      <c r="L32" s="501">
        <v>0.162895493767977</v>
      </c>
      <c r="M32" s="501">
        <v>0.2051501230652485</v>
      </c>
      <c r="N32" s="501">
        <v>0.20525515261447438</v>
      </c>
    </row>
    <row r="33" spans="2:14" ht="13.5" thickBot="1">
      <c r="B33" s="330" t="s">
        <v>309</v>
      </c>
      <c r="C33" s="501">
        <v>0.22428962767212018</v>
      </c>
      <c r="D33" s="501">
        <v>0.23371893744644387</v>
      </c>
      <c r="E33" s="501">
        <v>0.27542944551153165</v>
      </c>
      <c r="F33" s="501">
        <v>0.24843157602869717</v>
      </c>
      <c r="G33" s="501">
        <v>0.3230677764565993</v>
      </c>
      <c r="H33" s="501">
        <v>0.29309506442985656</v>
      </c>
      <c r="I33" s="501">
        <v>0.35838487571478583</v>
      </c>
      <c r="J33" s="501">
        <v>0.3490769599616399</v>
      </c>
      <c r="K33" s="501">
        <v>0.4202869866402771</v>
      </c>
      <c r="L33" s="501">
        <v>0.43135186960690314</v>
      </c>
      <c r="M33" s="501">
        <v>0.3146039062056811</v>
      </c>
      <c r="N33" s="501">
        <v>0.3107024651196012</v>
      </c>
    </row>
    <row r="34" spans="2:14" ht="12.75">
      <c r="B34" s="362" t="s">
        <v>279</v>
      </c>
      <c r="C34" s="502">
        <v>1</v>
      </c>
      <c r="D34" s="502">
        <v>1</v>
      </c>
      <c r="E34" s="502">
        <v>1</v>
      </c>
      <c r="F34" s="502">
        <v>1</v>
      </c>
      <c r="G34" s="502">
        <v>1</v>
      </c>
      <c r="H34" s="502">
        <v>1</v>
      </c>
      <c r="I34" s="502">
        <v>1</v>
      </c>
      <c r="J34" s="502">
        <v>1</v>
      </c>
      <c r="K34" s="502">
        <v>1</v>
      </c>
      <c r="L34" s="502">
        <v>1</v>
      </c>
      <c r="M34" s="502">
        <v>0.9999999999999999</v>
      </c>
      <c r="N34" s="502">
        <v>0.9999999999999999</v>
      </c>
    </row>
  </sheetData>
  <sheetProtection/>
  <mergeCells count="36">
    <mergeCell ref="M18:N18"/>
    <mergeCell ref="B18:B20"/>
    <mergeCell ref="G18:J18"/>
    <mergeCell ref="B27:B29"/>
    <mergeCell ref="C27:D27"/>
    <mergeCell ref="E27:F27"/>
    <mergeCell ref="M19:N19"/>
    <mergeCell ref="C28:D28"/>
    <mergeCell ref="E28:F28"/>
    <mergeCell ref="G28:H28"/>
    <mergeCell ref="I28:J28"/>
    <mergeCell ref="K28:L28"/>
    <mergeCell ref="M28:N28"/>
    <mergeCell ref="M27:N27"/>
    <mergeCell ref="K27:L27"/>
    <mergeCell ref="G27:J27"/>
    <mergeCell ref="K3:L3"/>
    <mergeCell ref="C19:D19"/>
    <mergeCell ref="E19:F19"/>
    <mergeCell ref="G19:H19"/>
    <mergeCell ref="I19:J19"/>
    <mergeCell ref="C18:D18"/>
    <mergeCell ref="E18:F18"/>
    <mergeCell ref="K19:L19"/>
    <mergeCell ref="B16:P16"/>
    <mergeCell ref="K18:L18"/>
    <mergeCell ref="B2:B4"/>
    <mergeCell ref="C2:D2"/>
    <mergeCell ref="E2:F2"/>
    <mergeCell ref="G2:H2"/>
    <mergeCell ref="I2:J2"/>
    <mergeCell ref="K2:L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4"/>
  <sheetViews>
    <sheetView showGridLines="0" zoomScale="90" zoomScaleNormal="90" zoomScalePageLayoutView="0" workbookViewId="0" topLeftCell="A1">
      <selection activeCell="B27" sqref="B27"/>
    </sheetView>
  </sheetViews>
  <sheetFormatPr defaultColWidth="4.00390625" defaultRowHeight="12.75"/>
  <cols>
    <col min="1" max="1" width="2.7109375" style="24" customWidth="1"/>
    <col min="2" max="2" width="23.28125" style="24" customWidth="1"/>
    <col min="3" max="9" width="10.28125" style="24" customWidth="1"/>
    <col min="10" max="10" width="10.57421875" style="24" customWidth="1"/>
    <col min="11" max="11" width="0.2890625" style="24" customWidth="1"/>
    <col min="12" max="12" width="0.42578125" style="24" hidden="1" customWidth="1"/>
    <col min="13" max="15" width="4.00390625" style="24" customWidth="1"/>
    <col min="16" max="16" width="9.7109375" style="24" bestFit="1" customWidth="1"/>
    <col min="17" max="16384" width="4.00390625" style="24" customWidth="1"/>
  </cols>
  <sheetData>
    <row r="3" spans="2:11" ht="14.25">
      <c r="B3" s="258"/>
      <c r="C3" s="525" t="s">
        <v>132</v>
      </c>
      <c r="D3" s="525"/>
      <c r="E3" s="525" t="s">
        <v>151</v>
      </c>
      <c r="F3" s="525"/>
      <c r="G3" s="525" t="s">
        <v>152</v>
      </c>
      <c r="H3" s="525"/>
      <c r="I3" s="525" t="s">
        <v>153</v>
      </c>
      <c r="J3" s="525"/>
      <c r="K3" s="2"/>
    </row>
    <row r="4" spans="2:15" ht="14.25">
      <c r="B4" s="258" t="s">
        <v>123</v>
      </c>
      <c r="C4" s="525" t="s">
        <v>17</v>
      </c>
      <c r="D4" s="525"/>
      <c r="E4" s="525" t="s">
        <v>92</v>
      </c>
      <c r="F4" s="525"/>
      <c r="G4" s="525" t="s">
        <v>155</v>
      </c>
      <c r="H4" s="525"/>
      <c r="I4" s="525"/>
      <c r="J4" s="525"/>
      <c r="K4" s="33"/>
      <c r="M4" s="2"/>
      <c r="N4" s="2"/>
      <c r="O4" s="2"/>
    </row>
    <row r="5" spans="2:15" ht="14.25">
      <c r="B5" s="258"/>
      <c r="C5" s="259">
        <v>42614</v>
      </c>
      <c r="D5" s="259">
        <v>42248</v>
      </c>
      <c r="E5" s="259">
        <v>42614</v>
      </c>
      <c r="F5" s="259">
        <v>42248</v>
      </c>
      <c r="G5" s="259">
        <v>42614</v>
      </c>
      <c r="H5" s="259">
        <v>42248</v>
      </c>
      <c r="I5" s="259">
        <v>42614</v>
      </c>
      <c r="J5" s="259">
        <v>42248</v>
      </c>
      <c r="K5" s="2"/>
      <c r="M5" s="2"/>
      <c r="N5" s="2"/>
      <c r="O5" s="2"/>
    </row>
    <row r="6" ht="6" customHeight="1"/>
    <row r="7" spans="2:15" s="34" customFormat="1" ht="18" customHeight="1" thickBot="1">
      <c r="B7" s="260" t="s">
        <v>99</v>
      </c>
      <c r="C7" s="261">
        <v>12009</v>
      </c>
      <c r="D7" s="261">
        <v>11960</v>
      </c>
      <c r="E7" s="262">
        <v>0.053</v>
      </c>
      <c r="F7" s="262">
        <v>0.05</v>
      </c>
      <c r="G7" s="261">
        <v>1814</v>
      </c>
      <c r="H7" s="261">
        <v>1773</v>
      </c>
      <c r="I7" s="261">
        <v>2626.180897250362</v>
      </c>
      <c r="J7" s="261">
        <v>2600</v>
      </c>
      <c r="K7" s="227">
        <v>0</v>
      </c>
      <c r="L7" s="227">
        <v>0</v>
      </c>
      <c r="M7" s="227"/>
      <c r="N7" s="2"/>
      <c r="O7" s="2"/>
    </row>
    <row r="8" spans="2:15" s="34" customFormat="1" ht="18" customHeight="1" hidden="1">
      <c r="B8" s="263" t="s">
        <v>18</v>
      </c>
      <c r="C8" s="264">
        <v>0</v>
      </c>
      <c r="D8" s="264">
        <v>0</v>
      </c>
      <c r="E8" s="265">
        <v>0</v>
      </c>
      <c r="F8" s="265">
        <v>0</v>
      </c>
      <c r="G8" s="264">
        <v>0</v>
      </c>
      <c r="H8" s="264">
        <v>0</v>
      </c>
      <c r="I8" s="414">
        <v>0</v>
      </c>
      <c r="J8" s="264">
        <v>0</v>
      </c>
      <c r="K8" s="2"/>
      <c r="L8" s="15"/>
      <c r="M8" s="2"/>
      <c r="N8" s="2"/>
      <c r="O8" s="2"/>
    </row>
    <row r="9" spans="2:15" s="34" customFormat="1" ht="18" customHeight="1" thickBot="1">
      <c r="B9" s="263" t="s">
        <v>19</v>
      </c>
      <c r="C9" s="264">
        <v>14203</v>
      </c>
      <c r="D9" s="264">
        <v>14004</v>
      </c>
      <c r="E9" s="265">
        <v>0.121</v>
      </c>
      <c r="F9" s="265">
        <v>0.124</v>
      </c>
      <c r="G9" s="264">
        <v>2495</v>
      </c>
      <c r="H9" s="264">
        <v>2477</v>
      </c>
      <c r="I9" s="261">
        <v>585.9558478158759</v>
      </c>
      <c r="J9" s="264">
        <v>600</v>
      </c>
      <c r="K9" s="2"/>
      <c r="M9" s="2"/>
      <c r="N9" s="2"/>
      <c r="O9" s="2"/>
    </row>
    <row r="10" spans="2:15" s="34" customFormat="1" ht="18" customHeight="1" thickBot="1">
      <c r="B10" s="263" t="s">
        <v>20</v>
      </c>
      <c r="C10" s="264">
        <v>5824</v>
      </c>
      <c r="D10" s="264">
        <v>5710</v>
      </c>
      <c r="E10" s="265">
        <v>0.08</v>
      </c>
      <c r="F10" s="265">
        <v>0.077</v>
      </c>
      <c r="G10" s="264">
        <v>1360</v>
      </c>
      <c r="H10" s="264">
        <v>1329</v>
      </c>
      <c r="I10" s="261">
        <v>2192.548387096774</v>
      </c>
      <c r="J10" s="264">
        <v>2162</v>
      </c>
      <c r="K10" s="2"/>
      <c r="M10" s="2"/>
      <c r="N10" s="2"/>
      <c r="O10" s="2"/>
    </row>
    <row r="11" spans="2:15" s="34" customFormat="1" ht="18" customHeight="1" thickBot="1">
      <c r="B11" s="263" t="s">
        <v>77</v>
      </c>
      <c r="C11" s="264">
        <v>8410</v>
      </c>
      <c r="D11" s="264">
        <v>8226</v>
      </c>
      <c r="E11" s="265">
        <v>0.196</v>
      </c>
      <c r="F11" s="265">
        <v>0.19</v>
      </c>
      <c r="G11" s="264">
        <v>3035</v>
      </c>
      <c r="H11" s="264">
        <v>2972</v>
      </c>
      <c r="I11" s="261">
        <v>2832.1567164179105</v>
      </c>
      <c r="J11" s="264">
        <v>2475</v>
      </c>
      <c r="K11" s="2"/>
      <c r="M11" s="2"/>
      <c r="N11" s="2"/>
      <c r="O11" s="2"/>
    </row>
    <row r="12" spans="2:15" s="34" customFormat="1" ht="18" customHeight="1" thickBot="1">
      <c r="B12" s="266" t="s">
        <v>21</v>
      </c>
      <c r="C12" s="264">
        <v>8569</v>
      </c>
      <c r="D12" s="264">
        <v>8342</v>
      </c>
      <c r="E12" s="265">
        <v>0.13</v>
      </c>
      <c r="F12" s="265">
        <v>0.12</v>
      </c>
      <c r="G12" s="264">
        <v>3859</v>
      </c>
      <c r="H12" s="264">
        <v>3722</v>
      </c>
      <c r="I12" s="261">
        <v>3382.1209465381244</v>
      </c>
      <c r="J12" s="264">
        <v>3141</v>
      </c>
      <c r="K12" s="2"/>
      <c r="M12" s="2"/>
      <c r="N12" s="2"/>
      <c r="O12" s="2"/>
    </row>
    <row r="13" spans="2:15" s="34" customFormat="1" ht="18" customHeight="1" thickBot="1">
      <c r="B13" s="263" t="s">
        <v>107</v>
      </c>
      <c r="C13" s="264">
        <v>10105</v>
      </c>
      <c r="D13" s="264">
        <v>10430</v>
      </c>
      <c r="E13" s="265">
        <v>0.073</v>
      </c>
      <c r="F13" s="265">
        <v>0.072</v>
      </c>
      <c r="G13" s="264">
        <v>2931</v>
      </c>
      <c r="H13" s="264">
        <v>2844</v>
      </c>
      <c r="I13" s="261">
        <v>2674.2700729927005</v>
      </c>
      <c r="J13" s="264">
        <v>2592</v>
      </c>
      <c r="K13" s="2"/>
      <c r="M13" s="2"/>
      <c r="N13" s="2"/>
      <c r="O13" s="2"/>
    </row>
    <row r="14" spans="2:10" ht="6" customHeight="1">
      <c r="B14" s="240"/>
      <c r="C14" s="240"/>
      <c r="D14" s="240"/>
      <c r="E14" s="240"/>
      <c r="F14" s="240"/>
      <c r="G14" s="240"/>
      <c r="H14" s="240"/>
      <c r="I14" s="240"/>
      <c r="J14" s="240"/>
    </row>
    <row r="15" spans="2:15" s="34" customFormat="1" ht="18" customHeight="1">
      <c r="B15" s="421" t="s">
        <v>22</v>
      </c>
      <c r="C15" s="422">
        <v>59120</v>
      </c>
      <c r="D15" s="422">
        <v>58673</v>
      </c>
      <c r="E15" s="423">
        <v>0.10783333333333334</v>
      </c>
      <c r="F15" s="423">
        <v>0.10449999999999998</v>
      </c>
      <c r="G15" s="422">
        <v>15495</v>
      </c>
      <c r="H15" s="422">
        <v>15116</v>
      </c>
      <c r="I15" s="422">
        <v>1745.3255237666142</v>
      </c>
      <c r="J15" s="422">
        <v>1696</v>
      </c>
      <c r="K15" s="2"/>
      <c r="M15" s="2"/>
      <c r="N15" s="2"/>
      <c r="O15" s="2"/>
    </row>
    <row r="16" spans="2:15" s="428" customFormat="1" ht="3" customHeight="1">
      <c r="B16" s="424"/>
      <c r="C16" s="425"/>
      <c r="D16" s="425"/>
      <c r="E16" s="426"/>
      <c r="F16" s="426"/>
      <c r="G16" s="425"/>
      <c r="H16" s="425"/>
      <c r="I16" s="425"/>
      <c r="J16" s="425"/>
      <c r="K16" s="427"/>
      <c r="M16" s="427"/>
      <c r="N16" s="427"/>
      <c r="O16" s="427"/>
    </row>
    <row r="17" spans="2:15" ht="18" customHeight="1">
      <c r="B17" s="429" t="s">
        <v>215</v>
      </c>
      <c r="C17" s="420">
        <v>-12009</v>
      </c>
      <c r="D17" s="420">
        <v>-11960</v>
      </c>
      <c r="E17" s="374"/>
      <c r="F17" s="2"/>
      <c r="G17" s="420">
        <v>-1814</v>
      </c>
      <c r="H17" s="420">
        <v>-1773</v>
      </c>
      <c r="I17" s="419"/>
      <c r="J17" s="374"/>
      <c r="K17" s="2"/>
      <c r="M17" s="2"/>
      <c r="N17" s="2"/>
      <c r="O17" s="2"/>
    </row>
    <row r="18" spans="2:15" ht="9.75" customHeight="1">
      <c r="B18" s="419"/>
      <c r="C18" s="420"/>
      <c r="D18" s="420"/>
      <c r="E18" s="374"/>
      <c r="F18" s="2"/>
      <c r="G18" s="420"/>
      <c r="H18" s="420"/>
      <c r="I18" s="419"/>
      <c r="J18" s="374"/>
      <c r="K18" s="2"/>
      <c r="M18" s="2"/>
      <c r="N18" s="2"/>
      <c r="O18" s="2"/>
    </row>
    <row r="19" spans="2:15" ht="13.5" customHeight="1">
      <c r="B19" s="290" t="s">
        <v>216</v>
      </c>
      <c r="C19" s="308">
        <v>47111</v>
      </c>
      <c r="D19" s="308">
        <v>46713</v>
      </c>
      <c r="E19" s="310">
        <v>0.10783333333333334</v>
      </c>
      <c r="F19" s="310">
        <v>0.10449999999999998</v>
      </c>
      <c r="G19" s="308">
        <v>13681</v>
      </c>
      <c r="H19" s="308">
        <v>13343</v>
      </c>
      <c r="I19" s="308">
        <v>1745.3255237666142</v>
      </c>
      <c r="J19" s="308">
        <v>1696</v>
      </c>
      <c r="K19" s="2"/>
      <c r="M19" s="2"/>
      <c r="N19" s="2"/>
      <c r="O19" s="2"/>
    </row>
    <row r="20" spans="2:15" ht="15.75" customHeight="1">
      <c r="B20" s="249" t="s">
        <v>154</v>
      </c>
      <c r="C20" s="249"/>
      <c r="D20" s="249"/>
      <c r="E20" s="249"/>
      <c r="F20" s="249"/>
      <c r="G20" s="249"/>
      <c r="H20" s="249"/>
      <c r="I20" s="249"/>
      <c r="J20" s="249"/>
      <c r="K20" s="2"/>
      <c r="M20" s="2"/>
      <c r="N20" s="2"/>
      <c r="O20" s="2"/>
    </row>
    <row r="21" spans="2:15" ht="14.25" customHeight="1">
      <c r="B21" s="249" t="s">
        <v>302</v>
      </c>
      <c r="C21" s="249"/>
      <c r="D21" s="249"/>
      <c r="E21" s="249"/>
      <c r="F21" s="249"/>
      <c r="G21" s="249"/>
      <c r="H21" s="249"/>
      <c r="I21" s="250"/>
      <c r="J21" s="249"/>
      <c r="K21" s="2"/>
      <c r="M21" s="2"/>
      <c r="N21" s="2"/>
      <c r="O21" s="2"/>
    </row>
    <row r="22" spans="3:15" ht="15.75" customHeight="1">
      <c r="C22" s="135"/>
      <c r="D22" s="136"/>
      <c r="G22" s="135"/>
      <c r="H22" s="136"/>
      <c r="K22" s="2"/>
      <c r="M22" s="2"/>
      <c r="N22" s="2"/>
      <c r="O22" s="2"/>
    </row>
    <row r="23" ht="6" customHeight="1">
      <c r="K23" s="2"/>
    </row>
    <row r="24" ht="14.25">
      <c r="H24" s="135"/>
    </row>
    <row r="25" spans="3:8" ht="14.25">
      <c r="C25" s="181"/>
      <c r="D25" s="136"/>
      <c r="E25"/>
      <c r="F25"/>
      <c r="G25" s="136"/>
      <c r="H25" s="181"/>
    </row>
    <row r="26" spans="5:8" ht="14.25">
      <c r="E26" s="226"/>
      <c r="F26" s="226"/>
      <c r="H26" s="135"/>
    </row>
    <row r="27" spans="3:8" ht="14.25">
      <c r="C27" s="136"/>
      <c r="D27" s="222"/>
      <c r="H27" s="135"/>
    </row>
    <row r="28" spans="3:8" ht="14.25">
      <c r="C28" s="222"/>
      <c r="D28" s="222"/>
      <c r="H28" s="136"/>
    </row>
    <row r="29" spans="3:16" ht="14.25">
      <c r="C29" s="222"/>
      <c r="D29" s="222"/>
      <c r="P29" s="219"/>
    </row>
    <row r="30" spans="3:4" ht="14.25">
      <c r="C30" s="222"/>
      <c r="D30" s="222"/>
    </row>
    <row r="31" spans="3:4" ht="14.25">
      <c r="C31" s="222"/>
      <c r="D31" s="222"/>
    </row>
    <row r="32" spans="3:4" ht="14.25">
      <c r="C32" s="222"/>
      <c r="D32" s="222"/>
    </row>
    <row r="33" spans="3:4" ht="14.25">
      <c r="C33" s="222"/>
      <c r="D33" s="222"/>
    </row>
    <row r="34" spans="3:4" ht="14.25">
      <c r="C34" s="222"/>
      <c r="D34" s="222"/>
    </row>
  </sheetData>
  <sheetProtection/>
  <mergeCells count="8">
    <mergeCell ref="I3:J3"/>
    <mergeCell ref="I4:J4"/>
    <mergeCell ref="G3:H3"/>
    <mergeCell ref="G4:H4"/>
    <mergeCell ref="C3:D3"/>
    <mergeCell ref="C4:D4"/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O38"/>
  <sheetViews>
    <sheetView showGridLines="0" zoomScale="90" zoomScaleNormal="90" zoomScalePageLayoutView="0" workbookViewId="0" topLeftCell="A1">
      <selection activeCell="B27" sqref="B27"/>
    </sheetView>
  </sheetViews>
  <sheetFormatPr defaultColWidth="23.28125" defaultRowHeight="12.75"/>
  <cols>
    <col min="1" max="1" width="5.8515625" style="237" customWidth="1"/>
    <col min="2" max="2" width="44.140625" style="237" customWidth="1"/>
    <col min="3" max="3" width="10.57421875" style="237" bestFit="1" customWidth="1"/>
    <col min="4" max="8" width="9.57421875" style="237" bestFit="1" customWidth="1"/>
    <col min="9" max="10" width="10.57421875" style="237" bestFit="1" customWidth="1"/>
    <col min="11" max="11" width="10.28125" style="237" bestFit="1" customWidth="1"/>
    <col min="12" max="13" width="9.57421875" style="237" bestFit="1" customWidth="1"/>
    <col min="14" max="14" width="10.57421875" style="237" bestFit="1" customWidth="1"/>
    <col min="15" max="15" width="10.7109375" style="237" bestFit="1" customWidth="1"/>
    <col min="16" max="16384" width="23.28125" style="237" customWidth="1"/>
  </cols>
  <sheetData>
    <row r="4" spans="2:15" ht="30.75" customHeight="1" thickBot="1">
      <c r="B4" s="509" t="s">
        <v>307</v>
      </c>
      <c r="C4" s="491" t="s">
        <v>211</v>
      </c>
      <c r="D4" s="491" t="s">
        <v>281</v>
      </c>
      <c r="E4" s="491" t="s">
        <v>282</v>
      </c>
      <c r="F4" s="491" t="s">
        <v>91</v>
      </c>
      <c r="G4" s="491" t="s">
        <v>90</v>
      </c>
      <c r="H4" s="491" t="s">
        <v>283</v>
      </c>
      <c r="I4" s="491" t="s">
        <v>284</v>
      </c>
      <c r="J4" s="491" t="s">
        <v>212</v>
      </c>
      <c r="K4" s="491" t="s">
        <v>10</v>
      </c>
      <c r="L4" s="491" t="s">
        <v>14</v>
      </c>
      <c r="M4" s="514" t="s">
        <v>122</v>
      </c>
      <c r="N4" s="514" t="s">
        <v>121</v>
      </c>
      <c r="O4" s="491" t="s">
        <v>22</v>
      </c>
    </row>
    <row r="5" spans="2:15" s="236" customFormat="1" ht="13.5" thickBot="1">
      <c r="B5" s="507" t="s">
        <v>285</v>
      </c>
      <c r="C5" s="510">
        <v>4762.605164999999</v>
      </c>
      <c r="D5" s="510">
        <v>1898.4905769999998</v>
      </c>
      <c r="E5" s="510">
        <v>3557.238590001</v>
      </c>
      <c r="F5" s="510">
        <v>11355.367032420001</v>
      </c>
      <c r="G5" s="510">
        <v>6070.34508218647</v>
      </c>
      <c r="H5" s="510">
        <v>492.363703</v>
      </c>
      <c r="I5" s="510">
        <v>1424.836785577</v>
      </c>
      <c r="J5" s="510">
        <v>1215.82818491838</v>
      </c>
      <c r="K5" s="511">
        <v>10218.334332000999</v>
      </c>
      <c r="L5" s="511">
        <v>11355.367032420001</v>
      </c>
      <c r="M5" s="511">
        <v>6562.70878518647</v>
      </c>
      <c r="N5" s="511">
        <v>2640.6649704953797</v>
      </c>
      <c r="O5" s="510">
        <v>30777.075120102854</v>
      </c>
    </row>
    <row r="6" spans="2:15" ht="13.5" thickBot="1">
      <c r="B6" s="332" t="s">
        <v>286</v>
      </c>
      <c r="C6" s="360">
        <v>0</v>
      </c>
      <c r="D6" s="360">
        <v>1798.8872</v>
      </c>
      <c r="E6" s="360">
        <v>0</v>
      </c>
      <c r="F6" s="360">
        <v>10486.92622255</v>
      </c>
      <c r="G6" s="360">
        <v>3167.48679579342</v>
      </c>
      <c r="H6" s="360">
        <v>0</v>
      </c>
      <c r="I6" s="360">
        <v>1424.836785577</v>
      </c>
      <c r="J6" s="360">
        <v>0</v>
      </c>
      <c r="K6" s="512">
        <v>1798.8872</v>
      </c>
      <c r="L6" s="512">
        <v>10486.92622255</v>
      </c>
      <c r="M6" s="512">
        <v>3167.48679579342</v>
      </c>
      <c r="N6" s="512">
        <v>1424.836785577</v>
      </c>
      <c r="O6" s="360">
        <v>16878.13700392042</v>
      </c>
    </row>
    <row r="7" spans="2:15" ht="13.5" thickBot="1">
      <c r="B7" s="332" t="s">
        <v>287</v>
      </c>
      <c r="C7" s="360">
        <v>4762.605164999999</v>
      </c>
      <c r="D7" s="360">
        <v>99.603377</v>
      </c>
      <c r="E7" s="360">
        <v>3557.238590001</v>
      </c>
      <c r="F7" s="360">
        <v>868.44080987</v>
      </c>
      <c r="G7" s="360">
        <v>2902.85828639305</v>
      </c>
      <c r="H7" s="360">
        <v>492.363703</v>
      </c>
      <c r="I7" s="360">
        <v>0</v>
      </c>
      <c r="J7" s="360">
        <v>1215.82818491838</v>
      </c>
      <c r="K7" s="512">
        <v>8419.447132001</v>
      </c>
      <c r="L7" s="512">
        <v>868.44080987</v>
      </c>
      <c r="M7" s="512">
        <v>3395.22198939305</v>
      </c>
      <c r="N7" s="512">
        <v>1215.82818491838</v>
      </c>
      <c r="O7" s="360">
        <v>13898.938116182431</v>
      </c>
    </row>
    <row r="8" spans="2:15" ht="13.5" thickBot="1">
      <c r="B8" s="332" t="s">
        <v>288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0">
        <v>0</v>
      </c>
      <c r="J8" s="360">
        <v>0</v>
      </c>
      <c r="K8" s="512">
        <v>0</v>
      </c>
      <c r="L8" s="512">
        <v>0</v>
      </c>
      <c r="M8" s="512">
        <v>0</v>
      </c>
      <c r="N8" s="512">
        <v>0</v>
      </c>
      <c r="O8" s="360">
        <v>0</v>
      </c>
    </row>
    <row r="9" spans="2:15" s="236" customFormat="1" ht="13.5" thickBot="1">
      <c r="B9" s="507" t="s">
        <v>289</v>
      </c>
      <c r="C9" s="510">
        <v>0</v>
      </c>
      <c r="D9" s="510">
        <v>184.193198651031</v>
      </c>
      <c r="E9" s="510">
        <v>0</v>
      </c>
      <c r="F9" s="510">
        <v>2598.39894624675</v>
      </c>
      <c r="G9" s="510">
        <v>680.101507738147</v>
      </c>
      <c r="H9" s="510">
        <v>37.398259187662</v>
      </c>
      <c r="I9" s="510">
        <v>2973.3441260842</v>
      </c>
      <c r="J9" s="510">
        <v>1073.3273865576</v>
      </c>
      <c r="K9" s="511">
        <v>184.193198651031</v>
      </c>
      <c r="L9" s="511">
        <v>2598.39894624675</v>
      </c>
      <c r="M9" s="511">
        <v>717.499766925809</v>
      </c>
      <c r="N9" s="511">
        <v>4046.6715126418003</v>
      </c>
      <c r="O9" s="510">
        <v>7546.763424465384</v>
      </c>
    </row>
    <row r="10" spans="2:15" ht="13.5" thickBot="1">
      <c r="B10" s="332" t="s">
        <v>290</v>
      </c>
      <c r="C10" s="360">
        <v>0</v>
      </c>
      <c r="D10" s="360">
        <v>0</v>
      </c>
      <c r="E10" s="360">
        <v>0</v>
      </c>
      <c r="F10" s="360">
        <v>0</v>
      </c>
      <c r="G10" s="360">
        <v>0</v>
      </c>
      <c r="H10" s="360">
        <v>0</v>
      </c>
      <c r="I10" s="360">
        <v>0</v>
      </c>
      <c r="J10" s="360">
        <v>0</v>
      </c>
      <c r="K10" s="512">
        <v>0</v>
      </c>
      <c r="L10" s="512">
        <v>0</v>
      </c>
      <c r="M10" s="512">
        <v>0</v>
      </c>
      <c r="N10" s="512">
        <v>0</v>
      </c>
      <c r="O10" s="360">
        <v>0</v>
      </c>
    </row>
    <row r="11" spans="2:15" ht="13.5" thickBot="1">
      <c r="B11" s="332" t="s">
        <v>291</v>
      </c>
      <c r="C11" s="360">
        <v>0</v>
      </c>
      <c r="D11" s="360">
        <v>0</v>
      </c>
      <c r="E11" s="360">
        <v>0</v>
      </c>
      <c r="F11" s="360">
        <v>155.82054056674698</v>
      </c>
      <c r="G11" s="360">
        <v>0</v>
      </c>
      <c r="H11" s="360">
        <v>0</v>
      </c>
      <c r="I11" s="360">
        <v>1919.2208770850002</v>
      </c>
      <c r="J11" s="360">
        <v>494.3315657</v>
      </c>
      <c r="K11" s="512">
        <v>0</v>
      </c>
      <c r="L11" s="512">
        <v>155.82054056674698</v>
      </c>
      <c r="M11" s="512">
        <v>0</v>
      </c>
      <c r="N11" s="512">
        <v>2413.552442785</v>
      </c>
      <c r="O11" s="360">
        <v>2569.372983351747</v>
      </c>
    </row>
    <row r="12" spans="2:15" ht="13.5" thickBot="1">
      <c r="B12" s="332" t="s">
        <v>292</v>
      </c>
      <c r="C12" s="360">
        <v>0</v>
      </c>
      <c r="D12" s="360">
        <v>184.193198651031</v>
      </c>
      <c r="E12" s="360">
        <v>0</v>
      </c>
      <c r="F12" s="360">
        <v>2442.57840568</v>
      </c>
      <c r="G12" s="360">
        <v>680.101507738147</v>
      </c>
      <c r="H12" s="360">
        <v>37.398259187662</v>
      </c>
      <c r="I12" s="360">
        <v>1054.123248999198</v>
      </c>
      <c r="J12" s="360">
        <v>578.9958208575986</v>
      </c>
      <c r="K12" s="512">
        <v>184.193198651031</v>
      </c>
      <c r="L12" s="512">
        <v>2442.57840568</v>
      </c>
      <c r="M12" s="512">
        <v>717.499766925809</v>
      </c>
      <c r="N12" s="512">
        <v>1633.1190698567966</v>
      </c>
      <c r="O12" s="360">
        <v>4977.390441113636</v>
      </c>
    </row>
    <row r="13" spans="2:15" ht="13.5" thickBot="1">
      <c r="B13" s="332" t="s">
        <v>293</v>
      </c>
      <c r="C13" s="360">
        <v>0</v>
      </c>
      <c r="D13" s="360">
        <v>0</v>
      </c>
      <c r="E13" s="360">
        <v>0</v>
      </c>
      <c r="F13" s="360">
        <v>72.9717803467677</v>
      </c>
      <c r="G13" s="360">
        <v>0</v>
      </c>
      <c r="H13" s="360">
        <v>0</v>
      </c>
      <c r="I13" s="360">
        <v>0</v>
      </c>
      <c r="J13" s="360">
        <v>0</v>
      </c>
      <c r="K13" s="512">
        <v>0</v>
      </c>
      <c r="L13" s="512">
        <v>72.9717803467677</v>
      </c>
      <c r="M13" s="512">
        <v>0</v>
      </c>
      <c r="N13" s="512">
        <v>0</v>
      </c>
      <c r="O13" s="360">
        <v>72.9717803467677</v>
      </c>
    </row>
    <row r="14" spans="2:15" s="236" customFormat="1" ht="13.5" thickBot="1">
      <c r="B14" s="507" t="s">
        <v>294</v>
      </c>
      <c r="C14" s="510">
        <v>4762.605165</v>
      </c>
      <c r="D14" s="510">
        <v>2082.6837756510317</v>
      </c>
      <c r="E14" s="510">
        <v>3557.238590001</v>
      </c>
      <c r="F14" s="510">
        <v>13824.88221767501</v>
      </c>
      <c r="G14" s="510">
        <v>6750.446589924615</v>
      </c>
      <c r="H14" s="510">
        <v>529.761962187663</v>
      </c>
      <c r="I14" s="510">
        <v>4398.180894866</v>
      </c>
      <c r="J14" s="510">
        <v>2289.155570366662</v>
      </c>
      <c r="K14" s="511">
        <v>10402.52753065203</v>
      </c>
      <c r="L14" s="511">
        <v>13824.88221767501</v>
      </c>
      <c r="M14" s="511">
        <v>7280.208552112278</v>
      </c>
      <c r="N14" s="511">
        <v>6687.336465232662</v>
      </c>
      <c r="O14" s="510">
        <v>38194.95476567198</v>
      </c>
    </row>
    <row r="15" spans="2:15" ht="13.5" thickBot="1">
      <c r="B15" s="332" t="s">
        <v>295</v>
      </c>
      <c r="C15" s="360">
        <v>0</v>
      </c>
      <c r="D15" s="360">
        <v>0</v>
      </c>
      <c r="E15" s="360">
        <v>0</v>
      </c>
      <c r="F15" s="360">
        <v>7449.321098871671</v>
      </c>
      <c r="G15" s="360">
        <v>3719</v>
      </c>
      <c r="H15" s="360">
        <v>441.5</v>
      </c>
      <c r="I15" s="360">
        <v>533.280253</v>
      </c>
      <c r="J15" s="360">
        <v>2013.825136</v>
      </c>
      <c r="K15" s="512">
        <v>0</v>
      </c>
      <c r="L15" s="512">
        <v>7449.321098871671</v>
      </c>
      <c r="M15" s="512">
        <v>4160.5</v>
      </c>
      <c r="N15" s="512">
        <v>2547.105389</v>
      </c>
      <c r="O15" s="360">
        <v>14156.926487871671</v>
      </c>
    </row>
    <row r="16" spans="2:15" ht="13.5" thickBot="1">
      <c r="B16" s="332" t="s">
        <v>296</v>
      </c>
      <c r="C16" s="360">
        <v>0</v>
      </c>
      <c r="D16" s="360">
        <v>305.487617375702</v>
      </c>
      <c r="E16" s="360">
        <v>0</v>
      </c>
      <c r="F16" s="360">
        <v>2747.8366592</v>
      </c>
      <c r="G16" s="360">
        <v>2714.0450154050022</v>
      </c>
      <c r="H16" s="360">
        <v>48.32751390048202</v>
      </c>
      <c r="I16" s="360">
        <v>3762.3769332529996</v>
      </c>
      <c r="J16" s="360">
        <v>224.6743457</v>
      </c>
      <c r="K16" s="512">
        <v>305.487617375702</v>
      </c>
      <c r="L16" s="512">
        <v>2747.8366592</v>
      </c>
      <c r="M16" s="512">
        <v>2762.372529305484</v>
      </c>
      <c r="N16" s="512">
        <v>3987.0512789529994</v>
      </c>
      <c r="O16" s="360">
        <v>9802.748084834186</v>
      </c>
    </row>
    <row r="17" spans="2:15" ht="13.5" thickBot="1">
      <c r="B17" s="332" t="s">
        <v>297</v>
      </c>
      <c r="C17" s="360">
        <v>4762.605165</v>
      </c>
      <c r="D17" s="360">
        <v>1777.19615827533</v>
      </c>
      <c r="E17" s="360">
        <v>3557.238590001</v>
      </c>
      <c r="F17" s="360">
        <v>3627.72445960334</v>
      </c>
      <c r="G17" s="360">
        <v>317.401574519613</v>
      </c>
      <c r="H17" s="360">
        <v>39.934448287181</v>
      </c>
      <c r="I17" s="360">
        <v>102.523708613</v>
      </c>
      <c r="J17" s="360">
        <v>50.656088666662</v>
      </c>
      <c r="K17" s="512">
        <v>10097.03991327633</v>
      </c>
      <c r="L17" s="512">
        <v>3627.72445960334</v>
      </c>
      <c r="M17" s="512">
        <v>357.336022806794</v>
      </c>
      <c r="N17" s="512">
        <v>153.179797279662</v>
      </c>
      <c r="O17" s="360">
        <v>14235.280192966125</v>
      </c>
    </row>
    <row r="18" spans="2:15" ht="13.5" thickBot="1">
      <c r="B18" s="332" t="s">
        <v>298</v>
      </c>
      <c r="C18" s="360">
        <v>0</v>
      </c>
      <c r="D18" s="360">
        <v>0</v>
      </c>
      <c r="E18" s="360">
        <v>0</v>
      </c>
      <c r="F18" s="360">
        <v>0</v>
      </c>
      <c r="G18" s="360">
        <v>0</v>
      </c>
      <c r="H18" s="360">
        <v>0</v>
      </c>
      <c r="I18" s="360">
        <v>0</v>
      </c>
      <c r="J18" s="360">
        <v>0</v>
      </c>
      <c r="K18" s="512">
        <v>0</v>
      </c>
      <c r="L18" s="512">
        <v>0</v>
      </c>
      <c r="M18" s="512">
        <v>0</v>
      </c>
      <c r="N18" s="512">
        <v>0</v>
      </c>
      <c r="O18" s="360">
        <v>0</v>
      </c>
    </row>
    <row r="19" spans="2:15" s="236" customFormat="1" ht="13.5" thickBot="1">
      <c r="B19" s="507" t="s">
        <v>299</v>
      </c>
      <c r="C19" s="510">
        <v>101114.38210499998</v>
      </c>
      <c r="D19" s="510">
        <v>101114.38210499998</v>
      </c>
      <c r="E19" s="510">
        <v>101114.38210499998</v>
      </c>
      <c r="F19" s="510">
        <v>63224.11027674992</v>
      </c>
      <c r="G19" s="510">
        <v>32467.58151123953</v>
      </c>
      <c r="H19" s="510">
        <v>32467.58151123953</v>
      </c>
      <c r="I19" s="510">
        <v>343649.1970287657</v>
      </c>
      <c r="J19" s="510">
        <v>343649.1970287657</v>
      </c>
      <c r="K19" s="511">
        <v>101114.38210499998</v>
      </c>
      <c r="L19" s="511">
        <v>63224.11027674992</v>
      </c>
      <c r="M19" s="511">
        <v>32467.58151123953</v>
      </c>
      <c r="N19" s="511">
        <v>343649.1970287657</v>
      </c>
      <c r="O19" s="510">
        <v>0</v>
      </c>
    </row>
    <row r="20" spans="2:15" ht="13.5" thickBot="1">
      <c r="B20" s="332" t="s">
        <v>300</v>
      </c>
      <c r="C20" s="508">
        <v>0.047101164699343945</v>
      </c>
      <c r="D20" s="508">
        <v>0.020597305074646206</v>
      </c>
      <c r="E20" s="508">
        <v>0.035180342459167326</v>
      </c>
      <c r="F20" s="508">
        <v>0.21866471757624692</v>
      </c>
      <c r="G20" s="508">
        <v>0.20791344090682473</v>
      </c>
      <c r="H20" s="508">
        <v>0.016316643788336117</v>
      </c>
      <c r="I20" s="508">
        <v>0.012798461142622264</v>
      </c>
      <c r="J20" s="508">
        <v>0.006661315056630394</v>
      </c>
      <c r="K20" s="513">
        <v>0.10287881223315748</v>
      </c>
      <c r="L20" s="513">
        <v>0.21866471757624692</v>
      </c>
      <c r="M20" s="513">
        <v>0.22423008469516084</v>
      </c>
      <c r="N20" s="513">
        <v>0.019459776199252654</v>
      </c>
      <c r="O20" s="508">
        <v>0</v>
      </c>
    </row>
    <row r="21" spans="2:15" ht="20.25">
      <c r="B21" s="504"/>
      <c r="C21" s="504"/>
      <c r="D21" s="504"/>
      <c r="E21" s="505"/>
      <c r="F21" s="504"/>
      <c r="G21" s="504"/>
      <c r="H21" s="504"/>
      <c r="I21" s="504"/>
      <c r="J21" s="506"/>
      <c r="K21" s="504"/>
      <c r="L21" s="504"/>
      <c r="M21" s="504"/>
      <c r="N21" s="504"/>
      <c r="O21" s="504"/>
    </row>
    <row r="22" spans="2:15" ht="30" customHeight="1" thickBot="1">
      <c r="B22" s="509" t="s">
        <v>308</v>
      </c>
      <c r="C22" s="491" t="s">
        <v>211</v>
      </c>
      <c r="D22" s="491" t="s">
        <v>281</v>
      </c>
      <c r="E22" s="491" t="s">
        <v>282</v>
      </c>
      <c r="F22" s="491" t="s">
        <v>91</v>
      </c>
      <c r="G22" s="491" t="s">
        <v>90</v>
      </c>
      <c r="H22" s="491" t="s">
        <v>283</v>
      </c>
      <c r="I22" s="491" t="s">
        <v>284</v>
      </c>
      <c r="J22" s="491" t="s">
        <v>212</v>
      </c>
      <c r="K22" s="491" t="s">
        <v>10</v>
      </c>
      <c r="L22" s="491" t="s">
        <v>14</v>
      </c>
      <c r="M22" s="514" t="s">
        <v>122</v>
      </c>
      <c r="N22" s="514" t="s">
        <v>121</v>
      </c>
      <c r="O22" s="491" t="s">
        <v>22</v>
      </c>
    </row>
    <row r="23" spans="2:15" s="236" customFormat="1" ht="13.5" thickBot="1">
      <c r="B23" s="507" t="s">
        <v>285</v>
      </c>
      <c r="C23" s="510">
        <v>6224.14</v>
      </c>
      <c r="D23" s="510">
        <v>2456.00573665917</v>
      </c>
      <c r="E23" s="510">
        <v>2493.87975</v>
      </c>
      <c r="F23" s="510">
        <v>10750.40534967</v>
      </c>
      <c r="G23" s="510">
        <v>6189.735140716998</v>
      </c>
      <c r="H23" s="510">
        <v>411.09197863225</v>
      </c>
      <c r="I23" s="510">
        <v>1382.484584862</v>
      </c>
      <c r="J23" s="510">
        <v>1654.34115621534</v>
      </c>
      <c r="K23" s="511">
        <v>11174.02548665917</v>
      </c>
      <c r="L23" s="511">
        <v>10750.40534967</v>
      </c>
      <c r="M23" s="511">
        <v>6600.827119349248</v>
      </c>
      <c r="N23" s="511">
        <v>3036.8257410773404</v>
      </c>
      <c r="O23" s="510">
        <v>31562.08369675576</v>
      </c>
    </row>
    <row r="24" spans="2:15" ht="13.5" thickBot="1">
      <c r="B24" s="332" t="s">
        <v>286</v>
      </c>
      <c r="C24" s="360">
        <v>0</v>
      </c>
      <c r="D24" s="360">
        <v>2456.00573665917</v>
      </c>
      <c r="E24" s="360">
        <v>0</v>
      </c>
      <c r="F24" s="360">
        <v>9885.70061197</v>
      </c>
      <c r="G24" s="360">
        <v>3593.611155958178</v>
      </c>
      <c r="H24" s="360">
        <v>0</v>
      </c>
      <c r="I24" s="360">
        <v>1382.484584862</v>
      </c>
      <c r="J24" s="360">
        <v>0</v>
      </c>
      <c r="K24" s="512">
        <v>2456.00573665917</v>
      </c>
      <c r="L24" s="512">
        <v>9885.70061197</v>
      </c>
      <c r="M24" s="512">
        <v>3593.611155958178</v>
      </c>
      <c r="N24" s="512">
        <v>1382.484584862</v>
      </c>
      <c r="O24" s="360">
        <v>17317.80208944935</v>
      </c>
    </row>
    <row r="25" spans="2:15" ht="13.5" thickBot="1">
      <c r="B25" s="332" t="s">
        <v>287</v>
      </c>
      <c r="C25" s="360">
        <v>6224.14</v>
      </c>
      <c r="D25" s="360">
        <v>0</v>
      </c>
      <c r="E25" s="360">
        <v>2493.87975</v>
      </c>
      <c r="F25" s="360">
        <v>864.7047377</v>
      </c>
      <c r="G25" s="360">
        <v>2596.12398475882</v>
      </c>
      <c r="H25" s="360">
        <v>411.09197863225</v>
      </c>
      <c r="I25" s="360">
        <v>0</v>
      </c>
      <c r="J25" s="360">
        <v>1654.34115621534</v>
      </c>
      <c r="K25" s="512">
        <v>8718.01975</v>
      </c>
      <c r="L25" s="512">
        <v>864.7047377</v>
      </c>
      <c r="M25" s="512">
        <v>3007.21596339107</v>
      </c>
      <c r="N25" s="512">
        <v>1654.34115621534</v>
      </c>
      <c r="O25" s="360">
        <v>14244.28160730641</v>
      </c>
    </row>
    <row r="26" spans="2:15" ht="13.5" thickBot="1">
      <c r="B26" s="332" t="s">
        <v>288</v>
      </c>
      <c r="C26" s="360">
        <v>0</v>
      </c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J26" s="360">
        <v>0</v>
      </c>
      <c r="K26" s="512">
        <v>0</v>
      </c>
      <c r="L26" s="512">
        <v>0</v>
      </c>
      <c r="M26" s="512">
        <v>0</v>
      </c>
      <c r="N26" s="512">
        <v>0</v>
      </c>
      <c r="O26" s="360">
        <v>0</v>
      </c>
    </row>
    <row r="27" spans="2:15" s="236" customFormat="1" ht="13.5" thickBot="1">
      <c r="B27" s="507" t="s">
        <v>289</v>
      </c>
      <c r="C27" s="510">
        <v>0.960375067115</v>
      </c>
      <c r="D27" s="510">
        <v>430.970198727667</v>
      </c>
      <c r="E27" s="510">
        <v>2.8043</v>
      </c>
      <c r="F27" s="510">
        <v>2239.10096838906</v>
      </c>
      <c r="G27" s="510">
        <v>311.37630941198796</v>
      </c>
      <c r="H27" s="510">
        <v>67.047568520374</v>
      </c>
      <c r="I27" s="510">
        <v>960.897108621776</v>
      </c>
      <c r="J27" s="510">
        <v>784.049708992586</v>
      </c>
      <c r="K27" s="511">
        <v>434.73487379478206</v>
      </c>
      <c r="L27" s="511">
        <v>2239.10096838906</v>
      </c>
      <c r="M27" s="511">
        <v>378.42387793236196</v>
      </c>
      <c r="N27" s="511">
        <v>1744.946817614362</v>
      </c>
      <c r="O27" s="510">
        <v>4797.188993552232</v>
      </c>
    </row>
    <row r="28" spans="2:15" ht="13.5" thickBot="1">
      <c r="B28" s="332" t="s">
        <v>290</v>
      </c>
      <c r="C28" s="360">
        <v>0</v>
      </c>
      <c r="D28" s="360">
        <v>0</v>
      </c>
      <c r="E28" s="360">
        <v>0</v>
      </c>
      <c r="F28" s="360">
        <v>0</v>
      </c>
      <c r="G28" s="360">
        <v>0</v>
      </c>
      <c r="H28" s="360">
        <v>0</v>
      </c>
      <c r="I28" s="360">
        <v>0</v>
      </c>
      <c r="J28" s="360">
        <v>0</v>
      </c>
      <c r="K28" s="512">
        <v>0</v>
      </c>
      <c r="L28" s="512">
        <v>0</v>
      </c>
      <c r="M28" s="512">
        <v>0</v>
      </c>
      <c r="N28" s="512">
        <v>0</v>
      </c>
      <c r="O28" s="360">
        <v>0</v>
      </c>
    </row>
    <row r="29" spans="2:15" ht="13.5" thickBot="1">
      <c r="B29" s="332" t="s">
        <v>291</v>
      </c>
      <c r="C29" s="360">
        <v>0</v>
      </c>
      <c r="D29" s="360">
        <v>0</v>
      </c>
      <c r="E29" s="360">
        <v>0</v>
      </c>
      <c r="F29" s="360">
        <v>141.71751944158402</v>
      </c>
      <c r="G29" s="360">
        <v>0</v>
      </c>
      <c r="H29" s="360">
        <v>0</v>
      </c>
      <c r="I29" s="360">
        <v>110.717470002</v>
      </c>
      <c r="J29" s="360">
        <v>600.0253769999999</v>
      </c>
      <c r="K29" s="512">
        <v>0</v>
      </c>
      <c r="L29" s="512">
        <v>141.71751944158402</v>
      </c>
      <c r="M29" s="512">
        <v>0</v>
      </c>
      <c r="N29" s="512">
        <v>710.742847002</v>
      </c>
      <c r="O29" s="360">
        <v>852.460366443584</v>
      </c>
    </row>
    <row r="30" spans="2:15" ht="13.5" thickBot="1">
      <c r="B30" s="332" t="s">
        <v>292</v>
      </c>
      <c r="C30" s="360">
        <v>0.960375067115</v>
      </c>
      <c r="D30" s="360">
        <v>430.970198727667</v>
      </c>
      <c r="E30" s="360">
        <v>2.8043</v>
      </c>
      <c r="F30" s="360">
        <v>2097.3834489474807</v>
      </c>
      <c r="G30" s="360">
        <v>311.37630941198796</v>
      </c>
      <c r="H30" s="360">
        <v>67.047568520374</v>
      </c>
      <c r="I30" s="360">
        <v>850.1796386197755</v>
      </c>
      <c r="J30" s="360">
        <v>184.0067878142476</v>
      </c>
      <c r="K30" s="512">
        <v>434.73487379478206</v>
      </c>
      <c r="L30" s="512">
        <v>2097.3834489474807</v>
      </c>
      <c r="M30" s="512">
        <v>378.42387793236196</v>
      </c>
      <c r="N30" s="512">
        <v>1034.1864264340231</v>
      </c>
      <c r="O30" s="360">
        <v>3944.7286271086477</v>
      </c>
    </row>
    <row r="31" spans="2:15" ht="13.5" thickBot="1">
      <c r="B31" s="332" t="s">
        <v>293</v>
      </c>
      <c r="C31" s="360">
        <v>0</v>
      </c>
      <c r="D31" s="360">
        <v>0</v>
      </c>
      <c r="E31" s="360">
        <v>0</v>
      </c>
      <c r="F31" s="360">
        <v>86.3423752830088</v>
      </c>
      <c r="G31" s="360">
        <v>0</v>
      </c>
      <c r="H31" s="360">
        <v>0</v>
      </c>
      <c r="I31" s="360">
        <v>0</v>
      </c>
      <c r="J31" s="360">
        <v>0</v>
      </c>
      <c r="K31" s="512">
        <v>0</v>
      </c>
      <c r="L31" s="512">
        <v>86.3423752830088</v>
      </c>
      <c r="M31" s="512">
        <v>0</v>
      </c>
      <c r="N31" s="512">
        <v>0</v>
      </c>
      <c r="O31" s="360">
        <v>86.3423752830088</v>
      </c>
    </row>
    <row r="32" spans="2:15" s="236" customFormat="1" ht="13.5" thickBot="1">
      <c r="B32" s="507" t="s">
        <v>294</v>
      </c>
      <c r="C32" s="510">
        <v>6225.100375067115</v>
      </c>
      <c r="D32" s="510">
        <v>2886.975658549009</v>
      </c>
      <c r="E32" s="510">
        <v>2496.684049999999</v>
      </c>
      <c r="F32" s="510">
        <v>12845.10569826416</v>
      </c>
      <c r="G32" s="510">
        <v>6501.432522384108</v>
      </c>
      <c r="H32" s="510">
        <v>478.13954715262497</v>
      </c>
      <c r="I32" s="510">
        <v>2343.3816974637757</v>
      </c>
      <c r="J32" s="510">
        <v>2438.3908698153737</v>
      </c>
      <c r="K32" s="511">
        <v>11608.760083616122</v>
      </c>
      <c r="L32" s="511">
        <v>12845.10569826416</v>
      </c>
      <c r="M32" s="511">
        <v>6979.572069536733</v>
      </c>
      <c r="N32" s="511">
        <v>4781.772567279149</v>
      </c>
      <c r="O32" s="510">
        <v>36215.210418696166</v>
      </c>
    </row>
    <row r="33" spans="2:15" ht="13.5" thickBot="1">
      <c r="B33" s="332" t="s">
        <v>295</v>
      </c>
      <c r="C33" s="360">
        <v>0</v>
      </c>
      <c r="D33" s="360">
        <v>0</v>
      </c>
      <c r="E33" s="360">
        <v>0</v>
      </c>
      <c r="F33" s="360">
        <v>6672.4214474337</v>
      </c>
      <c r="G33" s="360">
        <v>3393.596263383029</v>
      </c>
      <c r="H33" s="360">
        <v>403.22691202685974</v>
      </c>
      <c r="I33" s="360">
        <v>823.6959860000001</v>
      </c>
      <c r="J33" s="360">
        <v>2012.279677298</v>
      </c>
      <c r="K33" s="512">
        <v>0</v>
      </c>
      <c r="L33" s="512">
        <v>6672.4214474337</v>
      </c>
      <c r="M33" s="512">
        <v>3796.823175409889</v>
      </c>
      <c r="N33" s="512">
        <v>2835.975663298</v>
      </c>
      <c r="O33" s="360">
        <v>13305.22028614159</v>
      </c>
    </row>
    <row r="34" spans="2:15" ht="13.5" thickBot="1">
      <c r="B34" s="332" t="s">
        <v>296</v>
      </c>
      <c r="C34" s="360">
        <v>0.960375067115</v>
      </c>
      <c r="D34" s="360">
        <v>445.280953715289</v>
      </c>
      <c r="E34" s="360">
        <v>3.3563040717190002</v>
      </c>
      <c r="F34" s="360">
        <v>2554.6425798548103</v>
      </c>
      <c r="G34" s="360">
        <v>2525.8538960653623</v>
      </c>
      <c r="H34" s="360">
        <v>44.144226612903225</v>
      </c>
      <c r="I34" s="360">
        <v>1088.9980047539996</v>
      </c>
      <c r="J34" s="360">
        <v>329.51284722187</v>
      </c>
      <c r="K34" s="512">
        <v>449.59763285412305</v>
      </c>
      <c r="L34" s="512">
        <v>2554.6425798548103</v>
      </c>
      <c r="M34" s="512">
        <v>2569.9981226782656</v>
      </c>
      <c r="N34" s="512">
        <v>1418.5108519758696</v>
      </c>
      <c r="O34" s="360">
        <v>6992.749187363069</v>
      </c>
    </row>
    <row r="35" spans="2:15" ht="13.5" thickBot="1">
      <c r="B35" s="332" t="s">
        <v>297</v>
      </c>
      <c r="C35" s="360">
        <v>6224.14</v>
      </c>
      <c r="D35" s="360">
        <v>2441.69470483372</v>
      </c>
      <c r="E35" s="360">
        <v>2493.32774592828</v>
      </c>
      <c r="F35" s="360">
        <v>3618.04167097565</v>
      </c>
      <c r="G35" s="360">
        <v>581.982362935716</v>
      </c>
      <c r="H35" s="360">
        <v>30.768408512862</v>
      </c>
      <c r="I35" s="360">
        <v>430.687706709776</v>
      </c>
      <c r="J35" s="360">
        <v>96.598345295504</v>
      </c>
      <c r="K35" s="512">
        <v>11159.162450762</v>
      </c>
      <c r="L35" s="512">
        <v>3618.04167097565</v>
      </c>
      <c r="M35" s="512">
        <v>612.750771448578</v>
      </c>
      <c r="N35" s="512">
        <v>527.28605200528</v>
      </c>
      <c r="O35" s="360">
        <v>15917.240945191508</v>
      </c>
    </row>
    <row r="36" spans="2:15" ht="13.5" thickBot="1">
      <c r="B36" s="332" t="s">
        <v>298</v>
      </c>
      <c r="C36" s="360">
        <v>0</v>
      </c>
      <c r="D36" s="360">
        <v>0</v>
      </c>
      <c r="E36" s="360">
        <v>0</v>
      </c>
      <c r="F36" s="360">
        <v>0</v>
      </c>
      <c r="G36" s="360">
        <v>0</v>
      </c>
      <c r="H36" s="360">
        <v>0</v>
      </c>
      <c r="I36" s="360">
        <v>0</v>
      </c>
      <c r="J36" s="360">
        <v>0</v>
      </c>
      <c r="K36" s="512">
        <v>0</v>
      </c>
      <c r="L36" s="512">
        <v>0</v>
      </c>
      <c r="M36" s="512">
        <v>0</v>
      </c>
      <c r="N36" s="512">
        <v>0</v>
      </c>
      <c r="O36" s="360">
        <v>0</v>
      </c>
    </row>
    <row r="37" spans="2:15" s="236" customFormat="1" ht="13.5" thickBot="1">
      <c r="B37" s="507" t="s">
        <v>299</v>
      </c>
      <c r="C37" s="510">
        <v>99236.1</v>
      </c>
      <c r="D37" s="510">
        <v>99236.1</v>
      </c>
      <c r="E37" s="510">
        <v>99236.1</v>
      </c>
      <c r="F37" s="510">
        <v>65904.64577440996</v>
      </c>
      <c r="G37" s="510">
        <v>29421.77298504968</v>
      </c>
      <c r="H37" s="510">
        <v>29421.77298504968</v>
      </c>
      <c r="I37" s="510">
        <v>348445.86739314947</v>
      </c>
      <c r="J37" s="510">
        <v>348445.86739314947</v>
      </c>
      <c r="K37" s="511">
        <v>99236.1</v>
      </c>
      <c r="L37" s="511">
        <v>65904.64577440996</v>
      </c>
      <c r="M37" s="511">
        <v>29421.77298504968</v>
      </c>
      <c r="N37" s="511">
        <v>348445.86739314947</v>
      </c>
      <c r="O37" s="510">
        <v>0</v>
      </c>
    </row>
    <row r="38" spans="2:15" ht="13.5" thickBot="1">
      <c r="B38" s="332" t="s">
        <v>300</v>
      </c>
      <c r="C38" s="508">
        <v>0.06273019974653493</v>
      </c>
      <c r="D38" s="508">
        <v>0.029091990299387107</v>
      </c>
      <c r="E38" s="508">
        <v>0.025159030332711572</v>
      </c>
      <c r="F38" s="508">
        <v>0.19490440389032138</v>
      </c>
      <c r="G38" s="508">
        <v>0.22097351256458042</v>
      </c>
      <c r="H38" s="508">
        <v>0.01625121461563808</v>
      </c>
      <c r="I38" s="508">
        <v>0.006725238887163358</v>
      </c>
      <c r="J38" s="508">
        <v>0.0069979044035099755</v>
      </c>
      <c r="K38" s="513">
        <v>0.11698122037863361</v>
      </c>
      <c r="L38" s="513">
        <v>0.19490440389032138</v>
      </c>
      <c r="M38" s="513">
        <v>0.23722472718021848</v>
      </c>
      <c r="N38" s="513">
        <v>0.013723143290673335</v>
      </c>
      <c r="O38" s="50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552" t="s">
        <v>66</v>
      </c>
      <c r="D5" s="552"/>
      <c r="E5" s="552"/>
      <c r="F5" s="552"/>
      <c r="G5" s="552"/>
      <c r="H5" s="174"/>
    </row>
    <row r="6" spans="3:7" ht="12.75">
      <c r="C6" s="553" t="s">
        <v>101</v>
      </c>
      <c r="D6" s="553"/>
      <c r="E6" s="553"/>
      <c r="F6" s="553"/>
      <c r="G6" s="553"/>
    </row>
    <row r="7" spans="3:6" ht="8.25" customHeight="1" hidden="1">
      <c r="C7" s="551"/>
      <c r="D7" s="551"/>
      <c r="E7" s="551"/>
      <c r="F7" s="551"/>
    </row>
    <row r="9" spans="3:9" ht="45" customHeight="1">
      <c r="C9" s="164" t="s">
        <v>67</v>
      </c>
      <c r="D9" s="164" t="s">
        <v>68</v>
      </c>
      <c r="E9" s="164" t="s">
        <v>69</v>
      </c>
      <c r="F9" s="164" t="s">
        <v>100</v>
      </c>
      <c r="G9" s="164" t="s">
        <v>82</v>
      </c>
      <c r="I9" s="174"/>
    </row>
    <row r="10" spans="3:9" ht="13.5" customHeight="1">
      <c r="C10" s="165"/>
      <c r="D10" s="177" t="s">
        <v>75</v>
      </c>
      <c r="E10" s="177" t="s">
        <v>75</v>
      </c>
      <c r="F10" s="177" t="s">
        <v>24</v>
      </c>
      <c r="G10" s="177" t="s">
        <v>24</v>
      </c>
      <c r="H10" s="167"/>
      <c r="I10" s="167"/>
    </row>
    <row r="11" spans="3:9" ht="12.75">
      <c r="C11" s="168" t="s">
        <v>70</v>
      </c>
      <c r="D11" s="166"/>
      <c r="E11" s="166"/>
      <c r="F11" s="166"/>
      <c r="G11" s="166"/>
      <c r="H11" s="167"/>
      <c r="I11" s="167"/>
    </row>
    <row r="12" spans="3:9" ht="12.75">
      <c r="C12" s="165" t="s">
        <v>49</v>
      </c>
      <c r="D12" s="166">
        <v>115625</v>
      </c>
      <c r="E12" s="166">
        <v>2350118</v>
      </c>
      <c r="F12" s="190">
        <f aca="true" t="shared" si="0" ref="F12:F17">+D12/E12*4</f>
        <v>0.19679862883480745</v>
      </c>
      <c r="G12" s="190">
        <v>0.2620513659830263</v>
      </c>
      <c r="H12" s="167"/>
      <c r="I12" s="167"/>
    </row>
    <row r="13" spans="3:9" ht="12.75">
      <c r="C13" s="165" t="s">
        <v>14</v>
      </c>
      <c r="D13" s="166">
        <v>36395</v>
      </c>
      <c r="E13" s="166">
        <v>1207616</v>
      </c>
      <c r="F13" s="190">
        <f t="shared" si="0"/>
        <v>0.12055156606073454</v>
      </c>
      <c r="G13" s="190">
        <v>0.16653419547020115</v>
      </c>
      <c r="H13" s="167"/>
      <c r="I13" s="167"/>
    </row>
    <row r="14" spans="3:9" ht="12.75">
      <c r="C14" s="165" t="s">
        <v>10</v>
      </c>
      <c r="D14" s="166">
        <v>14999</v>
      </c>
      <c r="E14" s="166">
        <v>142944</v>
      </c>
      <c r="F14" s="190">
        <f t="shared" si="0"/>
        <v>0.4197168121781957</v>
      </c>
      <c r="G14" s="190">
        <v>0.16979656226377887</v>
      </c>
      <c r="H14" s="167"/>
      <c r="I14" s="167"/>
    </row>
    <row r="15" spans="3:9" ht="12.75">
      <c r="C15" s="165" t="s">
        <v>12</v>
      </c>
      <c r="D15" s="166">
        <v>32174</v>
      </c>
      <c r="E15" s="166">
        <v>680395</v>
      </c>
      <c r="F15" s="190">
        <f t="shared" si="0"/>
        <v>0.18914895024213876</v>
      </c>
      <c r="G15" s="190">
        <v>0.16223657853818924</v>
      </c>
      <c r="H15" s="167"/>
      <c r="I15" s="167"/>
    </row>
    <row r="16" spans="3:9" ht="12.75">
      <c r="C16" s="165" t="s">
        <v>71</v>
      </c>
      <c r="D16" s="166">
        <v>32517</v>
      </c>
      <c r="E16" s="166">
        <v>497773</v>
      </c>
      <c r="F16" s="190">
        <f t="shared" si="0"/>
        <v>0.2612998294403272</v>
      </c>
      <c r="G16" s="190">
        <v>0.15617793924285378</v>
      </c>
      <c r="H16" s="167"/>
      <c r="I16" s="167"/>
    </row>
    <row r="17" spans="3:9" ht="12.75">
      <c r="C17" s="169" t="s">
        <v>72</v>
      </c>
      <c r="D17" s="170">
        <f>SUM(D12:D16)</f>
        <v>231710</v>
      </c>
      <c r="E17" s="170">
        <f>SUM(E12:E16)</f>
        <v>4878846</v>
      </c>
      <c r="F17" s="191">
        <f t="shared" si="0"/>
        <v>0.18997115301446285</v>
      </c>
      <c r="G17" s="191">
        <v>0.20207124723379644</v>
      </c>
      <c r="H17" s="167"/>
      <c r="I17" s="167"/>
    </row>
    <row r="18" spans="3:9" s="174" customFormat="1" ht="6.75" customHeight="1">
      <c r="C18" s="171"/>
      <c r="D18" s="172"/>
      <c r="E18" s="172"/>
      <c r="F18" s="192"/>
      <c r="G18" s="192"/>
      <c r="H18" s="173"/>
      <c r="I18" s="173"/>
    </row>
    <row r="19" spans="3:9" s="174" customFormat="1" ht="12.75">
      <c r="C19" s="168" t="s">
        <v>45</v>
      </c>
      <c r="D19" s="166"/>
      <c r="E19" s="166"/>
      <c r="F19" s="177"/>
      <c r="G19" s="177"/>
      <c r="H19" s="173"/>
      <c r="I19" s="173"/>
    </row>
    <row r="20" spans="3:9" ht="12.75">
      <c r="C20" s="165" t="s">
        <v>49</v>
      </c>
      <c r="D20" s="166">
        <v>37244</v>
      </c>
      <c r="E20" s="166">
        <v>562855</v>
      </c>
      <c r="F20" s="190">
        <f aca="true" t="shared" si="1" ref="F20:F25">+D20/E20*4</f>
        <v>0.2646791802506862</v>
      </c>
      <c r="G20" s="190">
        <v>0.30879655748641593</v>
      </c>
      <c r="H20" s="167"/>
      <c r="I20" s="167"/>
    </row>
    <row r="21" spans="3:9" ht="12.75">
      <c r="C21" s="165" t="s">
        <v>14</v>
      </c>
      <c r="D21" s="166">
        <v>37204</v>
      </c>
      <c r="E21" s="166">
        <v>783717</v>
      </c>
      <c r="F21" s="190">
        <f t="shared" si="1"/>
        <v>0.1898848691555753</v>
      </c>
      <c r="G21" s="190">
        <v>0.27295778398474824</v>
      </c>
      <c r="H21" s="167"/>
      <c r="I21" s="173"/>
    </row>
    <row r="22" spans="3:9" ht="12.75">
      <c r="C22" s="165" t="s">
        <v>10</v>
      </c>
      <c r="D22" s="166">
        <v>2518</v>
      </c>
      <c r="E22" s="166">
        <v>310232</v>
      </c>
      <c r="F22" s="190">
        <f t="shared" si="1"/>
        <v>0.0324660254261327</v>
      </c>
      <c r="G22" s="190">
        <v>0.11185438401775805</v>
      </c>
      <c r="H22" s="167"/>
      <c r="I22" s="167"/>
    </row>
    <row r="23" spans="3:9" ht="12.75">
      <c r="C23" s="165" t="s">
        <v>12</v>
      </c>
      <c r="D23" s="166">
        <v>22042</v>
      </c>
      <c r="E23" s="166">
        <v>352571</v>
      </c>
      <c r="F23" s="190">
        <f t="shared" si="1"/>
        <v>0.25007161678073353</v>
      </c>
      <c r="G23" s="190">
        <v>0.2213841453434448</v>
      </c>
      <c r="H23" s="167"/>
      <c r="I23" s="167"/>
    </row>
    <row r="24" spans="3:9" ht="12.75">
      <c r="C24" s="165" t="s">
        <v>93</v>
      </c>
      <c r="D24" s="166">
        <v>106978</v>
      </c>
      <c r="E24" s="166">
        <v>1467208</v>
      </c>
      <c r="F24" s="190">
        <f t="shared" si="1"/>
        <v>0.291650536256618</v>
      </c>
      <c r="G24" s="190">
        <v>0.33533739354956343</v>
      </c>
      <c r="H24" s="167"/>
      <c r="I24" s="167"/>
    </row>
    <row r="25" spans="3:9" ht="16.5" customHeight="1">
      <c r="C25" s="169" t="s">
        <v>73</v>
      </c>
      <c r="D25" s="170">
        <f>SUM(D20:D24)</f>
        <v>205986</v>
      </c>
      <c r="E25" s="170">
        <f>SUM(E20:E24)</f>
        <v>3476583</v>
      </c>
      <c r="F25" s="191">
        <f t="shared" si="1"/>
        <v>0.23699822498125314</v>
      </c>
      <c r="G25" s="191">
        <v>0.269091585879481</v>
      </c>
      <c r="H25" s="167"/>
      <c r="I25" s="167"/>
    </row>
    <row r="26" spans="3:9" ht="6.75" customHeight="1">
      <c r="C26" s="168"/>
      <c r="D26" s="175"/>
      <c r="E26" s="175"/>
      <c r="F26" s="193"/>
      <c r="G26" s="193"/>
      <c r="H26" s="167"/>
      <c r="I26" s="167"/>
    </row>
    <row r="27" spans="3:9" ht="12.75" hidden="1">
      <c r="C27" s="169" t="s">
        <v>89</v>
      </c>
      <c r="D27" s="170">
        <v>-3335</v>
      </c>
      <c r="E27" s="170">
        <v>-4825</v>
      </c>
      <c r="F27" s="191">
        <f>+D27/E27</f>
        <v>0.6911917098445596</v>
      </c>
      <c r="G27" s="191">
        <v>0.10359265433905596</v>
      </c>
      <c r="H27" s="167"/>
      <c r="I27" s="167"/>
    </row>
    <row r="28" spans="3:9" ht="12" customHeight="1" hidden="1">
      <c r="C28" s="165"/>
      <c r="D28" s="166"/>
      <c r="E28" s="166"/>
      <c r="F28" s="190"/>
      <c r="G28" s="190"/>
      <c r="H28" s="167"/>
      <c r="I28" s="167"/>
    </row>
    <row r="29" spans="3:9" ht="14.25" customHeight="1">
      <c r="C29" s="164" t="s">
        <v>74</v>
      </c>
      <c r="D29" s="176">
        <f>+D17+D25+D27</f>
        <v>434361</v>
      </c>
      <c r="E29" s="176">
        <f>+E17+E25+E27</f>
        <v>8350604</v>
      </c>
      <c r="F29" s="194">
        <f>+D29/E29*4</f>
        <v>0.20806207550974756</v>
      </c>
      <c r="G29" s="194">
        <v>0.2277174154412694</v>
      </c>
      <c r="H29" s="167"/>
      <c r="I29" s="167"/>
    </row>
    <row r="30" spans="4:9" ht="17.25" customHeight="1">
      <c r="D30" s="167"/>
      <c r="E30" s="167"/>
      <c r="F30" s="167"/>
      <c r="G30" s="167"/>
      <c r="H30" s="167"/>
      <c r="I30" s="167"/>
    </row>
    <row r="31" spans="3:9" ht="12.75">
      <c r="C31" s="208" t="s">
        <v>94</v>
      </c>
      <c r="D31" s="167"/>
      <c r="E31" s="167"/>
      <c r="F31" s="167"/>
      <c r="G31" s="167"/>
      <c r="H31" s="167"/>
      <c r="I31" s="167"/>
    </row>
    <row r="32" spans="4:9" ht="12.75">
      <c r="D32" s="167"/>
      <c r="E32" s="167"/>
      <c r="F32" s="167"/>
      <c r="G32" s="167"/>
      <c r="H32" s="167"/>
      <c r="I32" s="167"/>
    </row>
    <row r="34" ht="12.75">
      <c r="D34" s="167"/>
    </row>
    <row r="35" ht="12.75">
      <c r="E35" s="127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67"/>
      <c r="C3" s="66" t="s">
        <v>0</v>
      </c>
      <c r="D3" s="560" t="s">
        <v>1</v>
      </c>
      <c r="E3" s="556"/>
      <c r="F3" s="556" t="s">
        <v>2</v>
      </c>
      <c r="G3" s="557"/>
      <c r="H3" s="2"/>
      <c r="I3" s="2"/>
      <c r="J3" s="2"/>
      <c r="L3" s="3"/>
      <c r="M3" s="3"/>
    </row>
    <row r="4" spans="2:13" s="1" customFormat="1" ht="14.25">
      <c r="B4" s="123" t="s">
        <v>3</v>
      </c>
      <c r="C4" s="124" t="s">
        <v>4</v>
      </c>
      <c r="D4" s="561" t="s">
        <v>5</v>
      </c>
      <c r="E4" s="558"/>
      <c r="F4" s="558" t="s">
        <v>6</v>
      </c>
      <c r="G4" s="559"/>
      <c r="H4" s="2"/>
      <c r="I4" s="2"/>
      <c r="J4" s="2"/>
      <c r="L4" s="3"/>
      <c r="M4" s="3"/>
    </row>
    <row r="5" spans="2:13" s="1" customFormat="1" ht="14.25">
      <c r="B5" s="125"/>
      <c r="C5" s="126" t="s">
        <v>7</v>
      </c>
      <c r="D5" s="122" t="e">
        <f>+#REF!</f>
        <v>#REF!</v>
      </c>
      <c r="E5" s="4">
        <f>+'Depreciación y Act Fijo'!D7</f>
        <v>42248</v>
      </c>
      <c r="F5" s="5" t="e">
        <f>+D5</f>
        <v>#REF!</v>
      </c>
      <c r="G5" s="6">
        <f>+E5</f>
        <v>42248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59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554" t="s">
        <v>15</v>
      </c>
      <c r="C13" s="555"/>
      <c r="D13" s="118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60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130">
        <f>+E13-D13</f>
        <v>5556.900000000009</v>
      </c>
      <c r="E18" s="131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147" customWidth="1"/>
    <col min="3" max="3" width="33.00390625" style="147" customWidth="1"/>
    <col min="4" max="6" width="16.28125" style="147" customWidth="1"/>
    <col min="7" max="16384" width="11.421875" style="147" customWidth="1"/>
  </cols>
  <sheetData>
    <row r="4" spans="3:6" ht="15">
      <c r="C4" s="562" t="s">
        <v>86</v>
      </c>
      <c r="D4" s="562"/>
      <c r="E4" s="562"/>
      <c r="F4" s="562"/>
    </row>
    <row r="5" spans="3:5" ht="12.75">
      <c r="C5" s="148"/>
      <c r="D5" s="148"/>
      <c r="E5" s="148"/>
    </row>
    <row r="6" spans="3:6" ht="25.5" customHeight="1">
      <c r="C6" s="121" t="s">
        <v>64</v>
      </c>
      <c r="D6" s="134">
        <f>+Liabilities!C3</f>
        <v>42614</v>
      </c>
      <c r="E6" s="39" t="str">
        <f>+Liabilities!D3</f>
        <v>Dec-15</v>
      </c>
      <c r="F6" s="39" t="s">
        <v>53</v>
      </c>
    </row>
    <row r="7" spans="3:6" ht="6.75" customHeight="1">
      <c r="C7" s="149"/>
      <c r="D7" s="150"/>
      <c r="E7" s="150"/>
      <c r="F7" s="150"/>
    </row>
    <row r="8" spans="3:6" ht="14.25">
      <c r="C8" s="151" t="s">
        <v>54</v>
      </c>
      <c r="D8" s="155">
        <v>-224930</v>
      </c>
      <c r="E8" s="156">
        <v>-352977</v>
      </c>
      <c r="F8" s="156">
        <f>+E8-D8</f>
        <v>-128047</v>
      </c>
    </row>
    <row r="9" spans="3:6" ht="14.25">
      <c r="C9" s="151" t="s">
        <v>55</v>
      </c>
      <c r="D9" s="155">
        <v>-50747</v>
      </c>
      <c r="E9" s="156">
        <v>-97997</v>
      </c>
      <c r="F9" s="156">
        <f>+E9-D9</f>
        <v>-47250</v>
      </c>
    </row>
    <row r="10" spans="3:6" ht="6" customHeight="1">
      <c r="C10" s="152"/>
      <c r="D10" s="153"/>
      <c r="E10" s="153"/>
      <c r="F10" s="153"/>
    </row>
    <row r="11" spans="3:6" ht="15.75" customHeight="1">
      <c r="C11" s="154" t="s">
        <v>22</v>
      </c>
      <c r="D11" s="157">
        <f>SUM(D8:D10)</f>
        <v>-275677</v>
      </c>
      <c r="E11" s="158">
        <f>SUM(E8:E9)</f>
        <v>-450974</v>
      </c>
      <c r="F11" s="158">
        <f>SUM(F8:F9)</f>
        <v>-175297</v>
      </c>
    </row>
    <row r="13" spans="4:5" ht="12.75">
      <c r="D13" s="197">
        <f>+D11-'Income Statement OC'!C32</f>
        <v>-89391</v>
      </c>
      <c r="E13" s="197">
        <f>+E11-'Income Statement OC'!D32</f>
        <v>-73792</v>
      </c>
    </row>
    <row r="26" spans="3:4" ht="12.75">
      <c r="C26" s="147">
        <v>213074908</v>
      </c>
      <c r="D26" s="147">
        <v>151017830</v>
      </c>
    </row>
    <row r="27" spans="3:4" ht="12.75">
      <c r="C27" s="147">
        <v>60101797</v>
      </c>
      <c r="D27" s="147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G1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63" customWidth="1"/>
    <col min="2" max="2" width="2.8515625" style="563" customWidth="1"/>
    <col min="3" max="3" width="69.8515625" style="563" customWidth="1"/>
    <col min="4" max="4" width="16.7109375" style="563" customWidth="1"/>
    <col min="5" max="9" width="16.7109375" style="564" customWidth="1"/>
    <col min="10" max="20" width="16.7109375" style="563" customWidth="1"/>
    <col min="21" max="21" width="13.8515625" style="563" bestFit="1" customWidth="1"/>
    <col min="22" max="22" width="14.421875" style="563" bestFit="1" customWidth="1"/>
    <col min="23" max="23" width="13.8515625" style="563" bestFit="1" customWidth="1"/>
    <col min="24" max="24" width="13.421875" style="563" bestFit="1" customWidth="1"/>
    <col min="25" max="28" width="16.7109375" style="563" customWidth="1"/>
    <col min="29" max="29" width="17.00390625" style="563" bestFit="1" customWidth="1"/>
    <col min="30" max="30" width="16.7109375" style="563" customWidth="1"/>
    <col min="31" max="31" width="17.00390625" style="563" bestFit="1" customWidth="1"/>
    <col min="32" max="32" width="15.8515625" style="563" bestFit="1" customWidth="1"/>
    <col min="33" max="33" width="13.421875" style="564" bestFit="1" customWidth="1"/>
    <col min="34" max="34" width="13.140625" style="563" customWidth="1"/>
    <col min="35" max="35" width="13.8515625" style="563" customWidth="1"/>
    <col min="36" max="36" width="14.00390625" style="563" customWidth="1"/>
    <col min="37" max="37" width="14.421875" style="563" customWidth="1"/>
    <col min="38" max="39" width="12.8515625" style="563" bestFit="1" customWidth="1"/>
    <col min="40" max="41" width="11.421875" style="563" customWidth="1"/>
    <col min="42" max="43" width="13.421875" style="563" bestFit="1" customWidth="1"/>
    <col min="44" max="16384" width="11.421875" style="563" customWidth="1"/>
  </cols>
  <sheetData>
    <row r="2" ht="12">
      <c r="AA2" s="565"/>
    </row>
    <row r="3" spans="2:33" ht="12">
      <c r="B3" s="566" t="s">
        <v>3</v>
      </c>
      <c r="C3" s="567"/>
      <c r="D3" s="568" t="s">
        <v>310</v>
      </c>
      <c r="E3" s="569"/>
      <c r="F3" s="568" t="s">
        <v>10</v>
      </c>
      <c r="G3" s="569"/>
      <c r="H3" s="568" t="s">
        <v>71</v>
      </c>
      <c r="I3" s="569"/>
      <c r="J3" s="568" t="s">
        <v>14</v>
      </c>
      <c r="K3" s="569"/>
      <c r="L3" s="568" t="s">
        <v>12</v>
      </c>
      <c r="M3" s="569"/>
      <c r="N3" s="568" t="s">
        <v>46</v>
      </c>
      <c r="O3" s="569"/>
      <c r="P3" s="568" t="s">
        <v>311</v>
      </c>
      <c r="Q3" s="569"/>
      <c r="R3" s="565"/>
      <c r="AG3" s="563"/>
    </row>
    <row r="4" spans="2:33" ht="12">
      <c r="B4" s="570" t="s">
        <v>312</v>
      </c>
      <c r="C4" s="571"/>
      <c r="D4" s="572">
        <f>+'[1]Segmentos LN resumen'!D4</f>
        <v>42643</v>
      </c>
      <c r="E4" s="573">
        <f>+'[1]Segmentos LN resumen'!E4</f>
        <v>42369</v>
      </c>
      <c r="F4" s="572">
        <f>+D4</f>
        <v>42643</v>
      </c>
      <c r="G4" s="573">
        <f>+E4</f>
        <v>42369</v>
      </c>
      <c r="H4" s="572">
        <f>+F4</f>
        <v>42643</v>
      </c>
      <c r="I4" s="573">
        <f>+G4</f>
        <v>42369</v>
      </c>
      <c r="J4" s="572">
        <f>+F4</f>
        <v>42643</v>
      </c>
      <c r="K4" s="573">
        <f>+I4</f>
        <v>42369</v>
      </c>
      <c r="L4" s="572">
        <f>+J4</f>
        <v>42643</v>
      </c>
      <c r="M4" s="573">
        <f>+K4</f>
        <v>42369</v>
      </c>
      <c r="N4" s="572">
        <f>+L4</f>
        <v>42643</v>
      </c>
      <c r="O4" s="573">
        <f>+M4</f>
        <v>42369</v>
      </c>
      <c r="P4" s="572">
        <f>+N4</f>
        <v>42643</v>
      </c>
      <c r="Q4" s="573">
        <f>+O4</f>
        <v>42369</v>
      </c>
      <c r="R4" s="565"/>
      <c r="AG4" s="563"/>
    </row>
    <row r="5" spans="2:33" ht="12">
      <c r="B5" s="574"/>
      <c r="C5" s="575"/>
      <c r="D5" s="576" t="s">
        <v>313</v>
      </c>
      <c r="E5" s="577" t="s">
        <v>313</v>
      </c>
      <c r="F5" s="576" t="s">
        <v>313</v>
      </c>
      <c r="G5" s="578" t="s">
        <v>313</v>
      </c>
      <c r="H5" s="576" t="s">
        <v>313</v>
      </c>
      <c r="I5" s="578" t="s">
        <v>313</v>
      </c>
      <c r="J5" s="576" t="s">
        <v>313</v>
      </c>
      <c r="K5" s="578" t="s">
        <v>313</v>
      </c>
      <c r="L5" s="576" t="s">
        <v>313</v>
      </c>
      <c r="M5" s="578" t="s">
        <v>313</v>
      </c>
      <c r="N5" s="576" t="s">
        <v>313</v>
      </c>
      <c r="O5" s="578" t="s">
        <v>313</v>
      </c>
      <c r="P5" s="576" t="s">
        <v>313</v>
      </c>
      <c r="Q5" s="578" t="s">
        <v>313</v>
      </c>
      <c r="R5" s="565"/>
      <c r="AG5" s="563"/>
    </row>
    <row r="6" spans="2:33" ht="12">
      <c r="B6" s="579" t="s">
        <v>314</v>
      </c>
      <c r="C6" s="580"/>
      <c r="D6" s="581">
        <f>SUM(D7:D15)</f>
        <v>1069242638</v>
      </c>
      <c r="E6" s="582">
        <f>SUM(E7:E15)</f>
        <v>7206153017</v>
      </c>
      <c r="F6" s="581">
        <f aca="true" t="shared" si="0" ref="F6:Q6">SUM(F7:F15)</f>
        <v>387495479</v>
      </c>
      <c r="G6" s="582">
        <f t="shared" si="0"/>
        <v>335086963</v>
      </c>
      <c r="H6" s="581">
        <f t="shared" si="0"/>
        <v>941930414</v>
      </c>
      <c r="I6" s="582">
        <f t="shared" si="0"/>
        <v>790909682</v>
      </c>
      <c r="J6" s="581">
        <f t="shared" si="0"/>
        <v>499079870</v>
      </c>
      <c r="K6" s="582">
        <f t="shared" si="0"/>
        <v>372444839</v>
      </c>
      <c r="L6" s="581">
        <f t="shared" si="0"/>
        <v>251331641</v>
      </c>
      <c r="M6" s="582">
        <f t="shared" si="0"/>
        <v>246261307</v>
      </c>
      <c r="N6" s="581">
        <f t="shared" si="0"/>
        <v>-160248463</v>
      </c>
      <c r="O6" s="582">
        <f t="shared" si="0"/>
        <v>-1037294098</v>
      </c>
      <c r="P6" s="581">
        <f t="shared" si="0"/>
        <v>2988831579</v>
      </c>
      <c r="Q6" s="583">
        <f t="shared" si="0"/>
        <v>7913561710</v>
      </c>
      <c r="R6" s="565"/>
      <c r="U6" s="581">
        <f>SUM(U7:U15)</f>
        <v>2988831579</v>
      </c>
      <c r="V6" s="564">
        <f aca="true" t="shared" si="1" ref="V6:V13">+P6-U6</f>
        <v>0</v>
      </c>
      <c r="W6" s="581">
        <f>SUM(W7:W15)</f>
        <v>7913561710</v>
      </c>
      <c r="X6" s="564">
        <f aca="true" t="shared" si="2" ref="X6:X13">+Q6-W6</f>
        <v>0</v>
      </c>
      <c r="Y6" s="584"/>
      <c r="AG6" s="563"/>
    </row>
    <row r="7" spans="2:33" ht="12">
      <c r="B7" s="585"/>
      <c r="C7" s="580" t="s">
        <v>315</v>
      </c>
      <c r="D7" s="581">
        <v>858582202</v>
      </c>
      <c r="E7" s="586">
        <v>842075831</v>
      </c>
      <c r="F7" s="581">
        <v>116700826</v>
      </c>
      <c r="G7" s="586">
        <v>46181049</v>
      </c>
      <c r="H7" s="581">
        <v>221620812</v>
      </c>
      <c r="I7" s="586">
        <v>91204686</v>
      </c>
      <c r="J7" s="581">
        <v>258078685</v>
      </c>
      <c r="K7" s="586">
        <v>156927518</v>
      </c>
      <c r="L7" s="581">
        <v>104467675</v>
      </c>
      <c r="M7" s="586">
        <v>48774260</v>
      </c>
      <c r="N7" s="581">
        <v>0</v>
      </c>
      <c r="O7" s="586">
        <v>0</v>
      </c>
      <c r="P7" s="587">
        <f aca="true" t="shared" si="3" ref="P7:Q13">+N7+L7+J7+H7+F7+D7</f>
        <v>1559450200</v>
      </c>
      <c r="Q7" s="583">
        <f t="shared" si="3"/>
        <v>1185163344</v>
      </c>
      <c r="R7" s="565"/>
      <c r="U7" s="581">
        <f>+'[1]Segmentos LN resumen'!O7</f>
        <v>1559450200</v>
      </c>
      <c r="V7" s="564">
        <f t="shared" si="1"/>
        <v>0</v>
      </c>
      <c r="W7" s="581">
        <f>+'[1]Segmentos LN resumen'!Q7</f>
        <v>1185163344</v>
      </c>
      <c r="X7" s="564">
        <f t="shared" si="2"/>
        <v>0</v>
      </c>
      <c r="Y7" s="584"/>
      <c r="AG7" s="563"/>
    </row>
    <row r="8" spans="2:33" ht="12">
      <c r="B8" s="585"/>
      <c r="C8" s="580" t="s">
        <v>316</v>
      </c>
      <c r="D8" s="581">
        <v>29433842</v>
      </c>
      <c r="E8" s="586">
        <v>16360472</v>
      </c>
      <c r="F8" s="581">
        <v>709450</v>
      </c>
      <c r="G8" s="586">
        <v>694177</v>
      </c>
      <c r="H8" s="581">
        <v>43165078</v>
      </c>
      <c r="I8" s="586">
        <v>48170095</v>
      </c>
      <c r="J8" s="581">
        <v>15239997</v>
      </c>
      <c r="K8" s="586">
        <v>3037702</v>
      </c>
      <c r="L8" s="581">
        <v>507</v>
      </c>
      <c r="M8" s="586">
        <v>0</v>
      </c>
      <c r="N8" s="581">
        <v>0</v>
      </c>
      <c r="O8" s="586">
        <v>0</v>
      </c>
      <c r="P8" s="587">
        <f t="shared" si="3"/>
        <v>88548874</v>
      </c>
      <c r="Q8" s="583">
        <f t="shared" si="3"/>
        <v>68262446</v>
      </c>
      <c r="R8" s="565"/>
      <c r="U8" s="581">
        <f>+'[1]Segmentos LN resumen'!O8</f>
        <v>88548874</v>
      </c>
      <c r="V8" s="564">
        <f t="shared" si="1"/>
        <v>0</v>
      </c>
      <c r="W8" s="581">
        <f>+'[1]Segmentos LN resumen'!Q8</f>
        <v>68262446</v>
      </c>
      <c r="X8" s="564">
        <f t="shared" si="2"/>
        <v>0</v>
      </c>
      <c r="Y8" s="584"/>
      <c r="AG8" s="563"/>
    </row>
    <row r="9" spans="2:33" ht="12">
      <c r="B9" s="585"/>
      <c r="C9" s="580" t="s">
        <v>317</v>
      </c>
      <c r="D9" s="581">
        <v>103585</v>
      </c>
      <c r="E9" s="586">
        <v>41022</v>
      </c>
      <c r="F9" s="581">
        <v>4036383</v>
      </c>
      <c r="G9" s="586">
        <v>2763894</v>
      </c>
      <c r="H9" s="581">
        <v>71529857</v>
      </c>
      <c r="I9" s="586">
        <v>80268243</v>
      </c>
      <c r="J9" s="581">
        <v>4057680</v>
      </c>
      <c r="K9" s="586">
        <v>9724564</v>
      </c>
      <c r="L9" s="581">
        <v>5785683</v>
      </c>
      <c r="M9" s="586">
        <v>9191334</v>
      </c>
      <c r="N9" s="581">
        <v>0</v>
      </c>
      <c r="O9" s="586">
        <v>0</v>
      </c>
      <c r="P9" s="587">
        <f t="shared" si="3"/>
        <v>85513188</v>
      </c>
      <c r="Q9" s="583">
        <f t="shared" si="3"/>
        <v>101989057</v>
      </c>
      <c r="R9" s="565"/>
      <c r="U9" s="581">
        <f>+'[1]Segmentos LN resumen'!O9</f>
        <v>85513188</v>
      </c>
      <c r="V9" s="564">
        <f t="shared" si="1"/>
        <v>0</v>
      </c>
      <c r="W9" s="581">
        <f>+'[1]Segmentos LN resumen'!Q9</f>
        <v>101989057</v>
      </c>
      <c r="X9" s="564">
        <f t="shared" si="2"/>
        <v>0</v>
      </c>
      <c r="Y9" s="584"/>
      <c r="AG9" s="563"/>
    </row>
    <row r="10" spans="2:33" ht="12">
      <c r="B10" s="585"/>
      <c r="C10" s="580" t="s">
        <v>318</v>
      </c>
      <c r="D10" s="581">
        <v>1706674</v>
      </c>
      <c r="E10" s="586">
        <v>729821</v>
      </c>
      <c r="F10" s="581">
        <v>230897499</v>
      </c>
      <c r="G10" s="586">
        <v>216550824</v>
      </c>
      <c r="H10" s="581">
        <v>556046137</v>
      </c>
      <c r="I10" s="586">
        <v>536725492</v>
      </c>
      <c r="J10" s="581">
        <v>187950166</v>
      </c>
      <c r="K10" s="586">
        <v>179304792</v>
      </c>
      <c r="L10" s="581">
        <v>111205944</v>
      </c>
      <c r="M10" s="586">
        <v>154034146</v>
      </c>
      <c r="N10" s="581">
        <v>-76166</v>
      </c>
      <c r="O10" s="586">
        <v>786492</v>
      </c>
      <c r="P10" s="587">
        <f t="shared" si="3"/>
        <v>1087730254</v>
      </c>
      <c r="Q10" s="583">
        <f t="shared" si="3"/>
        <v>1088131567</v>
      </c>
      <c r="R10" s="565"/>
      <c r="U10" s="581">
        <f>+'[1]Segmentos LN resumen'!O10</f>
        <v>1087730254</v>
      </c>
      <c r="V10" s="564">
        <f t="shared" si="1"/>
        <v>0</v>
      </c>
      <c r="W10" s="581">
        <f>+'[1]Segmentos LN resumen'!Q10</f>
        <v>1088131567</v>
      </c>
      <c r="X10" s="564">
        <f t="shared" si="2"/>
        <v>0</v>
      </c>
      <c r="Y10" s="584"/>
      <c r="AG10" s="563"/>
    </row>
    <row r="11" spans="2:33" ht="12">
      <c r="B11" s="585"/>
      <c r="C11" s="580" t="s">
        <v>319</v>
      </c>
      <c r="D11" s="581">
        <v>124531113</v>
      </c>
      <c r="E11" s="586">
        <v>72105375</v>
      </c>
      <c r="F11" s="581">
        <v>20678107</v>
      </c>
      <c r="G11" s="586">
        <v>24224813</v>
      </c>
      <c r="H11" s="581">
        <v>20180125</v>
      </c>
      <c r="I11" s="586">
        <v>19580577</v>
      </c>
      <c r="J11" s="581">
        <v>1475310</v>
      </c>
      <c r="K11" s="586">
        <v>2063025</v>
      </c>
      <c r="L11" s="581">
        <v>1121970</v>
      </c>
      <c r="M11" s="586">
        <v>1292410</v>
      </c>
      <c r="N11" s="581">
        <v>-160172297</v>
      </c>
      <c r="O11" s="586">
        <v>-115699270</v>
      </c>
      <c r="P11" s="587">
        <f t="shared" si="3"/>
        <v>7814328</v>
      </c>
      <c r="Q11" s="583">
        <f t="shared" si="3"/>
        <v>3566930</v>
      </c>
      <c r="R11" s="565"/>
      <c r="U11" s="581">
        <f>+'[1]Segmentos LN resumen'!O11</f>
        <v>7814328</v>
      </c>
      <c r="V11" s="564">
        <f t="shared" si="1"/>
        <v>0</v>
      </c>
      <c r="W11" s="581">
        <f>+'[1]Segmentos LN resumen'!Q11</f>
        <v>3566930</v>
      </c>
      <c r="X11" s="564">
        <f t="shared" si="2"/>
        <v>0</v>
      </c>
      <c r="Y11" s="584"/>
      <c r="AG11" s="563"/>
    </row>
    <row r="12" spans="2:33" ht="12">
      <c r="B12" s="585"/>
      <c r="C12" s="580" t="s">
        <v>320</v>
      </c>
      <c r="D12" s="581">
        <v>0</v>
      </c>
      <c r="E12" s="586">
        <v>0</v>
      </c>
      <c r="F12" s="581">
        <v>11963184</v>
      </c>
      <c r="G12" s="586">
        <v>40147347</v>
      </c>
      <c r="H12" s="581">
        <v>2286153</v>
      </c>
      <c r="I12" s="586">
        <v>900446</v>
      </c>
      <c r="J12" s="581">
        <v>32276956</v>
      </c>
      <c r="K12" s="586">
        <v>21381902</v>
      </c>
      <c r="L12" s="581">
        <v>25792848</v>
      </c>
      <c r="M12" s="586">
        <v>32628202</v>
      </c>
      <c r="N12" s="581">
        <v>0</v>
      </c>
      <c r="O12" s="586">
        <v>0</v>
      </c>
      <c r="P12" s="587">
        <f t="shared" si="3"/>
        <v>72319141</v>
      </c>
      <c r="Q12" s="583">
        <f t="shared" si="3"/>
        <v>95057897</v>
      </c>
      <c r="R12" s="565"/>
      <c r="U12" s="581">
        <f>+'[1]Segmentos LN resumen'!O12</f>
        <v>72319141</v>
      </c>
      <c r="V12" s="564">
        <f t="shared" si="1"/>
        <v>0</v>
      </c>
      <c r="W12" s="581">
        <f>+'[1]Segmentos LN resumen'!Q12</f>
        <v>95057897</v>
      </c>
      <c r="X12" s="564">
        <f t="shared" si="2"/>
        <v>0</v>
      </c>
      <c r="Y12" s="584"/>
      <c r="AG12" s="563"/>
    </row>
    <row r="13" spans="2:33" ht="12">
      <c r="B13" s="585"/>
      <c r="C13" s="580" t="s">
        <v>321</v>
      </c>
      <c r="D13" s="581">
        <v>54885222</v>
      </c>
      <c r="E13" s="586">
        <v>28523295</v>
      </c>
      <c r="F13" s="581">
        <v>2510030</v>
      </c>
      <c r="G13" s="586">
        <v>4524859</v>
      </c>
      <c r="H13" s="581">
        <v>27102252</v>
      </c>
      <c r="I13" s="586">
        <v>14060143</v>
      </c>
      <c r="J13" s="581">
        <v>1076</v>
      </c>
      <c r="K13" s="586">
        <v>5336</v>
      </c>
      <c r="L13" s="581">
        <v>2957014</v>
      </c>
      <c r="M13" s="586">
        <v>340955</v>
      </c>
      <c r="N13" s="581">
        <v>0</v>
      </c>
      <c r="O13" s="586">
        <v>0</v>
      </c>
      <c r="P13" s="587">
        <f t="shared" si="3"/>
        <v>87455594</v>
      </c>
      <c r="Q13" s="583">
        <f t="shared" si="3"/>
        <v>47454588</v>
      </c>
      <c r="R13" s="565"/>
      <c r="U13" s="581">
        <f>+'[1]Segmentos LN resumen'!O13</f>
        <v>87455594</v>
      </c>
      <c r="V13" s="564">
        <f t="shared" si="1"/>
        <v>0</v>
      </c>
      <c r="W13" s="581">
        <f>+'[1]Segmentos LN resumen'!Q13</f>
        <v>47454588</v>
      </c>
      <c r="X13" s="564">
        <f t="shared" si="2"/>
        <v>0</v>
      </c>
      <c r="Y13" s="584"/>
      <c r="AG13" s="563"/>
    </row>
    <row r="14" spans="5:33" ht="12">
      <c r="E14" s="588"/>
      <c r="F14" s="563"/>
      <c r="G14" s="588"/>
      <c r="H14" s="563"/>
      <c r="I14" s="588"/>
      <c r="K14" s="588"/>
      <c r="M14" s="588"/>
      <c r="O14" s="588"/>
      <c r="Q14" s="589"/>
      <c r="R14" s="565"/>
      <c r="V14" s="564"/>
      <c r="X14" s="564"/>
      <c r="Y14" s="584"/>
      <c r="AG14" s="563"/>
    </row>
    <row r="15" spans="2:33" ht="24">
      <c r="B15" s="585"/>
      <c r="C15" s="590" t="s">
        <v>322</v>
      </c>
      <c r="D15" s="581">
        <v>0</v>
      </c>
      <c r="E15" s="586">
        <v>6246317201</v>
      </c>
      <c r="F15" s="581">
        <v>0</v>
      </c>
      <c r="G15" s="586">
        <v>0</v>
      </c>
      <c r="H15" s="581">
        <v>0</v>
      </c>
      <c r="I15" s="586">
        <v>0</v>
      </c>
      <c r="J15" s="581">
        <v>0</v>
      </c>
      <c r="K15" s="586">
        <v>0</v>
      </c>
      <c r="L15" s="581">
        <v>0</v>
      </c>
      <c r="M15" s="586">
        <v>0</v>
      </c>
      <c r="N15" s="581">
        <v>0</v>
      </c>
      <c r="O15" s="586">
        <v>-922381320</v>
      </c>
      <c r="P15" s="587">
        <f>+N15+L15+J15+H15+F15+D15</f>
        <v>0</v>
      </c>
      <c r="Q15" s="583">
        <f>+O15+M15+K15+I15+G15+E15</f>
        <v>5323935881</v>
      </c>
      <c r="R15" s="565"/>
      <c r="U15" s="581">
        <f>+'[1]Segmentos LN resumen'!O15</f>
        <v>0</v>
      </c>
      <c r="V15" s="564">
        <f>+P15-U15</f>
        <v>0</v>
      </c>
      <c r="W15" s="581">
        <f>+'[1]Segmentos LN resumen'!Q15</f>
        <v>5323935881</v>
      </c>
      <c r="X15" s="564">
        <f>+Q15-W15</f>
        <v>0</v>
      </c>
      <c r="Y15" s="584"/>
      <c r="AG15" s="563"/>
    </row>
    <row r="16" spans="5:33" ht="12">
      <c r="E16" s="588"/>
      <c r="F16" s="563"/>
      <c r="G16" s="588"/>
      <c r="H16" s="563"/>
      <c r="I16" s="588"/>
      <c r="K16" s="588"/>
      <c r="M16" s="588"/>
      <c r="O16" s="588"/>
      <c r="Q16" s="589"/>
      <c r="R16" s="565"/>
      <c r="V16" s="564"/>
      <c r="X16" s="564"/>
      <c r="Y16" s="584"/>
      <c r="AG16" s="563"/>
    </row>
    <row r="17" spans="2:33" ht="12">
      <c r="B17" s="579" t="s">
        <v>323</v>
      </c>
      <c r="C17" s="580"/>
      <c r="D17" s="581">
        <f>SUM(D18:D27)</f>
        <v>4531202555</v>
      </c>
      <c r="E17" s="582">
        <f>SUM(E18:E27)</f>
        <v>4419757344</v>
      </c>
      <c r="F17" s="581">
        <f aca="true" t="shared" si="4" ref="F17:N17">SUM(F18:F27)</f>
        <v>904129376</v>
      </c>
      <c r="G17" s="586">
        <f>SUM(G18:G27)</f>
        <v>989117985</v>
      </c>
      <c r="H17" s="581">
        <f t="shared" si="4"/>
        <v>2389637802</v>
      </c>
      <c r="I17" s="582">
        <f>SUM(I18:I27)</f>
        <v>2026630282</v>
      </c>
      <c r="J17" s="581">
        <f t="shared" si="4"/>
        <v>2769286188</v>
      </c>
      <c r="K17" s="582">
        <f>SUM(K18:K27)</f>
        <v>2655603106</v>
      </c>
      <c r="L17" s="581">
        <f t="shared" si="4"/>
        <v>1544560311</v>
      </c>
      <c r="M17" s="582">
        <f>SUM(M18:M27)</f>
        <v>1626705797</v>
      </c>
      <c r="N17" s="581">
        <f t="shared" si="4"/>
        <v>-4212221874</v>
      </c>
      <c r="O17" s="582">
        <f>SUM(O18:O27)</f>
        <v>-4182221833</v>
      </c>
      <c r="P17" s="587">
        <f>SUM(P18:P27)</f>
        <v>7926594358</v>
      </c>
      <c r="Q17" s="583">
        <f>SUM(Q18:Q27)</f>
        <v>7535592681</v>
      </c>
      <c r="R17" s="565"/>
      <c r="U17" s="581">
        <f>SUM(U18:U27)</f>
        <v>7926594358</v>
      </c>
      <c r="V17" s="564">
        <f aca="true" t="shared" si="5" ref="V17:V27">+P17-U17</f>
        <v>0</v>
      </c>
      <c r="W17" s="581">
        <f>SUM(W18:W27)</f>
        <v>7535592681</v>
      </c>
      <c r="X17" s="564">
        <f aca="true" t="shared" si="6" ref="X17:X27">+Q17-W17</f>
        <v>0</v>
      </c>
      <c r="Y17" s="584"/>
      <c r="AG17" s="563"/>
    </row>
    <row r="18" spans="2:33" ht="12">
      <c r="B18" s="585"/>
      <c r="C18" s="580" t="s">
        <v>324</v>
      </c>
      <c r="D18" s="581">
        <v>0</v>
      </c>
      <c r="E18" s="586">
        <v>0</v>
      </c>
      <c r="F18" s="581">
        <v>673545</v>
      </c>
      <c r="G18" s="586">
        <v>21751</v>
      </c>
      <c r="H18" s="581">
        <v>635068877</v>
      </c>
      <c r="I18" s="586">
        <v>488876852</v>
      </c>
      <c r="J18" s="581">
        <v>1708277</v>
      </c>
      <c r="K18" s="586">
        <v>616296</v>
      </c>
      <c r="L18" s="581">
        <v>3471</v>
      </c>
      <c r="M18" s="586">
        <v>13305</v>
      </c>
      <c r="N18" s="581">
        <v>0</v>
      </c>
      <c r="O18" s="586">
        <v>0</v>
      </c>
      <c r="P18" s="587">
        <f aca="true" t="shared" si="7" ref="P18:Q27">+N18+L18+J18+H18+F18+D18</f>
        <v>637454170</v>
      </c>
      <c r="Q18" s="583">
        <f t="shared" si="7"/>
        <v>489528204</v>
      </c>
      <c r="R18" s="565"/>
      <c r="U18" s="581">
        <f>+'[1]Segmentos LN resumen'!O18</f>
        <v>637454170</v>
      </c>
      <c r="V18" s="564">
        <f t="shared" si="5"/>
        <v>0</v>
      </c>
      <c r="W18" s="581">
        <f>+'[1]Segmentos LN resumen'!Q18</f>
        <v>489528204</v>
      </c>
      <c r="X18" s="564">
        <f t="shared" si="6"/>
        <v>0</v>
      </c>
      <c r="Y18" s="584"/>
      <c r="AG18" s="563"/>
    </row>
    <row r="19" spans="2:33" ht="12">
      <c r="B19" s="585"/>
      <c r="C19" s="580" t="s">
        <v>325</v>
      </c>
      <c r="D19" s="581">
        <v>9807779</v>
      </c>
      <c r="E19" s="586">
        <v>9809121</v>
      </c>
      <c r="F19" s="581">
        <v>2137337</v>
      </c>
      <c r="G19" s="586">
        <v>3927495</v>
      </c>
      <c r="H19" s="581">
        <v>69699376</v>
      </c>
      <c r="I19" s="586">
        <v>60707204</v>
      </c>
      <c r="J19" s="581">
        <v>3808220</v>
      </c>
      <c r="K19" s="586">
        <v>3380076</v>
      </c>
      <c r="L19" s="581">
        <v>0</v>
      </c>
      <c r="M19" s="586">
        <v>0</v>
      </c>
      <c r="N19" s="581">
        <v>-54483</v>
      </c>
      <c r="O19" s="586">
        <v>-261188</v>
      </c>
      <c r="P19" s="587">
        <f t="shared" si="7"/>
        <v>85398229</v>
      </c>
      <c r="Q19" s="583">
        <f t="shared" si="7"/>
        <v>77562708</v>
      </c>
      <c r="R19" s="565"/>
      <c r="U19" s="581">
        <f>+'[1]Segmentos LN resumen'!O19</f>
        <v>85398229</v>
      </c>
      <c r="V19" s="564">
        <f t="shared" si="5"/>
        <v>0</v>
      </c>
      <c r="W19" s="581">
        <f>+'[1]Segmentos LN resumen'!Q19</f>
        <v>77562708</v>
      </c>
      <c r="X19" s="564">
        <f t="shared" si="6"/>
        <v>0</v>
      </c>
      <c r="Y19" s="584"/>
      <c r="AG19" s="563"/>
    </row>
    <row r="20" spans="2:33" ht="12">
      <c r="B20" s="585"/>
      <c r="C20" s="580" t="s">
        <v>326</v>
      </c>
      <c r="D20" s="581">
        <v>0</v>
      </c>
      <c r="E20" s="586">
        <v>0</v>
      </c>
      <c r="F20" s="581">
        <v>280370135</v>
      </c>
      <c r="G20" s="586">
        <v>307327055</v>
      </c>
      <c r="H20" s="581">
        <v>46875769</v>
      </c>
      <c r="I20" s="586">
        <v>81551731</v>
      </c>
      <c r="J20" s="581">
        <v>17444511</v>
      </c>
      <c r="K20" s="586">
        <v>9817078</v>
      </c>
      <c r="L20" s="581">
        <v>0</v>
      </c>
      <c r="M20" s="586">
        <v>0</v>
      </c>
      <c r="N20" s="581">
        <v>0</v>
      </c>
      <c r="O20" s="586">
        <v>0</v>
      </c>
      <c r="P20" s="587">
        <f t="shared" si="7"/>
        <v>344690415</v>
      </c>
      <c r="Q20" s="583">
        <f t="shared" si="7"/>
        <v>398695864</v>
      </c>
      <c r="R20" s="565"/>
      <c r="U20" s="581">
        <f>+'[1]Segmentos LN resumen'!O20</f>
        <v>344690415</v>
      </c>
      <c r="V20" s="564">
        <f t="shared" si="5"/>
        <v>0</v>
      </c>
      <c r="W20" s="581">
        <f>+'[1]Segmentos LN resumen'!Q20</f>
        <v>398695864</v>
      </c>
      <c r="X20" s="564">
        <f t="shared" si="6"/>
        <v>0</v>
      </c>
      <c r="Y20" s="584"/>
      <c r="AG20" s="563"/>
    </row>
    <row r="21" spans="2:33" ht="12">
      <c r="B21" s="585"/>
      <c r="C21" s="580" t="s">
        <v>327</v>
      </c>
      <c r="D21" s="581">
        <v>34202999</v>
      </c>
      <c r="E21" s="586">
        <v>0</v>
      </c>
      <c r="F21" s="581">
        <v>254955</v>
      </c>
      <c r="G21" s="586">
        <v>355485</v>
      </c>
      <c r="H21" s="581">
        <v>36009580</v>
      </c>
      <c r="I21" s="586">
        <v>34884531</v>
      </c>
      <c r="J21" s="581">
        <v>0</v>
      </c>
      <c r="K21" s="586">
        <v>0</v>
      </c>
      <c r="L21" s="581">
        <v>1475958</v>
      </c>
      <c r="M21" s="586">
        <v>0</v>
      </c>
      <c r="N21" s="581">
        <v>-71688537</v>
      </c>
      <c r="O21" s="586">
        <v>-34884531</v>
      </c>
      <c r="P21" s="587">
        <f t="shared" si="7"/>
        <v>254955</v>
      </c>
      <c r="Q21" s="583">
        <f t="shared" si="7"/>
        <v>355485</v>
      </c>
      <c r="R21" s="565"/>
      <c r="U21" s="581">
        <f>+'[1]Segmentos LN resumen'!O21</f>
        <v>254955</v>
      </c>
      <c r="V21" s="564">
        <f t="shared" si="5"/>
        <v>0</v>
      </c>
      <c r="W21" s="581">
        <f>+'[1]Segmentos LN resumen'!Q21</f>
        <v>355485</v>
      </c>
      <c r="X21" s="564">
        <f t="shared" si="6"/>
        <v>0</v>
      </c>
      <c r="Y21" s="584"/>
      <c r="AG21" s="563"/>
    </row>
    <row r="22" spans="2:33" ht="12">
      <c r="B22" s="585"/>
      <c r="C22" s="580" t="s">
        <v>328</v>
      </c>
      <c r="D22" s="581">
        <v>4410020952</v>
      </c>
      <c r="E22" s="586">
        <v>4392452234</v>
      </c>
      <c r="F22" s="581">
        <v>25610240</v>
      </c>
      <c r="G22" s="586">
        <v>33278110</v>
      </c>
      <c r="H22" s="581">
        <v>0</v>
      </c>
      <c r="I22" s="586">
        <v>0</v>
      </c>
      <c r="J22" s="581">
        <v>30686282</v>
      </c>
      <c r="K22" s="586">
        <v>29497710</v>
      </c>
      <c r="L22" s="581">
        <v>84563684</v>
      </c>
      <c r="M22" s="586">
        <v>78272852</v>
      </c>
      <c r="N22" s="581">
        <v>-4519285753</v>
      </c>
      <c r="O22" s="586">
        <v>-4502540461</v>
      </c>
      <c r="P22" s="587">
        <f t="shared" si="7"/>
        <v>31595405</v>
      </c>
      <c r="Q22" s="583">
        <f t="shared" si="7"/>
        <v>30960445</v>
      </c>
      <c r="R22" s="565"/>
      <c r="U22" s="581">
        <f>+'[1]Segmentos LN resumen'!O22</f>
        <v>31595405</v>
      </c>
      <c r="V22" s="564">
        <f t="shared" si="5"/>
        <v>0</v>
      </c>
      <c r="W22" s="581">
        <f>+'[1]Segmentos LN resumen'!Q22</f>
        <v>30960445</v>
      </c>
      <c r="X22" s="564">
        <f t="shared" si="6"/>
        <v>0</v>
      </c>
      <c r="Y22" s="584"/>
      <c r="AG22" s="563"/>
    </row>
    <row r="23" spans="2:33" ht="12">
      <c r="B23" s="585"/>
      <c r="C23" s="580" t="s">
        <v>329</v>
      </c>
      <c r="D23" s="581">
        <v>0</v>
      </c>
      <c r="E23" s="586">
        <v>0</v>
      </c>
      <c r="F23" s="581">
        <v>1539557</v>
      </c>
      <c r="G23" s="586">
        <v>1901334</v>
      </c>
      <c r="H23" s="581">
        <v>1090119028</v>
      </c>
      <c r="I23" s="586">
        <v>910420453</v>
      </c>
      <c r="J23" s="581">
        <v>40878220</v>
      </c>
      <c r="K23" s="586">
        <v>36607957</v>
      </c>
      <c r="L23" s="581">
        <v>29988092</v>
      </c>
      <c r="M23" s="586">
        <v>32469528</v>
      </c>
      <c r="N23" s="581">
        <v>0</v>
      </c>
      <c r="O23" s="586">
        <v>0</v>
      </c>
      <c r="P23" s="587">
        <f t="shared" si="7"/>
        <v>1162524897</v>
      </c>
      <c r="Q23" s="583">
        <f t="shared" si="7"/>
        <v>981399272</v>
      </c>
      <c r="R23" s="565"/>
      <c r="U23" s="581">
        <f>+'[1]Segmentos LN resumen'!O23</f>
        <v>1162524897</v>
      </c>
      <c r="V23" s="564">
        <f t="shared" si="5"/>
        <v>0</v>
      </c>
      <c r="W23" s="581">
        <f>+'[1]Segmentos LN resumen'!Q23</f>
        <v>981399272</v>
      </c>
      <c r="X23" s="564">
        <f t="shared" si="6"/>
        <v>0</v>
      </c>
      <c r="Y23" s="584"/>
      <c r="AG23" s="563"/>
    </row>
    <row r="24" spans="2:33" ht="12">
      <c r="B24" s="585"/>
      <c r="C24" s="580" t="s">
        <v>330</v>
      </c>
      <c r="D24" s="581">
        <v>0</v>
      </c>
      <c r="E24" s="586">
        <v>0</v>
      </c>
      <c r="F24" s="581">
        <v>842627</v>
      </c>
      <c r="G24" s="586">
        <v>1070609</v>
      </c>
      <c r="H24" s="581">
        <v>86799346</v>
      </c>
      <c r="I24" s="586">
        <v>76703162</v>
      </c>
      <c r="J24" s="581">
        <v>4388731</v>
      </c>
      <c r="K24" s="586">
        <v>4285457</v>
      </c>
      <c r="L24" s="581">
        <v>0</v>
      </c>
      <c r="M24" s="586">
        <v>6675472</v>
      </c>
      <c r="N24" s="581">
        <v>378806899</v>
      </c>
      <c r="O24" s="586">
        <v>355464347</v>
      </c>
      <c r="P24" s="587">
        <f t="shared" si="7"/>
        <v>470837603</v>
      </c>
      <c r="Q24" s="583">
        <f t="shared" si="7"/>
        <v>444199047</v>
      </c>
      <c r="R24" s="565"/>
      <c r="U24" s="581">
        <f>+'[1]Segmentos LN resumen'!O24</f>
        <v>470837603</v>
      </c>
      <c r="V24" s="564">
        <f t="shared" si="5"/>
        <v>0</v>
      </c>
      <c r="W24" s="581">
        <f>+'[1]Segmentos LN resumen'!Q24</f>
        <v>444199047</v>
      </c>
      <c r="X24" s="564">
        <f t="shared" si="6"/>
        <v>0</v>
      </c>
      <c r="Y24" s="584"/>
      <c r="AG24" s="563"/>
    </row>
    <row r="25" spans="2:33" ht="12">
      <c r="B25" s="585"/>
      <c r="C25" s="580" t="s">
        <v>331</v>
      </c>
      <c r="D25" s="581">
        <v>0</v>
      </c>
      <c r="E25" s="586"/>
      <c r="F25" s="581">
        <v>592242815</v>
      </c>
      <c r="G25" s="586">
        <v>640616088</v>
      </c>
      <c r="H25" s="581">
        <v>333495532</v>
      </c>
      <c r="I25" s="586">
        <v>307829742</v>
      </c>
      <c r="J25" s="581">
        <v>2651441053</v>
      </c>
      <c r="K25" s="586">
        <v>2545846163</v>
      </c>
      <c r="L25" s="581">
        <v>1428529106</v>
      </c>
      <c r="M25" s="586">
        <v>1509274640</v>
      </c>
      <c r="N25" s="581">
        <v>0</v>
      </c>
      <c r="O25" s="586">
        <v>0</v>
      </c>
      <c r="P25" s="587">
        <f t="shared" si="7"/>
        <v>5005708506</v>
      </c>
      <c r="Q25" s="583">
        <f t="shared" si="7"/>
        <v>5003566633</v>
      </c>
      <c r="R25" s="565"/>
      <c r="U25" s="581">
        <f>+'[1]Segmentos LN resumen'!O25</f>
        <v>5005708506</v>
      </c>
      <c r="V25" s="564">
        <f t="shared" si="5"/>
        <v>0</v>
      </c>
      <c r="W25" s="581">
        <f>+'[1]Segmentos LN resumen'!Q25</f>
        <v>5003566633</v>
      </c>
      <c r="X25" s="564">
        <f t="shared" si="6"/>
        <v>0</v>
      </c>
      <c r="Y25" s="584"/>
      <c r="AG25" s="563"/>
    </row>
    <row r="26" spans="2:33" ht="12">
      <c r="B26" s="585"/>
      <c r="C26" s="580" t="s">
        <v>332</v>
      </c>
      <c r="D26" s="581">
        <v>0</v>
      </c>
      <c r="E26" s="586">
        <v>0</v>
      </c>
      <c r="F26" s="581">
        <v>0</v>
      </c>
      <c r="G26" s="586">
        <v>0</v>
      </c>
      <c r="H26" s="581">
        <v>0</v>
      </c>
      <c r="I26" s="586">
        <v>0</v>
      </c>
      <c r="J26" s="581">
        <v>0</v>
      </c>
      <c r="K26" s="586">
        <v>0</v>
      </c>
      <c r="L26" s="581">
        <v>0</v>
      </c>
      <c r="M26" s="586">
        <v>0</v>
      </c>
      <c r="N26" s="581">
        <v>0</v>
      </c>
      <c r="O26" s="586">
        <v>0</v>
      </c>
      <c r="P26" s="587">
        <f t="shared" si="7"/>
        <v>0</v>
      </c>
      <c r="Q26" s="583">
        <f t="shared" si="7"/>
        <v>0</v>
      </c>
      <c r="R26" s="565"/>
      <c r="U26" s="581">
        <f>+'[1]Segmentos LN resumen'!O26</f>
        <v>0</v>
      </c>
      <c r="V26" s="564">
        <f t="shared" si="5"/>
        <v>0</v>
      </c>
      <c r="W26" s="581">
        <f>+'[1]Segmentos LN resumen'!Q26</f>
        <v>0</v>
      </c>
      <c r="X26" s="564">
        <f t="shared" si="6"/>
        <v>0</v>
      </c>
      <c r="Y26" s="584"/>
      <c r="AG26" s="563"/>
    </row>
    <row r="27" spans="2:33" ht="12">
      <c r="B27" s="585"/>
      <c r="C27" s="580" t="s">
        <v>333</v>
      </c>
      <c r="D27" s="581">
        <v>77170825</v>
      </c>
      <c r="E27" s="586">
        <v>17495989</v>
      </c>
      <c r="F27" s="581">
        <v>458165</v>
      </c>
      <c r="G27" s="586">
        <v>620058</v>
      </c>
      <c r="H27" s="581">
        <v>91570294</v>
      </c>
      <c r="I27" s="586">
        <v>65656607</v>
      </c>
      <c r="J27" s="581">
        <v>18930894</v>
      </c>
      <c r="K27" s="586">
        <v>25552369</v>
      </c>
      <c r="L27" s="581">
        <v>0</v>
      </c>
      <c r="M27" s="586">
        <v>0</v>
      </c>
      <c r="N27" s="581">
        <v>0</v>
      </c>
      <c r="O27" s="586">
        <v>0</v>
      </c>
      <c r="P27" s="587">
        <f t="shared" si="7"/>
        <v>188130178</v>
      </c>
      <c r="Q27" s="583">
        <f t="shared" si="7"/>
        <v>109325023</v>
      </c>
      <c r="R27" s="565"/>
      <c r="U27" s="581">
        <f>+'[1]Segmentos LN resumen'!O27</f>
        <v>188130178</v>
      </c>
      <c r="V27" s="564">
        <f t="shared" si="5"/>
        <v>0</v>
      </c>
      <c r="W27" s="581">
        <f>+'[1]Segmentos LN resumen'!Q27</f>
        <v>109325023</v>
      </c>
      <c r="X27" s="564">
        <f t="shared" si="6"/>
        <v>0</v>
      </c>
      <c r="Y27" s="584"/>
      <c r="AG27" s="563"/>
    </row>
    <row r="28" spans="5:33" ht="12">
      <c r="E28" s="588"/>
      <c r="F28" s="563"/>
      <c r="G28" s="588"/>
      <c r="H28" s="563"/>
      <c r="I28" s="588"/>
      <c r="K28" s="588"/>
      <c r="M28" s="588"/>
      <c r="O28" s="588"/>
      <c r="Q28" s="589"/>
      <c r="R28" s="565"/>
      <c r="V28" s="564"/>
      <c r="X28" s="564"/>
      <c r="Y28" s="584"/>
      <c r="AG28" s="563"/>
    </row>
    <row r="29" spans="2:33" ht="12">
      <c r="B29" s="591" t="s">
        <v>334</v>
      </c>
      <c r="C29" s="592"/>
      <c r="D29" s="587">
        <f>+D6+D17</f>
        <v>5600445193</v>
      </c>
      <c r="E29" s="583">
        <f>+E6+E17</f>
        <v>11625910361</v>
      </c>
      <c r="F29" s="587">
        <f aca="true" t="shared" si="8" ref="F29:Q29">+F6+F17</f>
        <v>1291624855</v>
      </c>
      <c r="G29" s="583">
        <f t="shared" si="8"/>
        <v>1324204948</v>
      </c>
      <c r="H29" s="587">
        <f t="shared" si="8"/>
        <v>3331568216</v>
      </c>
      <c r="I29" s="583">
        <f t="shared" si="8"/>
        <v>2817539964</v>
      </c>
      <c r="J29" s="587">
        <f t="shared" si="8"/>
        <v>3268366058</v>
      </c>
      <c r="K29" s="583">
        <f t="shared" si="8"/>
        <v>3028047945</v>
      </c>
      <c r="L29" s="587">
        <f t="shared" si="8"/>
        <v>1795891952</v>
      </c>
      <c r="M29" s="583">
        <f t="shared" si="8"/>
        <v>1872967104</v>
      </c>
      <c r="N29" s="587">
        <f t="shared" si="8"/>
        <v>-4372470337</v>
      </c>
      <c r="O29" s="583">
        <f t="shared" si="8"/>
        <v>-5219515931</v>
      </c>
      <c r="P29" s="587">
        <f t="shared" si="8"/>
        <v>10915425937</v>
      </c>
      <c r="Q29" s="583">
        <f t="shared" si="8"/>
        <v>15449154391</v>
      </c>
      <c r="R29" s="565"/>
      <c r="U29" s="587">
        <f>+U6+U17</f>
        <v>10915425937</v>
      </c>
      <c r="V29" s="564">
        <f>+P29-U29</f>
        <v>0</v>
      </c>
      <c r="W29" s="587">
        <f>+W6+W17</f>
        <v>15449154391</v>
      </c>
      <c r="X29" s="564">
        <f>+Q29-W29</f>
        <v>0</v>
      </c>
      <c r="Y29" s="584"/>
      <c r="AG29" s="563"/>
    </row>
    <row r="30" spans="6:33" ht="12">
      <c r="F30" s="563"/>
      <c r="G30" s="563"/>
      <c r="H30" s="563"/>
      <c r="I30" s="563"/>
      <c r="R30" s="565"/>
      <c r="U30" s="564"/>
      <c r="V30" s="564"/>
      <c r="W30" s="564"/>
      <c r="X30" s="564"/>
      <c r="Y30" s="584"/>
      <c r="AG30" s="563"/>
    </row>
    <row r="31" spans="6:33" ht="12">
      <c r="F31" s="563"/>
      <c r="G31" s="563"/>
      <c r="H31" s="563"/>
      <c r="I31" s="563"/>
      <c r="R31" s="565"/>
      <c r="U31" s="564"/>
      <c r="V31" s="564"/>
      <c r="W31" s="564"/>
      <c r="X31" s="564"/>
      <c r="Y31" s="584"/>
      <c r="AG31" s="563"/>
    </row>
    <row r="32" spans="6:33" ht="12">
      <c r="F32" s="563"/>
      <c r="G32" s="563"/>
      <c r="H32" s="563"/>
      <c r="I32" s="563"/>
      <c r="R32" s="565"/>
      <c r="U32" s="564"/>
      <c r="V32" s="564"/>
      <c r="W32" s="564"/>
      <c r="X32" s="564"/>
      <c r="Y32" s="584"/>
      <c r="AG32" s="563"/>
    </row>
    <row r="33" spans="6:33" ht="12">
      <c r="F33" s="563"/>
      <c r="G33" s="563"/>
      <c r="H33" s="563"/>
      <c r="I33" s="563"/>
      <c r="R33" s="565"/>
      <c r="U33" s="564"/>
      <c r="V33" s="564"/>
      <c r="W33" s="564"/>
      <c r="X33" s="564"/>
      <c r="Y33" s="584"/>
      <c r="AG33" s="563"/>
    </row>
    <row r="34" spans="2:33" ht="12">
      <c r="B34" s="566" t="s">
        <v>3</v>
      </c>
      <c r="C34" s="567"/>
      <c r="D34" s="568" t="s">
        <v>310</v>
      </c>
      <c r="E34" s="569"/>
      <c r="F34" s="568" t="s">
        <v>10</v>
      </c>
      <c r="G34" s="569"/>
      <c r="H34" s="568" t="s">
        <v>71</v>
      </c>
      <c r="I34" s="569"/>
      <c r="J34" s="568" t="s">
        <v>14</v>
      </c>
      <c r="K34" s="569"/>
      <c r="L34" s="568" t="s">
        <v>12</v>
      </c>
      <c r="M34" s="569"/>
      <c r="N34" s="568" t="s">
        <v>46</v>
      </c>
      <c r="O34" s="569"/>
      <c r="P34" s="568" t="s">
        <v>311</v>
      </c>
      <c r="Q34" s="569"/>
      <c r="R34" s="565"/>
      <c r="U34" s="564"/>
      <c r="V34" s="564"/>
      <c r="W34" s="564"/>
      <c r="X34" s="564"/>
      <c r="Y34" s="584"/>
      <c r="AG34" s="563"/>
    </row>
    <row r="35" spans="2:33" ht="12">
      <c r="B35" s="593" t="s">
        <v>335</v>
      </c>
      <c r="C35" s="594"/>
      <c r="D35" s="572">
        <f>+D4</f>
        <v>42643</v>
      </c>
      <c r="E35" s="573">
        <f>+E4</f>
        <v>42369</v>
      </c>
      <c r="F35" s="572">
        <f aca="true" t="shared" si="9" ref="F35:Q35">+F4</f>
        <v>42643</v>
      </c>
      <c r="G35" s="573">
        <f t="shared" si="9"/>
        <v>42369</v>
      </c>
      <c r="H35" s="572">
        <f t="shared" si="9"/>
        <v>42643</v>
      </c>
      <c r="I35" s="573">
        <f t="shared" si="9"/>
        <v>42369</v>
      </c>
      <c r="J35" s="572">
        <f t="shared" si="9"/>
        <v>42643</v>
      </c>
      <c r="K35" s="573">
        <f t="shared" si="9"/>
        <v>42369</v>
      </c>
      <c r="L35" s="572">
        <f t="shared" si="9"/>
        <v>42643</v>
      </c>
      <c r="M35" s="573">
        <f t="shared" si="9"/>
        <v>42369</v>
      </c>
      <c r="N35" s="572">
        <f t="shared" si="9"/>
        <v>42643</v>
      </c>
      <c r="O35" s="573">
        <f t="shared" si="9"/>
        <v>42369</v>
      </c>
      <c r="P35" s="572">
        <f t="shared" si="9"/>
        <v>42643</v>
      </c>
      <c r="Q35" s="573">
        <f t="shared" si="9"/>
        <v>42369</v>
      </c>
      <c r="R35" s="565"/>
      <c r="U35" s="564"/>
      <c r="V35" s="564"/>
      <c r="W35" s="564"/>
      <c r="X35" s="564"/>
      <c r="Y35" s="584"/>
      <c r="AG35" s="563"/>
    </row>
    <row r="36" spans="2:33" ht="12">
      <c r="B36" s="595"/>
      <c r="C36" s="596"/>
      <c r="D36" s="576" t="s">
        <v>313</v>
      </c>
      <c r="E36" s="577" t="s">
        <v>313</v>
      </c>
      <c r="F36" s="576" t="s">
        <v>313</v>
      </c>
      <c r="G36" s="578" t="s">
        <v>313</v>
      </c>
      <c r="H36" s="576" t="s">
        <v>313</v>
      </c>
      <c r="I36" s="578" t="s">
        <v>313</v>
      </c>
      <c r="J36" s="576" t="s">
        <v>313</v>
      </c>
      <c r="K36" s="578" t="s">
        <v>313</v>
      </c>
      <c r="L36" s="576" t="s">
        <v>313</v>
      </c>
      <c r="M36" s="578" t="s">
        <v>313</v>
      </c>
      <c r="N36" s="576" t="s">
        <v>313</v>
      </c>
      <c r="O36" s="578" t="s">
        <v>313</v>
      </c>
      <c r="P36" s="576" t="s">
        <v>313</v>
      </c>
      <c r="Q36" s="578" t="s">
        <v>313</v>
      </c>
      <c r="R36" s="565"/>
      <c r="U36" s="564"/>
      <c r="V36" s="564"/>
      <c r="W36" s="564"/>
      <c r="X36" s="564"/>
      <c r="Y36" s="584"/>
      <c r="AG36" s="563"/>
    </row>
    <row r="37" spans="2:33" ht="12">
      <c r="B37" s="579" t="s">
        <v>336</v>
      </c>
      <c r="C37" s="580"/>
      <c r="D37" s="581">
        <f>SUM(D38:D46)</f>
        <v>279119130</v>
      </c>
      <c r="E37" s="582">
        <f>SUM(E38:E46)</f>
        <v>2214708056</v>
      </c>
      <c r="F37" s="581">
        <f aca="true" t="shared" si="10" ref="F37:Q37">SUM(F38:F46)</f>
        <v>681518498</v>
      </c>
      <c r="G37" s="586">
        <f t="shared" si="10"/>
        <v>650930971</v>
      </c>
      <c r="H37" s="581">
        <f t="shared" si="10"/>
        <v>735001946</v>
      </c>
      <c r="I37" s="582">
        <f t="shared" si="10"/>
        <v>649275989</v>
      </c>
      <c r="J37" s="581">
        <f t="shared" si="10"/>
        <v>684835171</v>
      </c>
      <c r="K37" s="582">
        <f t="shared" si="10"/>
        <v>589400597</v>
      </c>
      <c r="L37" s="581">
        <f t="shared" si="10"/>
        <v>272637114</v>
      </c>
      <c r="M37" s="582">
        <f t="shared" si="10"/>
        <v>313823925</v>
      </c>
      <c r="N37" s="581">
        <f t="shared" si="10"/>
        <v>-139766794</v>
      </c>
      <c r="O37" s="582">
        <f t="shared" si="10"/>
        <v>87241262</v>
      </c>
      <c r="P37" s="587">
        <f t="shared" si="10"/>
        <v>2513345065</v>
      </c>
      <c r="Q37" s="583">
        <f t="shared" si="10"/>
        <v>4505380800</v>
      </c>
      <c r="R37" s="565"/>
      <c r="U37" s="581">
        <f>SUM(U38:U44)</f>
        <v>2513345065</v>
      </c>
      <c r="V37" s="564"/>
      <c r="W37" s="581">
        <f>SUM(W38:W46)</f>
        <v>4505380800</v>
      </c>
      <c r="X37" s="564">
        <f aca="true" t="shared" si="11" ref="X37:X68">+Q37-W37</f>
        <v>0</v>
      </c>
      <c r="Y37" s="584"/>
      <c r="AG37" s="563"/>
    </row>
    <row r="38" spans="2:33" ht="12">
      <c r="B38" s="585"/>
      <c r="C38" s="580" t="s">
        <v>337</v>
      </c>
      <c r="D38" s="581">
        <v>262992612</v>
      </c>
      <c r="E38" s="582">
        <v>251988261</v>
      </c>
      <c r="F38" s="581">
        <v>25755591</v>
      </c>
      <c r="G38" s="586">
        <v>30883517</v>
      </c>
      <c r="H38" s="581">
        <v>209352436</v>
      </c>
      <c r="I38" s="582">
        <v>136422798</v>
      </c>
      <c r="J38" s="581">
        <v>275451603</v>
      </c>
      <c r="K38" s="582">
        <v>170601821</v>
      </c>
      <c r="L38" s="581">
        <v>74182616</v>
      </c>
      <c r="M38" s="582">
        <v>97977111</v>
      </c>
      <c r="N38" s="581">
        <v>0</v>
      </c>
      <c r="O38" s="582">
        <v>0</v>
      </c>
      <c r="P38" s="587">
        <f aca="true" t="shared" si="12" ref="P38:Q44">+N38+L38+J38+H38+F38+D38</f>
        <v>847734858</v>
      </c>
      <c r="Q38" s="583">
        <f t="shared" si="12"/>
        <v>687873508</v>
      </c>
      <c r="R38" s="565"/>
      <c r="U38" s="581">
        <f>+'[1]Segmentos LN resumen'!O38</f>
        <v>847734858</v>
      </c>
      <c r="V38" s="564">
        <f aca="true" t="shared" si="13" ref="V38:V44">+P38-U38</f>
        <v>0</v>
      </c>
      <c r="W38" s="581">
        <f>+'[1]Segmentos LN resumen'!Q38</f>
        <v>687873508</v>
      </c>
      <c r="X38" s="564">
        <f t="shared" si="11"/>
        <v>0</v>
      </c>
      <c r="Y38" s="584"/>
      <c r="AG38" s="563"/>
    </row>
    <row r="39" spans="2:33" ht="12">
      <c r="B39" s="585"/>
      <c r="C39" s="580" t="s">
        <v>338</v>
      </c>
      <c r="D39" s="581">
        <v>8212362</v>
      </c>
      <c r="E39" s="582">
        <v>30630264</v>
      </c>
      <c r="F39" s="581">
        <v>527544651</v>
      </c>
      <c r="G39" s="586">
        <v>524765510</v>
      </c>
      <c r="H39" s="581">
        <v>438716981</v>
      </c>
      <c r="I39" s="582">
        <v>438614827</v>
      </c>
      <c r="J39" s="581">
        <v>247059423</v>
      </c>
      <c r="K39" s="582">
        <v>258880100</v>
      </c>
      <c r="L39" s="581">
        <v>134471724</v>
      </c>
      <c r="M39" s="582">
        <v>149516849</v>
      </c>
      <c r="N39" s="581">
        <v>220572</v>
      </c>
      <c r="O39" s="582">
        <v>50416657</v>
      </c>
      <c r="P39" s="587">
        <f t="shared" si="12"/>
        <v>1356225713</v>
      </c>
      <c r="Q39" s="583">
        <f t="shared" si="12"/>
        <v>1452824207</v>
      </c>
      <c r="R39" s="565"/>
      <c r="U39" s="581">
        <f>+'[1]Segmentos LN resumen'!O39</f>
        <v>1356225713</v>
      </c>
      <c r="V39" s="564">
        <f t="shared" si="13"/>
        <v>0</v>
      </c>
      <c r="W39" s="581">
        <f>+'[1]Segmentos LN resumen'!Q39</f>
        <v>1452824207</v>
      </c>
      <c r="X39" s="564">
        <f t="shared" si="11"/>
        <v>0</v>
      </c>
      <c r="Y39" s="584"/>
      <c r="AG39" s="563"/>
    </row>
    <row r="40" spans="2:33" ht="12">
      <c r="B40" s="585"/>
      <c r="C40" s="580" t="s">
        <v>339</v>
      </c>
      <c r="D40" s="581">
        <v>7132731</v>
      </c>
      <c r="E40" s="582">
        <v>37738690</v>
      </c>
      <c r="F40" s="581">
        <v>22995424</v>
      </c>
      <c r="G40" s="586">
        <v>23671742</v>
      </c>
      <c r="H40" s="581">
        <v>55981771</v>
      </c>
      <c r="I40" s="582">
        <v>50826174</v>
      </c>
      <c r="J40" s="581">
        <v>89792830</v>
      </c>
      <c r="K40" s="582">
        <v>30878126</v>
      </c>
      <c r="L40" s="581">
        <v>10912327</v>
      </c>
      <c r="M40" s="582">
        <v>8587452</v>
      </c>
      <c r="N40" s="581">
        <v>-139987366</v>
      </c>
      <c r="O40" s="582">
        <v>-41804676</v>
      </c>
      <c r="P40" s="587">
        <f t="shared" si="12"/>
        <v>46827717</v>
      </c>
      <c r="Q40" s="583">
        <f t="shared" si="12"/>
        <v>109897508</v>
      </c>
      <c r="R40" s="565"/>
      <c r="U40" s="581">
        <f>+'[1]Segmentos LN resumen'!O40</f>
        <v>46827717</v>
      </c>
      <c r="V40" s="564">
        <f t="shared" si="13"/>
        <v>0</v>
      </c>
      <c r="W40" s="581">
        <f>+'[1]Segmentos LN resumen'!Q40</f>
        <v>109897508</v>
      </c>
      <c r="X40" s="564">
        <f t="shared" si="11"/>
        <v>0</v>
      </c>
      <c r="Y40" s="584"/>
      <c r="AG40" s="563"/>
    </row>
    <row r="41" spans="2:33" ht="12">
      <c r="B41" s="585"/>
      <c r="C41" s="580" t="s">
        <v>340</v>
      </c>
      <c r="D41" s="581">
        <v>715112</v>
      </c>
      <c r="E41" s="582">
        <v>3595</v>
      </c>
      <c r="F41" s="581">
        <v>62858111</v>
      </c>
      <c r="G41" s="586">
        <v>30169043</v>
      </c>
      <c r="H41" s="581">
        <v>2192031</v>
      </c>
      <c r="I41" s="582">
        <v>2144014</v>
      </c>
      <c r="J41" s="581">
        <v>40885080</v>
      </c>
      <c r="K41" s="582">
        <v>77759932</v>
      </c>
      <c r="L41" s="581">
        <v>16210396</v>
      </c>
      <c r="M41" s="582">
        <v>17222592</v>
      </c>
      <c r="N41" s="581">
        <v>0</v>
      </c>
      <c r="O41" s="582">
        <v>0</v>
      </c>
      <c r="P41" s="587">
        <f t="shared" si="12"/>
        <v>122860730</v>
      </c>
      <c r="Q41" s="583">
        <f t="shared" si="12"/>
        <v>127299176</v>
      </c>
      <c r="R41" s="565"/>
      <c r="U41" s="581">
        <f>+'[1]Segmentos LN resumen'!O41</f>
        <v>122860730</v>
      </c>
      <c r="V41" s="564">
        <f t="shared" si="13"/>
        <v>0</v>
      </c>
      <c r="W41" s="581">
        <f>+'[1]Segmentos LN resumen'!Q41</f>
        <v>127299176</v>
      </c>
      <c r="X41" s="564">
        <f t="shared" si="11"/>
        <v>0</v>
      </c>
      <c r="Y41" s="584"/>
      <c r="AG41" s="563"/>
    </row>
    <row r="42" spans="2:33" ht="12">
      <c r="B42" s="585"/>
      <c r="C42" s="580" t="s">
        <v>341</v>
      </c>
      <c r="D42" s="581">
        <v>66313</v>
      </c>
      <c r="E42" s="582">
        <v>27324425</v>
      </c>
      <c r="F42" s="581">
        <v>42364721</v>
      </c>
      <c r="G42" s="586">
        <v>41441159</v>
      </c>
      <c r="H42" s="581">
        <v>24834166</v>
      </c>
      <c r="I42" s="582">
        <v>19959622</v>
      </c>
      <c r="J42" s="581">
        <v>30422429</v>
      </c>
      <c r="K42" s="582">
        <v>49992270</v>
      </c>
      <c r="L42" s="581">
        <v>6520505</v>
      </c>
      <c r="M42" s="582">
        <v>3890484</v>
      </c>
      <c r="N42" s="581">
        <v>0</v>
      </c>
      <c r="O42" s="582">
        <v>0</v>
      </c>
      <c r="P42" s="587">
        <f t="shared" si="12"/>
        <v>104208134</v>
      </c>
      <c r="Q42" s="583">
        <f t="shared" si="12"/>
        <v>142607960</v>
      </c>
      <c r="R42" s="565"/>
      <c r="U42" s="581">
        <f>+'[1]Segmentos LN resumen'!O42</f>
        <v>104208134</v>
      </c>
      <c r="V42" s="564">
        <f t="shared" si="13"/>
        <v>0</v>
      </c>
      <c r="W42" s="581">
        <f>+'[1]Segmentos LN resumen'!Q42</f>
        <v>142607960</v>
      </c>
      <c r="X42" s="564">
        <f t="shared" si="11"/>
        <v>0</v>
      </c>
      <c r="Y42" s="584"/>
      <c r="AG42" s="563"/>
    </row>
    <row r="43" spans="2:33" ht="12">
      <c r="B43" s="585"/>
      <c r="C43" s="580" t="s">
        <v>342</v>
      </c>
      <c r="D43" s="581">
        <v>0</v>
      </c>
      <c r="E43" s="582">
        <v>0</v>
      </c>
      <c r="F43" s="581">
        <v>0</v>
      </c>
      <c r="G43" s="586">
        <v>0</v>
      </c>
      <c r="H43" s="581">
        <v>0</v>
      </c>
      <c r="I43" s="582">
        <v>0</v>
      </c>
      <c r="J43" s="581">
        <v>0</v>
      </c>
      <c r="K43" s="582">
        <v>0</v>
      </c>
      <c r="L43" s="581">
        <v>0</v>
      </c>
      <c r="M43" s="582">
        <v>0</v>
      </c>
      <c r="N43" s="581">
        <v>0</v>
      </c>
      <c r="O43" s="582">
        <v>0</v>
      </c>
      <c r="P43" s="587">
        <f t="shared" si="12"/>
        <v>0</v>
      </c>
      <c r="Q43" s="583">
        <f t="shared" si="12"/>
        <v>0</v>
      </c>
      <c r="R43" s="565"/>
      <c r="U43" s="581">
        <f>+'[1]Segmentos LN resumen'!O43</f>
        <v>0</v>
      </c>
      <c r="V43" s="564">
        <f t="shared" si="13"/>
        <v>0</v>
      </c>
      <c r="W43" s="581">
        <f>+'[1]Segmentos LN resumen'!Q43</f>
        <v>0</v>
      </c>
      <c r="X43" s="564">
        <f t="shared" si="11"/>
        <v>0</v>
      </c>
      <c r="Y43" s="584"/>
      <c r="AG43" s="563"/>
    </row>
    <row r="44" spans="2:33" ht="12">
      <c r="B44" s="585"/>
      <c r="C44" s="580" t="s">
        <v>343</v>
      </c>
      <c r="D44" s="581">
        <v>0</v>
      </c>
      <c r="E44" s="582">
        <v>0</v>
      </c>
      <c r="F44" s="581">
        <v>0</v>
      </c>
      <c r="G44" s="586">
        <v>0</v>
      </c>
      <c r="H44" s="581">
        <v>3924561</v>
      </c>
      <c r="I44" s="582">
        <v>1308554</v>
      </c>
      <c r="J44" s="581">
        <v>1223806</v>
      </c>
      <c r="K44" s="582">
        <v>1288348</v>
      </c>
      <c r="L44" s="581">
        <v>30339546</v>
      </c>
      <c r="M44" s="582">
        <v>36629437</v>
      </c>
      <c r="N44" s="581">
        <v>0</v>
      </c>
      <c r="O44" s="582">
        <v>0</v>
      </c>
      <c r="P44" s="587">
        <f t="shared" si="12"/>
        <v>35487913</v>
      </c>
      <c r="Q44" s="583">
        <f t="shared" si="12"/>
        <v>39226339</v>
      </c>
      <c r="R44" s="565"/>
      <c r="U44" s="581">
        <f>+'[1]Segmentos LN resumen'!O44</f>
        <v>35487913</v>
      </c>
      <c r="V44" s="564">
        <f t="shared" si="13"/>
        <v>0</v>
      </c>
      <c r="W44" s="581">
        <f>+'[1]Segmentos LN resumen'!Q44</f>
        <v>39226339</v>
      </c>
      <c r="X44" s="564">
        <f t="shared" si="11"/>
        <v>0</v>
      </c>
      <c r="Y44" s="584"/>
      <c r="AG44" s="563"/>
    </row>
    <row r="45" spans="5:33" ht="12">
      <c r="E45" s="588"/>
      <c r="F45" s="563"/>
      <c r="G45" s="588"/>
      <c r="H45" s="563"/>
      <c r="I45" s="588"/>
      <c r="K45" s="588"/>
      <c r="M45" s="588"/>
      <c r="O45" s="588"/>
      <c r="Q45" s="589"/>
      <c r="R45" s="589"/>
      <c r="V45" s="564"/>
      <c r="X45" s="564">
        <f t="shared" si="11"/>
        <v>0</v>
      </c>
      <c r="Y45" s="584"/>
      <c r="AG45" s="563"/>
    </row>
    <row r="46" spans="2:33" ht="24">
      <c r="B46" s="585"/>
      <c r="C46" s="590" t="s">
        <v>344</v>
      </c>
      <c r="D46" s="581">
        <v>0</v>
      </c>
      <c r="E46" s="582">
        <v>1867022821</v>
      </c>
      <c r="F46" s="581">
        <v>0</v>
      </c>
      <c r="G46" s="586">
        <v>0</v>
      </c>
      <c r="H46" s="581">
        <v>0</v>
      </c>
      <c r="I46" s="582">
        <v>0</v>
      </c>
      <c r="J46" s="581">
        <v>0</v>
      </c>
      <c r="K46" s="582">
        <v>0</v>
      </c>
      <c r="L46" s="581">
        <v>0</v>
      </c>
      <c r="M46" s="582"/>
      <c r="N46" s="581">
        <v>0</v>
      </c>
      <c r="O46" s="582">
        <v>78629281</v>
      </c>
      <c r="P46" s="587">
        <f>+N46+L46+J46+H46+F46+D46</f>
        <v>0</v>
      </c>
      <c r="Q46" s="583">
        <f>+O46+M46+K46+I46+G46+E46</f>
        <v>1945652102</v>
      </c>
      <c r="R46" s="565"/>
      <c r="U46" s="581">
        <f>+'[1]Segmentos LN resumen'!O46</f>
        <v>0</v>
      </c>
      <c r="V46" s="564">
        <f>+P46-U46</f>
        <v>0</v>
      </c>
      <c r="W46" s="581">
        <f>+'[1]Segmentos LN resumen'!Q46</f>
        <v>1945652102</v>
      </c>
      <c r="X46" s="564">
        <f t="shared" si="11"/>
        <v>0</v>
      </c>
      <c r="Y46" s="584"/>
      <c r="AG46" s="563"/>
    </row>
    <row r="47" spans="5:33" ht="12">
      <c r="E47" s="588"/>
      <c r="F47" s="563"/>
      <c r="G47" s="588"/>
      <c r="H47" s="563"/>
      <c r="I47" s="588"/>
      <c r="K47" s="588"/>
      <c r="M47" s="588"/>
      <c r="O47" s="588"/>
      <c r="Q47" s="589"/>
      <c r="R47" s="589"/>
      <c r="V47" s="564"/>
      <c r="X47" s="564">
        <f t="shared" si="11"/>
        <v>0</v>
      </c>
      <c r="Y47" s="584"/>
      <c r="AG47" s="563"/>
    </row>
    <row r="48" spans="2:33" ht="12">
      <c r="B48" s="579" t="s">
        <v>345</v>
      </c>
      <c r="C48" s="580"/>
      <c r="D48" s="581">
        <f>SUM(D49:D55)</f>
        <v>40552338</v>
      </c>
      <c r="E48" s="582">
        <f>SUM(E49:E55)</f>
        <v>25261654</v>
      </c>
      <c r="F48" s="581">
        <f aca="true" t="shared" si="14" ref="F48:N48">SUM(F49:F55)</f>
        <v>375275992</v>
      </c>
      <c r="G48" s="586">
        <f>SUM(G49:G55)</f>
        <v>393937987</v>
      </c>
      <c r="H48" s="581">
        <f t="shared" si="14"/>
        <v>879098037</v>
      </c>
      <c r="I48" s="582">
        <f>SUM(I49:I55)</f>
        <v>725609705</v>
      </c>
      <c r="J48" s="581">
        <f t="shared" si="14"/>
        <v>1279755192</v>
      </c>
      <c r="K48" s="582">
        <f>SUM(K49:K55)</f>
        <v>1113128603</v>
      </c>
      <c r="L48" s="581">
        <f t="shared" si="14"/>
        <v>521975199</v>
      </c>
      <c r="M48" s="582">
        <f>SUM(M49:M55)</f>
        <v>555256672</v>
      </c>
      <c r="N48" s="581">
        <f t="shared" si="14"/>
        <v>-92161457</v>
      </c>
      <c r="O48" s="582">
        <f>SUM(O49:O55)</f>
        <v>-59229410</v>
      </c>
      <c r="P48" s="587">
        <f>SUM(P49:P55)</f>
        <v>3004495301</v>
      </c>
      <c r="Q48" s="583">
        <f>SUM(Q49:Q55)</f>
        <v>2753965211</v>
      </c>
      <c r="R48" s="565"/>
      <c r="U48" s="581">
        <f>SUM(U49:U55)</f>
        <v>3004495301</v>
      </c>
      <c r="V48" s="564"/>
      <c r="W48" s="581">
        <f>SUM(W49:W55)</f>
        <v>2753965211</v>
      </c>
      <c r="X48" s="564">
        <f t="shared" si="11"/>
        <v>0</v>
      </c>
      <c r="Y48" s="584"/>
      <c r="AG48" s="563"/>
    </row>
    <row r="49" spans="2:33" ht="12">
      <c r="B49" s="585"/>
      <c r="C49" s="580" t="s">
        <v>346</v>
      </c>
      <c r="D49" s="581">
        <v>20966300</v>
      </c>
      <c r="E49" s="582">
        <v>22163958</v>
      </c>
      <c r="F49" s="581">
        <v>31359118</v>
      </c>
      <c r="G49" s="586">
        <v>38637260</v>
      </c>
      <c r="H49" s="581">
        <v>465408620</v>
      </c>
      <c r="I49" s="582">
        <v>424551031</v>
      </c>
      <c r="J49" s="581">
        <v>1166204310</v>
      </c>
      <c r="K49" s="582">
        <v>1012352174</v>
      </c>
      <c r="L49" s="581">
        <v>345020608</v>
      </c>
      <c r="M49" s="582">
        <v>349592169</v>
      </c>
      <c r="N49" s="581">
        <v>0</v>
      </c>
      <c r="O49" s="582">
        <v>0</v>
      </c>
      <c r="P49" s="587">
        <f aca="true" t="shared" si="15" ref="P49:Q55">+N49+L49+J49+H49+F49+D49</f>
        <v>2028958956</v>
      </c>
      <c r="Q49" s="583">
        <f t="shared" si="15"/>
        <v>1847296592</v>
      </c>
      <c r="R49" s="565"/>
      <c r="U49" s="581">
        <f>+'[1]Segmentos LN resumen'!O49</f>
        <v>2028958956</v>
      </c>
      <c r="V49" s="564">
        <f aca="true" t="shared" si="16" ref="V49:V55">+P49-U49</f>
        <v>0</v>
      </c>
      <c r="W49" s="581">
        <f>+'[1]Segmentos LN resumen'!Q49</f>
        <v>1847296592</v>
      </c>
      <c r="X49" s="564">
        <f t="shared" si="11"/>
        <v>0</v>
      </c>
      <c r="Y49" s="584"/>
      <c r="AG49" s="563"/>
    </row>
    <row r="50" spans="2:33" ht="12">
      <c r="B50" s="585"/>
      <c r="C50" s="580" t="s">
        <v>347</v>
      </c>
      <c r="D50" s="581">
        <v>0</v>
      </c>
      <c r="E50" s="582">
        <v>0</v>
      </c>
      <c r="F50" s="581">
        <v>245836895</v>
      </c>
      <c r="G50" s="586">
        <v>249256884</v>
      </c>
      <c r="H50" s="581">
        <v>58724746</v>
      </c>
      <c r="I50" s="582">
        <v>25765233</v>
      </c>
      <c r="J50" s="581">
        <v>0</v>
      </c>
      <c r="K50" s="582">
        <v>0</v>
      </c>
      <c r="L50" s="581">
        <v>7257109</v>
      </c>
      <c r="M50" s="582">
        <v>8522137</v>
      </c>
      <c r="N50" s="581">
        <v>63239</v>
      </c>
      <c r="O50" s="582">
        <v>0</v>
      </c>
      <c r="P50" s="587">
        <f t="shared" si="15"/>
        <v>311881989</v>
      </c>
      <c r="Q50" s="583">
        <f t="shared" si="15"/>
        <v>283544254</v>
      </c>
      <c r="R50" s="565"/>
      <c r="U50" s="581">
        <f>+'[1]Segmentos LN resumen'!O50</f>
        <v>311881989</v>
      </c>
      <c r="V50" s="564">
        <f t="shared" si="16"/>
        <v>0</v>
      </c>
      <c r="W50" s="581">
        <f>+'[1]Segmentos LN resumen'!Q50</f>
        <v>283544254</v>
      </c>
      <c r="X50" s="564">
        <f t="shared" si="11"/>
        <v>0</v>
      </c>
      <c r="Y50" s="584"/>
      <c r="AG50" s="563"/>
    </row>
    <row r="51" spans="2:33" ht="12">
      <c r="B51" s="585"/>
      <c r="C51" s="580" t="s">
        <v>348</v>
      </c>
      <c r="D51" s="581">
        <v>0</v>
      </c>
      <c r="E51" s="582">
        <v>0</v>
      </c>
      <c r="F51" s="581">
        <v>36127169</v>
      </c>
      <c r="G51" s="586">
        <v>35630861</v>
      </c>
      <c r="H51" s="581">
        <v>56097527</v>
      </c>
      <c r="I51" s="582">
        <v>23598549</v>
      </c>
      <c r="J51" s="581">
        <v>0</v>
      </c>
      <c r="K51" s="582">
        <v>0</v>
      </c>
      <c r="L51" s="581">
        <v>0</v>
      </c>
      <c r="M51" s="582">
        <v>0</v>
      </c>
      <c r="N51" s="581">
        <v>-92224696</v>
      </c>
      <c r="O51" s="582">
        <v>-59229410</v>
      </c>
      <c r="P51" s="587">
        <f t="shared" si="15"/>
        <v>0</v>
      </c>
      <c r="Q51" s="583">
        <f t="shared" si="15"/>
        <v>0</v>
      </c>
      <c r="R51" s="565"/>
      <c r="U51" s="581">
        <f>+'[1]Segmentos LN resumen'!O51</f>
        <v>0</v>
      </c>
      <c r="V51" s="564">
        <f t="shared" si="16"/>
        <v>0</v>
      </c>
      <c r="W51" s="581">
        <f>+'[1]Segmentos LN resumen'!Q51</f>
        <v>0</v>
      </c>
      <c r="X51" s="564">
        <f t="shared" si="11"/>
        <v>0</v>
      </c>
      <c r="Y51" s="584"/>
      <c r="AG51" s="563"/>
    </row>
    <row r="52" spans="2:33" ht="12">
      <c r="B52" s="585"/>
      <c r="C52" s="580" t="s">
        <v>349</v>
      </c>
      <c r="D52" s="581">
        <v>0</v>
      </c>
      <c r="E52" s="582">
        <v>0</v>
      </c>
      <c r="F52" s="581">
        <v>11224260</v>
      </c>
      <c r="G52" s="586">
        <v>10544604</v>
      </c>
      <c r="H52" s="581">
        <v>166151701</v>
      </c>
      <c r="I52" s="582">
        <v>132216036</v>
      </c>
      <c r="J52" s="581">
        <v>48836790</v>
      </c>
      <c r="K52" s="582">
        <v>36538802</v>
      </c>
      <c r="L52" s="581">
        <v>4350283</v>
      </c>
      <c r="M52" s="582">
        <v>4548842</v>
      </c>
      <c r="N52" s="581">
        <v>0</v>
      </c>
      <c r="O52" s="582">
        <v>0</v>
      </c>
      <c r="P52" s="587">
        <f t="shared" si="15"/>
        <v>230563034</v>
      </c>
      <c r="Q52" s="583">
        <f t="shared" si="15"/>
        <v>183848284</v>
      </c>
      <c r="R52" s="565"/>
      <c r="U52" s="581">
        <f>+'[1]Segmentos LN resumen'!O52</f>
        <v>230563034</v>
      </c>
      <c r="V52" s="564">
        <f t="shared" si="16"/>
        <v>0</v>
      </c>
      <c r="W52" s="581">
        <f>+'[1]Segmentos LN resumen'!Q52</f>
        <v>183848284</v>
      </c>
      <c r="X52" s="564">
        <f t="shared" si="11"/>
        <v>0</v>
      </c>
      <c r="Y52" s="584"/>
      <c r="AG52" s="563"/>
    </row>
    <row r="53" spans="2:33" ht="12">
      <c r="B53" s="585"/>
      <c r="C53" s="580" t="s">
        <v>350</v>
      </c>
      <c r="D53" s="581">
        <v>17944252</v>
      </c>
      <c r="E53" s="582">
        <v>0</v>
      </c>
      <c r="F53" s="581">
        <v>38634887</v>
      </c>
      <c r="G53" s="586">
        <v>46358947</v>
      </c>
      <c r="H53" s="581">
        <v>10368811</v>
      </c>
      <c r="I53" s="582">
        <v>15701628</v>
      </c>
      <c r="J53" s="581">
        <v>0</v>
      </c>
      <c r="K53" s="582">
        <v>0</v>
      </c>
      <c r="L53" s="581">
        <v>144698641</v>
      </c>
      <c r="M53" s="582">
        <v>169844040</v>
      </c>
      <c r="N53" s="581">
        <v>0</v>
      </c>
      <c r="O53" s="582">
        <v>0</v>
      </c>
      <c r="P53" s="587">
        <f t="shared" si="15"/>
        <v>211646591</v>
      </c>
      <c r="Q53" s="583">
        <f t="shared" si="15"/>
        <v>231904615</v>
      </c>
      <c r="R53" s="565"/>
      <c r="U53" s="581">
        <f>+'[1]Segmentos LN resumen'!O53</f>
        <v>211646591</v>
      </c>
      <c r="V53" s="564">
        <f t="shared" si="16"/>
        <v>0</v>
      </c>
      <c r="W53" s="581">
        <f>+'[1]Segmentos LN resumen'!Q53</f>
        <v>231904615</v>
      </c>
      <c r="X53" s="564">
        <f t="shared" si="11"/>
        <v>0</v>
      </c>
      <c r="Y53" s="584"/>
      <c r="AG53" s="563"/>
    </row>
    <row r="54" spans="2:33" ht="12">
      <c r="B54" s="585"/>
      <c r="C54" s="580" t="s">
        <v>351</v>
      </c>
      <c r="D54" s="581">
        <v>1641786</v>
      </c>
      <c r="E54" s="582">
        <v>3097696</v>
      </c>
      <c r="F54" s="581">
        <v>12093663</v>
      </c>
      <c r="G54" s="586">
        <v>13509431</v>
      </c>
      <c r="H54" s="581">
        <v>122346632</v>
      </c>
      <c r="I54" s="582">
        <v>103777228</v>
      </c>
      <c r="J54" s="581">
        <v>64714092</v>
      </c>
      <c r="K54" s="582">
        <v>64237627</v>
      </c>
      <c r="L54" s="581">
        <v>2508876</v>
      </c>
      <c r="M54" s="582">
        <v>2648492</v>
      </c>
      <c r="N54" s="581">
        <v>0</v>
      </c>
      <c r="O54" s="582">
        <v>0</v>
      </c>
      <c r="P54" s="587">
        <f t="shared" si="15"/>
        <v>203305049</v>
      </c>
      <c r="Q54" s="583">
        <f t="shared" si="15"/>
        <v>187270474</v>
      </c>
      <c r="R54" s="565"/>
      <c r="U54" s="581">
        <f>+'[1]Segmentos LN resumen'!O54</f>
        <v>203305049</v>
      </c>
      <c r="V54" s="564">
        <f t="shared" si="16"/>
        <v>0</v>
      </c>
      <c r="W54" s="581">
        <f>+'[1]Segmentos LN resumen'!Q54</f>
        <v>187270474</v>
      </c>
      <c r="X54" s="564">
        <f t="shared" si="11"/>
        <v>0</v>
      </c>
      <c r="Y54" s="584"/>
      <c r="AG54" s="563"/>
    </row>
    <row r="55" spans="2:33" ht="12">
      <c r="B55" s="585"/>
      <c r="C55" s="580" t="s">
        <v>352</v>
      </c>
      <c r="D55" s="581">
        <v>0</v>
      </c>
      <c r="E55" s="582">
        <v>0</v>
      </c>
      <c r="F55" s="581">
        <v>0</v>
      </c>
      <c r="G55" s="586">
        <v>0</v>
      </c>
      <c r="H55" s="581">
        <v>0</v>
      </c>
      <c r="I55" s="582">
        <v>0</v>
      </c>
      <c r="J55" s="581">
        <v>0</v>
      </c>
      <c r="K55" s="582">
        <v>0</v>
      </c>
      <c r="L55" s="581">
        <v>18139682</v>
      </c>
      <c r="M55" s="582">
        <v>20100992</v>
      </c>
      <c r="N55" s="581">
        <v>0</v>
      </c>
      <c r="O55" s="582">
        <v>0</v>
      </c>
      <c r="P55" s="587">
        <f t="shared" si="15"/>
        <v>18139682</v>
      </c>
      <c r="Q55" s="583">
        <f t="shared" si="15"/>
        <v>20100992</v>
      </c>
      <c r="R55" s="565"/>
      <c r="U55" s="581">
        <f>+'[1]Segmentos LN resumen'!O55</f>
        <v>18139682</v>
      </c>
      <c r="V55" s="564">
        <f t="shared" si="16"/>
        <v>0</v>
      </c>
      <c r="W55" s="581">
        <f>+'[1]Segmentos LN resumen'!Q55</f>
        <v>20100992</v>
      </c>
      <c r="X55" s="564">
        <f t="shared" si="11"/>
        <v>0</v>
      </c>
      <c r="Y55" s="584"/>
      <c r="AG55" s="563"/>
    </row>
    <row r="56" spans="5:33" ht="12">
      <c r="E56" s="588"/>
      <c r="F56" s="563"/>
      <c r="G56" s="588"/>
      <c r="H56" s="563"/>
      <c r="I56" s="588"/>
      <c r="K56" s="588"/>
      <c r="M56" s="588"/>
      <c r="O56" s="588"/>
      <c r="Q56" s="589"/>
      <c r="R56" s="589"/>
      <c r="V56" s="564"/>
      <c r="X56" s="564">
        <f t="shared" si="11"/>
        <v>0</v>
      </c>
      <c r="Y56" s="584"/>
      <c r="AG56" s="563"/>
    </row>
    <row r="57" spans="2:33" ht="12">
      <c r="B57" s="579" t="s">
        <v>353</v>
      </c>
      <c r="C57" s="580"/>
      <c r="D57" s="581">
        <f>+D58</f>
        <v>5280773725</v>
      </c>
      <c r="E57" s="586">
        <f>+E58+E66</f>
        <v>9385940651</v>
      </c>
      <c r="F57" s="581">
        <f aca="true" t="shared" si="17" ref="F57:N57">+F58</f>
        <v>234830365</v>
      </c>
      <c r="G57" s="586">
        <f>+G58+G66</f>
        <v>279335990</v>
      </c>
      <c r="H57" s="581">
        <f t="shared" si="17"/>
        <v>1717468233</v>
      </c>
      <c r="I57" s="582">
        <f>+I58+I66</f>
        <v>1442654270</v>
      </c>
      <c r="J57" s="581">
        <f t="shared" si="17"/>
        <v>1303775695</v>
      </c>
      <c r="K57" s="582">
        <f>+K58+K66</f>
        <v>1325518745</v>
      </c>
      <c r="L57" s="581">
        <f t="shared" si="17"/>
        <v>1001279639</v>
      </c>
      <c r="M57" s="582">
        <f>+M58+M66</f>
        <v>1003886507</v>
      </c>
      <c r="N57" s="581">
        <f t="shared" si="17"/>
        <v>-4140542086</v>
      </c>
      <c r="O57" s="582">
        <f>+O58+O66</f>
        <v>-5247527783</v>
      </c>
      <c r="P57" s="587">
        <f>+P58+P66</f>
        <v>5397585571</v>
      </c>
      <c r="Q57" s="583">
        <f>+Q58+Q66</f>
        <v>8189808380</v>
      </c>
      <c r="R57" s="565"/>
      <c r="U57" s="581">
        <f>+U58+U66</f>
        <v>5397585571</v>
      </c>
      <c r="V57" s="564">
        <f aca="true" t="shared" si="18" ref="V57:V64">+P57-U57</f>
        <v>0</v>
      </c>
      <c r="W57" s="581">
        <f>+W58+W66</f>
        <v>8189808380</v>
      </c>
      <c r="X57" s="564">
        <f t="shared" si="11"/>
        <v>0</v>
      </c>
      <c r="Y57" s="584"/>
      <c r="AG57" s="563"/>
    </row>
    <row r="58" spans="2:33" ht="12">
      <c r="B58" s="585" t="s">
        <v>354</v>
      </c>
      <c r="C58" s="580"/>
      <c r="D58" s="581">
        <f>SUM(D59:D64)</f>
        <v>5280773725</v>
      </c>
      <c r="E58" s="582">
        <f>SUM(E59:E64)</f>
        <v>9385940651</v>
      </c>
      <c r="F58" s="581">
        <f aca="true" t="shared" si="19" ref="F58:N58">SUM(F59:F64)</f>
        <v>234830365</v>
      </c>
      <c r="G58" s="586">
        <f>SUM(G59:G64)</f>
        <v>279335990</v>
      </c>
      <c r="H58" s="581">
        <f t="shared" si="19"/>
        <v>1717468233</v>
      </c>
      <c r="I58" s="582">
        <f>SUM(I59:I64)</f>
        <v>1442654270</v>
      </c>
      <c r="J58" s="581">
        <f t="shared" si="19"/>
        <v>1303775695</v>
      </c>
      <c r="K58" s="582">
        <f>SUM(K59:K64)</f>
        <v>1325518745</v>
      </c>
      <c r="L58" s="581">
        <f t="shared" si="19"/>
        <v>1001279639</v>
      </c>
      <c r="M58" s="582">
        <f>SUM(M59:M64)</f>
        <v>1003886507</v>
      </c>
      <c r="N58" s="581">
        <f t="shared" si="19"/>
        <v>-4140542086</v>
      </c>
      <c r="O58" s="582">
        <f>SUM(O59:O64)</f>
        <v>-5247527783</v>
      </c>
      <c r="P58" s="587">
        <f>+P59+P60+P61+P62+P63+P64</f>
        <v>3796393224</v>
      </c>
      <c r="Q58" s="583">
        <f>SUM(Q59:Q64)</f>
        <v>6026149285</v>
      </c>
      <c r="R58" s="565"/>
      <c r="U58" s="581">
        <f>+'[1]Segmentos LN resumen'!O58</f>
        <v>3796393224</v>
      </c>
      <c r="V58" s="564">
        <f t="shared" si="18"/>
        <v>0</v>
      </c>
      <c r="W58" s="581">
        <f>+'[1]Segmentos LN resumen'!Q58</f>
        <v>6026149285</v>
      </c>
      <c r="X58" s="564">
        <f t="shared" si="11"/>
        <v>0</v>
      </c>
      <c r="Y58" s="584"/>
      <c r="AG58" s="563"/>
    </row>
    <row r="59" spans="2:33" ht="12">
      <c r="B59" s="585"/>
      <c r="C59" s="580" t="s">
        <v>355</v>
      </c>
      <c r="D59" s="581">
        <v>4492066476</v>
      </c>
      <c r="E59" s="582">
        <v>8275947660</v>
      </c>
      <c r="F59" s="581">
        <v>124085669</v>
      </c>
      <c r="G59" s="586">
        <v>157658399</v>
      </c>
      <c r="H59" s="581">
        <v>283513751</v>
      </c>
      <c r="I59" s="582">
        <v>216661867</v>
      </c>
      <c r="J59" s="581">
        <v>153052992</v>
      </c>
      <c r="K59" s="582">
        <v>149451431</v>
      </c>
      <c r="L59" s="581">
        <v>495223495</v>
      </c>
      <c r="M59" s="582">
        <v>484427384</v>
      </c>
      <c r="N59" s="581">
        <v>-1972603373</v>
      </c>
      <c r="O59" s="582">
        <v>-3479698755</v>
      </c>
      <c r="P59" s="587">
        <f aca="true" t="shared" si="20" ref="P59:Q63">+N59+L59+J59+H59+F59+D59</f>
        <v>3575339010</v>
      </c>
      <c r="Q59" s="583">
        <f t="shared" si="20"/>
        <v>5804447986</v>
      </c>
      <c r="R59" s="565"/>
      <c r="U59" s="581">
        <f>+'[1]Segmentos LN resumen'!O59</f>
        <v>3575339010</v>
      </c>
      <c r="V59" s="564">
        <f t="shared" si="18"/>
        <v>0</v>
      </c>
      <c r="W59" s="581">
        <f>+'[1]Segmentos LN resumen'!Q59</f>
        <v>5804447986</v>
      </c>
      <c r="X59" s="564">
        <f t="shared" si="11"/>
        <v>0</v>
      </c>
      <c r="Y59" s="584"/>
      <c r="AG59" s="563"/>
    </row>
    <row r="60" spans="2:33" ht="12">
      <c r="B60" s="585"/>
      <c r="C60" s="580" t="s">
        <v>356</v>
      </c>
      <c r="D60" s="581">
        <v>1830082626</v>
      </c>
      <c r="E60" s="582">
        <v>3903767587</v>
      </c>
      <c r="F60" s="581">
        <v>4005271</v>
      </c>
      <c r="G60" s="586">
        <v>24530244</v>
      </c>
      <c r="H60" s="581">
        <v>162884698</v>
      </c>
      <c r="I60" s="582">
        <v>144278288</v>
      </c>
      <c r="J60" s="581">
        <v>194365555</v>
      </c>
      <c r="K60" s="582">
        <v>322708452</v>
      </c>
      <c r="L60" s="581">
        <v>34192065</v>
      </c>
      <c r="M60" s="582">
        <v>66656282</v>
      </c>
      <c r="N60" s="581">
        <v>16566656</v>
      </c>
      <c r="O60" s="582">
        <v>-1081279330</v>
      </c>
      <c r="P60" s="587">
        <f t="shared" si="20"/>
        <v>2242096871</v>
      </c>
      <c r="Q60" s="583">
        <f t="shared" si="20"/>
        <v>3380661523</v>
      </c>
      <c r="R60" s="565"/>
      <c r="U60" s="581">
        <f>+'[1]Segmentos LN resumen'!O60</f>
        <v>2242096871</v>
      </c>
      <c r="V60" s="564">
        <f t="shared" si="18"/>
        <v>0</v>
      </c>
      <c r="W60" s="581">
        <f>+'[1]Segmentos LN resumen'!Q60</f>
        <v>3380661523</v>
      </c>
      <c r="X60" s="564">
        <f t="shared" si="11"/>
        <v>0</v>
      </c>
      <c r="Y60" s="584"/>
      <c r="AG60" s="563"/>
    </row>
    <row r="61" spans="2:33" ht="12">
      <c r="B61" s="585"/>
      <c r="C61" s="580" t="s">
        <v>357</v>
      </c>
      <c r="D61" s="581">
        <v>120709147</v>
      </c>
      <c r="E61" s="582">
        <v>206574859</v>
      </c>
      <c r="F61" s="581">
        <v>0</v>
      </c>
      <c r="G61" s="586">
        <v>0</v>
      </c>
      <c r="H61" s="581">
        <v>606049339</v>
      </c>
      <c r="I61" s="582">
        <v>535555881</v>
      </c>
      <c r="J61" s="581">
        <v>28985581</v>
      </c>
      <c r="K61" s="582">
        <v>2981182</v>
      </c>
      <c r="L61" s="581">
        <v>46042</v>
      </c>
      <c r="M61" s="582">
        <v>49641</v>
      </c>
      <c r="N61" s="581">
        <v>-755790109</v>
      </c>
      <c r="O61" s="582">
        <v>-745161563</v>
      </c>
      <c r="P61" s="587">
        <f t="shared" si="20"/>
        <v>0</v>
      </c>
      <c r="Q61" s="583">
        <f t="shared" si="20"/>
        <v>0</v>
      </c>
      <c r="R61" s="565"/>
      <c r="U61" s="581">
        <f>+'[1]Segmentos LN resumen'!O61</f>
        <v>0</v>
      </c>
      <c r="V61" s="564">
        <f t="shared" si="18"/>
        <v>0</v>
      </c>
      <c r="W61" s="581">
        <f>+'[1]Segmentos LN resumen'!Q61</f>
        <v>0</v>
      </c>
      <c r="X61" s="564">
        <f t="shared" si="11"/>
        <v>0</v>
      </c>
      <c r="Y61" s="584"/>
      <c r="AG61" s="563"/>
    </row>
    <row r="62" spans="2:33" ht="12">
      <c r="B62" s="585"/>
      <c r="C62" s="580" t="s">
        <v>358</v>
      </c>
      <c r="D62" s="581">
        <v>0</v>
      </c>
      <c r="E62" s="582">
        <v>0</v>
      </c>
      <c r="F62" s="581">
        <v>0</v>
      </c>
      <c r="G62" s="586">
        <v>0</v>
      </c>
      <c r="H62" s="581">
        <v>0</v>
      </c>
      <c r="I62" s="582">
        <v>0</v>
      </c>
      <c r="J62" s="581">
        <v>0</v>
      </c>
      <c r="K62" s="582">
        <v>0</v>
      </c>
      <c r="L62" s="581">
        <v>0</v>
      </c>
      <c r="M62" s="582">
        <v>0</v>
      </c>
      <c r="N62" s="581">
        <v>0</v>
      </c>
      <c r="O62" s="582">
        <v>0</v>
      </c>
      <c r="P62" s="587">
        <f t="shared" si="20"/>
        <v>0</v>
      </c>
      <c r="Q62" s="583">
        <f t="shared" si="20"/>
        <v>0</v>
      </c>
      <c r="R62" s="565"/>
      <c r="U62" s="581">
        <f>+'[1]Segmentos LN resumen'!O62</f>
        <v>0</v>
      </c>
      <c r="V62" s="564">
        <f t="shared" si="18"/>
        <v>0</v>
      </c>
      <c r="W62" s="581">
        <f>+'[1]Segmentos LN resumen'!Q62</f>
        <v>0</v>
      </c>
      <c r="X62" s="564">
        <f t="shared" si="11"/>
        <v>0</v>
      </c>
      <c r="Y62" s="584"/>
      <c r="AG62" s="563"/>
    </row>
    <row r="63" spans="2:33" ht="12">
      <c r="B63" s="585"/>
      <c r="C63" s="580" t="s">
        <v>359</v>
      </c>
      <c r="D63" s="581">
        <v>0</v>
      </c>
      <c r="E63" s="582">
        <v>0</v>
      </c>
      <c r="F63" s="581">
        <v>0</v>
      </c>
      <c r="G63" s="586">
        <v>0</v>
      </c>
      <c r="H63" s="581">
        <v>0</v>
      </c>
      <c r="I63" s="582">
        <v>0</v>
      </c>
      <c r="J63" s="581">
        <v>0</v>
      </c>
      <c r="K63" s="582">
        <v>0</v>
      </c>
      <c r="L63" s="581">
        <v>0</v>
      </c>
      <c r="M63" s="582">
        <v>0</v>
      </c>
      <c r="N63" s="581">
        <v>0</v>
      </c>
      <c r="O63" s="582">
        <v>0</v>
      </c>
      <c r="P63" s="587">
        <f t="shared" si="20"/>
        <v>0</v>
      </c>
      <c r="Q63" s="583">
        <f t="shared" si="20"/>
        <v>0</v>
      </c>
      <c r="R63" s="565"/>
      <c r="U63" s="581"/>
      <c r="V63" s="564">
        <f t="shared" si="18"/>
        <v>0</v>
      </c>
      <c r="W63" s="581"/>
      <c r="X63" s="564">
        <f t="shared" si="11"/>
        <v>0</v>
      </c>
      <c r="Y63" s="584"/>
      <c r="AG63" s="563"/>
    </row>
    <row r="64" spans="2:33" ht="12">
      <c r="B64" s="585"/>
      <c r="C64" s="580" t="s">
        <v>360</v>
      </c>
      <c r="D64" s="581">
        <v>-1162084524</v>
      </c>
      <c r="E64" s="582">
        <v>-3000349455</v>
      </c>
      <c r="F64" s="581">
        <v>106739425</v>
      </c>
      <c r="G64" s="586">
        <v>97147347</v>
      </c>
      <c r="H64" s="581">
        <v>665020445</v>
      </c>
      <c r="I64" s="582">
        <v>546158234</v>
      </c>
      <c r="J64" s="581">
        <v>927371567</v>
      </c>
      <c r="K64" s="582">
        <v>850377680</v>
      </c>
      <c r="L64" s="581">
        <v>471818037</v>
      </c>
      <c r="M64" s="582">
        <v>452753200</v>
      </c>
      <c r="N64" s="581">
        <v>-1428715260</v>
      </c>
      <c r="O64" s="582">
        <v>58611865</v>
      </c>
      <c r="P64" s="587">
        <f>+N64+L64+J64+H64+F64+D64-P66</f>
        <v>-2021042657</v>
      </c>
      <c r="Q64" s="583">
        <f>+O64+M64+K64+I64+G64+E64-Q66</f>
        <v>-3158960224</v>
      </c>
      <c r="R64" s="565"/>
      <c r="U64" s="581">
        <f>+'[1]Segmentos LN resumen'!O64</f>
        <v>-2021042657</v>
      </c>
      <c r="V64" s="564">
        <f t="shared" si="18"/>
        <v>0</v>
      </c>
      <c r="W64" s="581">
        <f>+'[1]Segmentos LN resumen'!Q64</f>
        <v>-3158960224</v>
      </c>
      <c r="X64" s="564">
        <f t="shared" si="11"/>
        <v>0</v>
      </c>
      <c r="Y64" s="584"/>
      <c r="AG64" s="563"/>
    </row>
    <row r="65" spans="5:33" ht="12">
      <c r="E65" s="588"/>
      <c r="F65" s="563"/>
      <c r="G65" s="588"/>
      <c r="H65" s="563"/>
      <c r="I65" s="588"/>
      <c r="K65" s="588"/>
      <c r="M65" s="588"/>
      <c r="O65" s="588"/>
      <c r="Q65" s="589"/>
      <c r="R65" s="589"/>
      <c r="V65" s="564"/>
      <c r="X65" s="564">
        <f t="shared" si="11"/>
        <v>0</v>
      </c>
      <c r="Y65" s="584"/>
      <c r="AG65" s="563"/>
    </row>
    <row r="66" spans="2:33" ht="12">
      <c r="B66" s="591" t="s">
        <v>361</v>
      </c>
      <c r="C66" s="580"/>
      <c r="D66" s="581">
        <v>0</v>
      </c>
      <c r="E66" s="582"/>
      <c r="F66" s="581">
        <v>0</v>
      </c>
      <c r="G66" s="582"/>
      <c r="H66" s="581">
        <v>0</v>
      </c>
      <c r="I66" s="582">
        <v>0</v>
      </c>
      <c r="J66" s="581">
        <v>0</v>
      </c>
      <c r="K66" s="582">
        <v>0</v>
      </c>
      <c r="L66" s="581">
        <v>0</v>
      </c>
      <c r="M66" s="582">
        <v>0</v>
      </c>
      <c r="N66" s="581">
        <v>0</v>
      </c>
      <c r="O66" s="582">
        <v>0</v>
      </c>
      <c r="P66" s="587">
        <v>1601192347</v>
      </c>
      <c r="Q66" s="583">
        <v>2163659095</v>
      </c>
      <c r="R66" s="565"/>
      <c r="U66" s="581">
        <f>+'[1]Segmentos LN resumen'!O66</f>
        <v>1601192347</v>
      </c>
      <c r="V66" s="564">
        <f>+P66-U66</f>
        <v>0</v>
      </c>
      <c r="W66" s="581">
        <f>+'[1]Segmentos LN resumen'!Q66</f>
        <v>2163659095</v>
      </c>
      <c r="X66" s="564">
        <f t="shared" si="11"/>
        <v>0</v>
      </c>
      <c r="Y66" s="584"/>
      <c r="AG66" s="563"/>
    </row>
    <row r="67" spans="5:33" ht="12">
      <c r="E67" s="588"/>
      <c r="F67" s="563"/>
      <c r="G67" s="588"/>
      <c r="H67" s="563"/>
      <c r="I67" s="588"/>
      <c r="K67" s="588"/>
      <c r="M67" s="588"/>
      <c r="O67" s="588"/>
      <c r="Q67" s="589"/>
      <c r="R67" s="589"/>
      <c r="V67" s="564"/>
      <c r="X67" s="564">
        <f t="shared" si="11"/>
        <v>0</v>
      </c>
      <c r="Y67" s="584"/>
      <c r="AG67" s="563"/>
    </row>
    <row r="68" spans="2:33" ht="12">
      <c r="B68" s="579" t="s">
        <v>362</v>
      </c>
      <c r="C68" s="592"/>
      <c r="D68" s="587">
        <f>+D57+D48+D37</f>
        <v>5600445193</v>
      </c>
      <c r="E68" s="583">
        <f>+E57+E48+E37</f>
        <v>11625910361</v>
      </c>
      <c r="F68" s="587">
        <f>+F57+F48+F37</f>
        <v>1291624855</v>
      </c>
      <c r="G68" s="583">
        <f aca="true" t="shared" si="21" ref="G68:Q68">+G57+G48+G37</f>
        <v>1324204948</v>
      </c>
      <c r="H68" s="587">
        <f>+H57+H48+H37</f>
        <v>3331568216</v>
      </c>
      <c r="I68" s="583">
        <f t="shared" si="21"/>
        <v>2817539964</v>
      </c>
      <c r="J68" s="587">
        <f>+J57+J48+J37</f>
        <v>3268366058</v>
      </c>
      <c r="K68" s="583">
        <f t="shared" si="21"/>
        <v>3028047945</v>
      </c>
      <c r="L68" s="587">
        <f>+L57+L48+L37</f>
        <v>1795891952</v>
      </c>
      <c r="M68" s="583">
        <f t="shared" si="21"/>
        <v>1872967104</v>
      </c>
      <c r="N68" s="587">
        <f>+N57+N48+N37</f>
        <v>-4372470337</v>
      </c>
      <c r="O68" s="583">
        <f t="shared" si="21"/>
        <v>-5219515931</v>
      </c>
      <c r="P68" s="587">
        <f>+P57+P48+P37</f>
        <v>10915425937</v>
      </c>
      <c r="Q68" s="583">
        <f t="shared" si="21"/>
        <v>15449154391</v>
      </c>
      <c r="R68" s="565"/>
      <c r="U68" s="587">
        <f>+U57+U48+U37+U46</f>
        <v>10915425937</v>
      </c>
      <c r="V68" s="564">
        <f>+P68-U68</f>
        <v>0</v>
      </c>
      <c r="W68" s="587">
        <f>+W57+W48+W37</f>
        <v>15449154391</v>
      </c>
      <c r="X68" s="564">
        <f t="shared" si="11"/>
        <v>0</v>
      </c>
      <c r="Y68" s="584"/>
      <c r="AG68" s="563"/>
    </row>
    <row r="69" spans="4:33" ht="12">
      <c r="D69" s="584">
        <f>+D29-D68</f>
        <v>0</v>
      </c>
      <c r="E69" s="564">
        <f>+E29-E68</f>
        <v>0</v>
      </c>
      <c r="F69" s="584">
        <f aca="true" t="shared" si="22" ref="F69:Q69">+F29-F68</f>
        <v>0</v>
      </c>
      <c r="G69" s="584">
        <f t="shared" si="22"/>
        <v>0</v>
      </c>
      <c r="H69" s="584">
        <f t="shared" si="22"/>
        <v>0</v>
      </c>
      <c r="I69" s="584">
        <f t="shared" si="22"/>
        <v>0</v>
      </c>
      <c r="J69" s="584">
        <f t="shared" si="22"/>
        <v>0</v>
      </c>
      <c r="K69" s="584">
        <f>+K29-K68</f>
        <v>0</v>
      </c>
      <c r="L69" s="584">
        <f t="shared" si="22"/>
        <v>0</v>
      </c>
      <c r="M69" s="584">
        <f t="shared" si="22"/>
        <v>0</v>
      </c>
      <c r="N69" s="584">
        <f t="shared" si="22"/>
        <v>0</v>
      </c>
      <c r="O69" s="584">
        <f t="shared" si="22"/>
        <v>0</v>
      </c>
      <c r="P69" s="584">
        <f t="shared" si="22"/>
        <v>0</v>
      </c>
      <c r="Q69" s="584">
        <f t="shared" si="22"/>
        <v>0</v>
      </c>
      <c r="R69" s="584"/>
      <c r="AB69" s="584">
        <f>+U29-U68</f>
        <v>0</v>
      </c>
      <c r="AC69" s="564"/>
      <c r="AD69" s="584">
        <f>+W29-W68</f>
        <v>0</v>
      </c>
      <c r="AE69" s="564"/>
      <c r="AG69" s="563"/>
    </row>
    <row r="70" spans="4:31" ht="12">
      <c r="D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4"/>
      <c r="V70" s="584"/>
      <c r="W70" s="584"/>
      <c r="X70" s="584"/>
      <c r="Y70" s="584"/>
      <c r="Z70" s="584"/>
      <c r="AA70" s="584"/>
      <c r="AB70" s="584"/>
      <c r="AC70" s="584"/>
      <c r="AD70" s="584"/>
      <c r="AE70" s="584"/>
    </row>
    <row r="72" spans="2:33" ht="12" customHeight="1">
      <c r="B72" s="566" t="s">
        <v>3</v>
      </c>
      <c r="C72" s="567"/>
      <c r="D72" s="568" t="s">
        <v>310</v>
      </c>
      <c r="E72" s="569"/>
      <c r="F72" s="568" t="s">
        <v>10</v>
      </c>
      <c r="G72" s="569"/>
      <c r="H72" s="568" t="s">
        <v>71</v>
      </c>
      <c r="I72" s="569"/>
      <c r="J72" s="568" t="s">
        <v>14</v>
      </c>
      <c r="K72" s="569"/>
      <c r="L72" s="568" t="s">
        <v>12</v>
      </c>
      <c r="M72" s="569"/>
      <c r="N72" s="568" t="s">
        <v>46</v>
      </c>
      <c r="O72" s="569"/>
      <c r="P72" s="568" t="s">
        <v>311</v>
      </c>
      <c r="Q72" s="569"/>
      <c r="S72" s="564"/>
      <c r="AG72" s="563"/>
    </row>
    <row r="73" spans="2:33" ht="12">
      <c r="B73" s="593" t="s">
        <v>363</v>
      </c>
      <c r="C73" s="594"/>
      <c r="D73" s="572">
        <f>+D35</f>
        <v>42643</v>
      </c>
      <c r="E73" s="573">
        <f>+'[1]Segmentos LN resumen'!E74</f>
        <v>42277</v>
      </c>
      <c r="F73" s="572">
        <f>+F35</f>
        <v>42643</v>
      </c>
      <c r="G73" s="573">
        <f>+E73</f>
        <v>42277</v>
      </c>
      <c r="H73" s="572">
        <f>+H35</f>
        <v>42643</v>
      </c>
      <c r="I73" s="573">
        <f>+'[1]Segmentos LN resumen'!K74</f>
        <v>42277</v>
      </c>
      <c r="J73" s="572">
        <f>+J35</f>
        <v>42643</v>
      </c>
      <c r="K73" s="573">
        <f>+I73</f>
        <v>42277</v>
      </c>
      <c r="L73" s="572">
        <f>+L35</f>
        <v>42643</v>
      </c>
      <c r="M73" s="573">
        <f>+K73</f>
        <v>42277</v>
      </c>
      <c r="N73" s="597">
        <f>+N35</f>
        <v>42643</v>
      </c>
      <c r="O73" s="573">
        <f>+M73</f>
        <v>42277</v>
      </c>
      <c r="P73" s="572">
        <f>+P35</f>
        <v>42643</v>
      </c>
      <c r="Q73" s="573">
        <f>+O73</f>
        <v>42277</v>
      </c>
      <c r="S73" s="564"/>
      <c r="AG73" s="563"/>
    </row>
    <row r="74" spans="2:33" ht="12">
      <c r="B74" s="595"/>
      <c r="C74" s="596"/>
      <c r="D74" s="598" t="s">
        <v>313</v>
      </c>
      <c r="E74" s="599" t="s">
        <v>313</v>
      </c>
      <c r="F74" s="598" t="s">
        <v>313</v>
      </c>
      <c r="G74" s="599" t="s">
        <v>313</v>
      </c>
      <c r="H74" s="598" t="s">
        <v>313</v>
      </c>
      <c r="I74" s="599" t="s">
        <v>313</v>
      </c>
      <c r="J74" s="598" t="s">
        <v>313</v>
      </c>
      <c r="K74" s="599" t="s">
        <v>313</v>
      </c>
      <c r="L74" s="598" t="s">
        <v>313</v>
      </c>
      <c r="M74" s="599" t="s">
        <v>313</v>
      </c>
      <c r="N74" s="600" t="s">
        <v>313</v>
      </c>
      <c r="O74" s="599" t="s">
        <v>313</v>
      </c>
      <c r="P74" s="598" t="s">
        <v>313</v>
      </c>
      <c r="Q74" s="599" t="s">
        <v>313</v>
      </c>
      <c r="S74" s="564"/>
      <c r="AG74" s="563"/>
    </row>
    <row r="75" spans="2:33" ht="12">
      <c r="B75" s="579" t="s">
        <v>364</v>
      </c>
      <c r="C75" s="601"/>
      <c r="D75" s="602">
        <f>+D76+D80</f>
        <v>7543136</v>
      </c>
      <c r="E75" s="603">
        <v>2848293</v>
      </c>
      <c r="F75" s="602">
        <f aca="true" t="shared" si="23" ref="F75:N75">+F76+F80</f>
        <v>654890671</v>
      </c>
      <c r="G75" s="603">
        <v>596723189</v>
      </c>
      <c r="H75" s="602">
        <f t="shared" si="23"/>
        <v>1310287403</v>
      </c>
      <c r="I75" s="603">
        <v>1559487327</v>
      </c>
      <c r="J75" s="602">
        <f t="shared" si="23"/>
        <v>1162709445</v>
      </c>
      <c r="K75" s="603">
        <v>1112840174</v>
      </c>
      <c r="L75" s="602">
        <f t="shared" si="23"/>
        <v>686606908</v>
      </c>
      <c r="M75" s="603">
        <v>655307306</v>
      </c>
      <c r="N75" s="602">
        <f t="shared" si="23"/>
        <v>5368</v>
      </c>
      <c r="O75" s="603">
        <v>-2798860</v>
      </c>
      <c r="P75" s="602">
        <f>+P76+P80</f>
        <v>3822042931</v>
      </c>
      <c r="Q75" s="603">
        <f>+Q76+Q80</f>
        <v>3924407429</v>
      </c>
      <c r="S75" s="564"/>
      <c r="U75" s="602">
        <f>+U76+U80</f>
        <v>3822042931</v>
      </c>
      <c r="V75" s="564">
        <f aca="true" t="shared" si="24" ref="V75:V80">+P75-U75</f>
        <v>0</v>
      </c>
      <c r="W75" s="602">
        <f>+W76+W80</f>
        <v>3924407429</v>
      </c>
      <c r="AG75" s="563"/>
    </row>
    <row r="76" spans="2:33" ht="12">
      <c r="B76" s="604"/>
      <c r="C76" s="590" t="s">
        <v>365</v>
      </c>
      <c r="D76" s="602">
        <f>SUM(D77:D79)</f>
        <v>6395708</v>
      </c>
      <c r="E76" s="603">
        <v>2848293</v>
      </c>
      <c r="F76" s="602">
        <f aca="true" t="shared" si="25" ref="F76:N76">SUM(F77:F79)</f>
        <v>593806031</v>
      </c>
      <c r="G76" s="603">
        <v>324488390</v>
      </c>
      <c r="H76" s="602">
        <f t="shared" si="25"/>
        <v>1102574079</v>
      </c>
      <c r="I76" s="603">
        <v>1399151655</v>
      </c>
      <c r="J76" s="602">
        <f t="shared" si="25"/>
        <v>1153446556</v>
      </c>
      <c r="K76" s="603">
        <v>1108537237</v>
      </c>
      <c r="L76" s="602">
        <f t="shared" si="25"/>
        <v>684044192</v>
      </c>
      <c r="M76" s="603">
        <v>651892436</v>
      </c>
      <c r="N76" s="602">
        <f t="shared" si="25"/>
        <v>0</v>
      </c>
      <c r="O76" s="603">
        <v>-2785672</v>
      </c>
      <c r="P76" s="602">
        <f>SUM(P77:P79)</f>
        <v>3540266566</v>
      </c>
      <c r="Q76" s="603">
        <f>SUM(Q77:Q79)</f>
        <v>3484132339</v>
      </c>
      <c r="S76" s="564"/>
      <c r="T76" s="584"/>
      <c r="U76" s="602">
        <f>SUM(U77:U79)</f>
        <v>3540266566</v>
      </c>
      <c r="V76" s="564">
        <f t="shared" si="24"/>
        <v>0</v>
      </c>
      <c r="W76" s="602">
        <f>SUM(W77:W79)</f>
        <v>3484132339</v>
      </c>
      <c r="X76" s="584"/>
      <c r="AG76" s="563"/>
    </row>
    <row r="77" spans="2:33" ht="12">
      <c r="B77" s="604"/>
      <c r="C77" s="605" t="s">
        <v>366</v>
      </c>
      <c r="D77" s="606">
        <v>0</v>
      </c>
      <c r="E77" s="607">
        <v>0</v>
      </c>
      <c r="F77" s="606">
        <v>522521863</v>
      </c>
      <c r="G77" s="607">
        <v>286165174</v>
      </c>
      <c r="H77" s="606">
        <v>995948402</v>
      </c>
      <c r="I77" s="607">
        <v>1282824505</v>
      </c>
      <c r="J77" s="606">
        <v>1051363567</v>
      </c>
      <c r="K77" s="607">
        <v>1007024938</v>
      </c>
      <c r="L77" s="606">
        <v>607238291</v>
      </c>
      <c r="M77" s="607">
        <v>587161610</v>
      </c>
      <c r="N77" s="606">
        <v>0</v>
      </c>
      <c r="O77" s="607">
        <v>0</v>
      </c>
      <c r="P77" s="606">
        <f>+N77+L77+J77+H77+F77+D77</f>
        <v>3177072123</v>
      </c>
      <c r="Q77" s="607">
        <f>+E77+G77+I77+K77+M77+O77</f>
        <v>3163176227</v>
      </c>
      <c r="S77" s="564"/>
      <c r="T77" s="584"/>
      <c r="U77" s="606">
        <f>+'[1]Segmentos LN resumen'!O78</f>
        <v>3177072123</v>
      </c>
      <c r="V77" s="564">
        <f t="shared" si="24"/>
        <v>0</v>
      </c>
      <c r="W77" s="606">
        <f>+'[1]Segmentos LN resumen'!Q78</f>
        <v>3163176227</v>
      </c>
      <c r="X77" s="584">
        <f aca="true" t="shared" si="26" ref="X77:X97">+Q77-W77</f>
        <v>0</v>
      </c>
      <c r="Z77" s="584"/>
      <c r="AG77" s="563"/>
    </row>
    <row r="78" spans="2:33" ht="12">
      <c r="B78" s="604"/>
      <c r="C78" s="605" t="s">
        <v>367</v>
      </c>
      <c r="D78" s="606">
        <v>6144846</v>
      </c>
      <c r="E78" s="607">
        <v>0</v>
      </c>
      <c r="F78" s="606">
        <v>117403</v>
      </c>
      <c r="G78" s="607">
        <v>347603</v>
      </c>
      <c r="H78" s="606">
        <v>1058115</v>
      </c>
      <c r="I78" s="607">
        <v>8846748</v>
      </c>
      <c r="J78" s="606">
        <v>7141652</v>
      </c>
      <c r="K78" s="607">
        <v>5098368</v>
      </c>
      <c r="L78" s="606">
        <v>13144517</v>
      </c>
      <c r="M78" s="607">
        <v>12071367</v>
      </c>
      <c r="N78" s="606">
        <v>0</v>
      </c>
      <c r="O78" s="607">
        <v>0</v>
      </c>
      <c r="P78" s="606">
        <f>+N78+L78+J78+H78+F78+D78</f>
        <v>27606533</v>
      </c>
      <c r="Q78" s="607">
        <f>+E78+G78+I78+K78+M78+O78</f>
        <v>26364086</v>
      </c>
      <c r="S78" s="564"/>
      <c r="T78" s="584"/>
      <c r="U78" s="606">
        <f>+'[1]Segmentos LN resumen'!O79</f>
        <v>27606533</v>
      </c>
      <c r="V78" s="564">
        <f t="shared" si="24"/>
        <v>0</v>
      </c>
      <c r="W78" s="606">
        <f>+'[1]Segmentos LN resumen'!Q79</f>
        <v>26364086</v>
      </c>
      <c r="X78" s="584">
        <f t="shared" si="26"/>
        <v>0</v>
      </c>
      <c r="Z78" s="584"/>
      <c r="AG78" s="563"/>
    </row>
    <row r="79" spans="2:33" ht="12">
      <c r="B79" s="604"/>
      <c r="C79" s="605" t="s">
        <v>368</v>
      </c>
      <c r="D79" s="606">
        <v>250862</v>
      </c>
      <c r="E79" s="607">
        <v>2848293</v>
      </c>
      <c r="F79" s="606">
        <v>71166765</v>
      </c>
      <c r="G79" s="607">
        <v>37975613</v>
      </c>
      <c r="H79" s="606">
        <v>105567562</v>
      </c>
      <c r="I79" s="607">
        <v>107480402</v>
      </c>
      <c r="J79" s="606">
        <v>94941337</v>
      </c>
      <c r="K79" s="607">
        <v>96413931</v>
      </c>
      <c r="L79" s="606">
        <v>63661384</v>
      </c>
      <c r="M79" s="607">
        <v>52659459</v>
      </c>
      <c r="N79" s="606">
        <v>0</v>
      </c>
      <c r="O79" s="607">
        <v>-2785672</v>
      </c>
      <c r="P79" s="606">
        <f>+N79+L79+J79+H79+F79+D79</f>
        <v>335587910</v>
      </c>
      <c r="Q79" s="607">
        <f>+E79+G79+I79+K79+M79+O79</f>
        <v>294592026</v>
      </c>
      <c r="S79" s="564"/>
      <c r="T79" s="584"/>
      <c r="U79" s="606">
        <f>+'[1]Segmentos LN resumen'!O80</f>
        <v>335587910</v>
      </c>
      <c r="V79" s="564">
        <f t="shared" si="24"/>
        <v>0</v>
      </c>
      <c r="W79" s="606">
        <f>+'[1]Segmentos LN resumen'!Q80</f>
        <v>294592026</v>
      </c>
      <c r="X79" s="584">
        <f t="shared" si="26"/>
        <v>0</v>
      </c>
      <c r="Z79" s="584"/>
      <c r="AG79" s="563"/>
    </row>
    <row r="80" spans="2:33" ht="12">
      <c r="B80" s="604"/>
      <c r="C80" s="590" t="s">
        <v>369</v>
      </c>
      <c r="D80" s="606">
        <v>1147428</v>
      </c>
      <c r="E80" s="607">
        <v>0</v>
      </c>
      <c r="F80" s="606">
        <v>61084640</v>
      </c>
      <c r="G80" s="607">
        <v>272234799</v>
      </c>
      <c r="H80" s="606">
        <v>207713324</v>
      </c>
      <c r="I80" s="607">
        <v>160335672</v>
      </c>
      <c r="J80" s="606">
        <v>9262889</v>
      </c>
      <c r="K80" s="607">
        <v>4302937</v>
      </c>
      <c r="L80" s="606">
        <v>2562716</v>
      </c>
      <c r="M80" s="607">
        <v>3414870</v>
      </c>
      <c r="N80" s="606">
        <v>5368</v>
      </c>
      <c r="O80" s="607">
        <v>-13188</v>
      </c>
      <c r="P80" s="606">
        <f>+N80+L80+J80+H80+F80+D80</f>
        <v>281776365</v>
      </c>
      <c r="Q80" s="607">
        <f>+E80+G80+I80+K80+M80+O80</f>
        <v>440275090</v>
      </c>
      <c r="S80" s="564"/>
      <c r="T80" s="584"/>
      <c r="U80" s="606">
        <f>+'[1]Segmentos LN resumen'!O82</f>
        <v>281776365</v>
      </c>
      <c r="V80" s="564">
        <f t="shared" si="24"/>
        <v>0</v>
      </c>
      <c r="W80" s="606">
        <f>+'[1]Segmentos LN resumen'!Q82</f>
        <v>440275090</v>
      </c>
      <c r="X80" s="584">
        <f t="shared" si="26"/>
        <v>0</v>
      </c>
      <c r="Z80" s="584"/>
      <c r="AG80" s="563"/>
    </row>
    <row r="81" spans="4:33" ht="6" customHeight="1"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4"/>
      <c r="O81" s="584"/>
      <c r="P81" s="584"/>
      <c r="Q81" s="584"/>
      <c r="S81" s="564"/>
      <c r="T81" s="584"/>
      <c r="U81" s="584"/>
      <c r="V81" s="564"/>
      <c r="W81" s="584"/>
      <c r="X81" s="584">
        <f t="shared" si="26"/>
        <v>0</v>
      </c>
      <c r="Z81" s="584"/>
      <c r="AG81" s="563"/>
    </row>
    <row r="82" spans="2:33" ht="12">
      <c r="B82" s="579" t="s">
        <v>370</v>
      </c>
      <c r="C82" s="608"/>
      <c r="D82" s="602">
        <f>SUM(D83:D86)</f>
        <v>-2833924</v>
      </c>
      <c r="E82" s="603">
        <v>0</v>
      </c>
      <c r="F82" s="602">
        <f aca="true" t="shared" si="27" ref="F82:Q82">SUM(F83:F86)</f>
        <v>-258386206</v>
      </c>
      <c r="G82" s="603">
        <v>-162823338</v>
      </c>
      <c r="H82" s="602">
        <f t="shared" si="27"/>
        <v>-781102797</v>
      </c>
      <c r="I82" s="603">
        <v>-1076060723</v>
      </c>
      <c r="J82" s="602">
        <f t="shared" si="27"/>
        <v>-496493317</v>
      </c>
      <c r="K82" s="603">
        <v>-464529242</v>
      </c>
      <c r="L82" s="602">
        <f t="shared" si="27"/>
        <v>-375542224</v>
      </c>
      <c r="M82" s="603">
        <v>-332443953</v>
      </c>
      <c r="N82" s="602">
        <f t="shared" si="27"/>
        <v>0</v>
      </c>
      <c r="O82" s="603">
        <v>0</v>
      </c>
      <c r="P82" s="602">
        <f t="shared" si="27"/>
        <v>-1914358468</v>
      </c>
      <c r="Q82" s="603">
        <f t="shared" si="27"/>
        <v>-2035857256</v>
      </c>
      <c r="S82" s="564"/>
      <c r="T82" s="584"/>
      <c r="U82" s="602">
        <f>SUM(U83:U86)</f>
        <v>-1914358468</v>
      </c>
      <c r="V82" s="564">
        <f>+P82-U82</f>
        <v>0</v>
      </c>
      <c r="W82" s="602">
        <f>SUM(W83:W86)</f>
        <v>-2035857256</v>
      </c>
      <c r="X82" s="584">
        <f t="shared" si="26"/>
        <v>0</v>
      </c>
      <c r="Z82" s="584"/>
      <c r="AG82" s="563"/>
    </row>
    <row r="83" spans="2:33" ht="12">
      <c r="B83" s="604"/>
      <c r="C83" s="605" t="s">
        <v>371</v>
      </c>
      <c r="D83" s="606">
        <v>0</v>
      </c>
      <c r="E83" s="607">
        <v>0</v>
      </c>
      <c r="F83" s="606">
        <v>-209738178</v>
      </c>
      <c r="G83" s="607">
        <v>-124318674</v>
      </c>
      <c r="H83" s="606">
        <v>-494775654</v>
      </c>
      <c r="I83" s="607">
        <v>-793031332</v>
      </c>
      <c r="J83" s="606">
        <v>-295541488</v>
      </c>
      <c r="K83" s="607">
        <v>-286804939</v>
      </c>
      <c r="L83" s="606">
        <v>-228025362</v>
      </c>
      <c r="M83" s="607">
        <v>-197220837</v>
      </c>
      <c r="N83" s="606">
        <v>1503708</v>
      </c>
      <c r="O83" s="607">
        <v>2383918</v>
      </c>
      <c r="P83" s="606">
        <f>+N83+L83+J83+H83+F83+D83</f>
        <v>-1226576974</v>
      </c>
      <c r="Q83" s="607">
        <f>+E83+G83+I83+K83+M83+O83</f>
        <v>-1398991864</v>
      </c>
      <c r="S83" s="564"/>
      <c r="T83" s="584"/>
      <c r="U83" s="606">
        <f>+'[1]Segmentos LN resumen'!O85</f>
        <v>-1226576974</v>
      </c>
      <c r="V83" s="564">
        <f>+P83-U83</f>
        <v>0</v>
      </c>
      <c r="W83" s="606">
        <f>+'[1]Segmentos LN resumen'!Q85</f>
        <v>-1398991864</v>
      </c>
      <c r="X83" s="584">
        <f t="shared" si="26"/>
        <v>0</v>
      </c>
      <c r="Z83" s="584"/>
      <c r="AG83" s="563"/>
    </row>
    <row r="84" spans="2:33" ht="12">
      <c r="B84" s="604"/>
      <c r="C84" s="605" t="s">
        <v>372</v>
      </c>
      <c r="D84" s="606">
        <v>0</v>
      </c>
      <c r="E84" s="607">
        <v>0</v>
      </c>
      <c r="F84" s="606">
        <v>-40673569</v>
      </c>
      <c r="G84" s="607">
        <v>-25191252</v>
      </c>
      <c r="H84" s="606">
        <v>-37885798</v>
      </c>
      <c r="I84" s="607">
        <v>-43115163</v>
      </c>
      <c r="J84" s="606">
        <v>-41745382</v>
      </c>
      <c r="K84" s="607">
        <v>-32941563</v>
      </c>
      <c r="L84" s="606">
        <v>-77583187</v>
      </c>
      <c r="M84" s="607">
        <v>-69795647</v>
      </c>
      <c r="N84" s="606">
        <v>0</v>
      </c>
      <c r="O84" s="607">
        <v>0</v>
      </c>
      <c r="P84" s="606">
        <f>+N84+L84+J84+H84+F84+D84</f>
        <v>-197887936</v>
      </c>
      <c r="Q84" s="607">
        <f>+E84+G84+I84+K84+M84+O84</f>
        <v>-171043625</v>
      </c>
      <c r="S84" s="564"/>
      <c r="T84" s="584"/>
      <c r="U84" s="606">
        <f>+'[1]Segmentos LN resumen'!O86</f>
        <v>-197887936</v>
      </c>
      <c r="V84" s="564">
        <f>+P84-U84</f>
        <v>0</v>
      </c>
      <c r="W84" s="606">
        <f>+'[1]Segmentos LN resumen'!Q86</f>
        <v>-171043625</v>
      </c>
      <c r="X84" s="584">
        <f t="shared" si="26"/>
        <v>0</v>
      </c>
      <c r="Z84" s="584"/>
      <c r="AG84" s="563"/>
    </row>
    <row r="85" spans="2:33" ht="12">
      <c r="B85" s="604"/>
      <c r="C85" s="605" t="s">
        <v>373</v>
      </c>
      <c r="D85" s="606">
        <v>0</v>
      </c>
      <c r="E85" s="607">
        <v>0</v>
      </c>
      <c r="F85" s="606">
        <v>-2008387</v>
      </c>
      <c r="G85" s="607">
        <v>-930390</v>
      </c>
      <c r="H85" s="606">
        <v>-55603124</v>
      </c>
      <c r="I85" s="607">
        <v>-59432412</v>
      </c>
      <c r="J85" s="606">
        <v>-99770313</v>
      </c>
      <c r="K85" s="607">
        <v>-92344629</v>
      </c>
      <c r="L85" s="606">
        <v>-35958672</v>
      </c>
      <c r="M85" s="607">
        <v>-31507361</v>
      </c>
      <c r="N85" s="606">
        <v>-1503708</v>
      </c>
      <c r="O85" s="607">
        <v>-2383918</v>
      </c>
      <c r="P85" s="606">
        <f>+N85+L85+J85+H85+F85+D85</f>
        <v>-194844204</v>
      </c>
      <c r="Q85" s="607">
        <f>+E85+G85+I85+K85+M85+O85</f>
        <v>-186598710</v>
      </c>
      <c r="S85" s="564"/>
      <c r="T85" s="584"/>
      <c r="U85" s="606">
        <f>+'[1]Segmentos LN resumen'!O87</f>
        <v>-194844204</v>
      </c>
      <c r="V85" s="564">
        <f>+P85-U85</f>
        <v>0</v>
      </c>
      <c r="W85" s="606">
        <f>+'[1]Segmentos LN resumen'!Q87</f>
        <v>-186598710</v>
      </c>
      <c r="X85" s="584">
        <f t="shared" si="26"/>
        <v>0</v>
      </c>
      <c r="Z85" s="584"/>
      <c r="AG85" s="563"/>
    </row>
    <row r="86" spans="2:33" ht="12">
      <c r="B86" s="604"/>
      <c r="C86" s="605" t="s">
        <v>374</v>
      </c>
      <c r="D86" s="606">
        <v>-2833924</v>
      </c>
      <c r="E86" s="607">
        <v>0</v>
      </c>
      <c r="F86" s="606">
        <v>-5966072</v>
      </c>
      <c r="G86" s="607">
        <v>-12383022</v>
      </c>
      <c r="H86" s="606">
        <v>-192838221</v>
      </c>
      <c r="I86" s="607">
        <v>-180481816</v>
      </c>
      <c r="J86" s="606">
        <v>-59436134</v>
      </c>
      <c r="K86" s="607">
        <v>-52438111</v>
      </c>
      <c r="L86" s="606">
        <v>-33975003</v>
      </c>
      <c r="M86" s="607">
        <v>-33920108</v>
      </c>
      <c r="N86" s="606">
        <v>0</v>
      </c>
      <c r="O86" s="607">
        <v>0</v>
      </c>
      <c r="P86" s="606">
        <f>+N86+L86+J86+H86+F86+D86</f>
        <v>-295049354</v>
      </c>
      <c r="Q86" s="607">
        <f>+E86+G86+I86+K86+M86+O86</f>
        <v>-279223057</v>
      </c>
      <c r="S86" s="564"/>
      <c r="T86" s="584"/>
      <c r="U86" s="606">
        <f>+'[1]Segmentos LN resumen'!O88</f>
        <v>-295049354</v>
      </c>
      <c r="V86" s="564">
        <f>+P86-U86</f>
        <v>0</v>
      </c>
      <c r="W86" s="606">
        <f>+'[1]Segmentos LN resumen'!Q88</f>
        <v>-279223057</v>
      </c>
      <c r="X86" s="584">
        <f t="shared" si="26"/>
        <v>0</v>
      </c>
      <c r="Z86" s="584"/>
      <c r="AG86" s="563"/>
    </row>
    <row r="87" spans="4:33" ht="7.5" customHeight="1">
      <c r="D87" s="584"/>
      <c r="E87" s="584"/>
      <c r="F87" s="584"/>
      <c r="G87" s="584"/>
      <c r="H87" s="584"/>
      <c r="I87" s="584"/>
      <c r="J87" s="584"/>
      <c r="K87" s="584"/>
      <c r="L87" s="584"/>
      <c r="M87" s="584"/>
      <c r="N87" s="584"/>
      <c r="O87" s="584"/>
      <c r="P87" s="584"/>
      <c r="Q87" s="584"/>
      <c r="S87" s="564"/>
      <c r="T87" s="584"/>
      <c r="U87" s="584"/>
      <c r="V87" s="564"/>
      <c r="W87" s="584"/>
      <c r="X87" s="584">
        <f t="shared" si="26"/>
        <v>0</v>
      </c>
      <c r="Z87" s="584"/>
      <c r="AG87" s="563"/>
    </row>
    <row r="88" spans="2:33" ht="12">
      <c r="B88" s="579" t="s">
        <v>375</v>
      </c>
      <c r="C88" s="608"/>
      <c r="D88" s="602">
        <f>+D82+D75</f>
        <v>4709212</v>
      </c>
      <c r="E88" s="603">
        <v>2848293</v>
      </c>
      <c r="F88" s="602">
        <f aca="true" t="shared" si="28" ref="F88:Q88">+F82+F75</f>
        <v>396504465</v>
      </c>
      <c r="G88" s="603">
        <v>433899851</v>
      </c>
      <c r="H88" s="602">
        <f t="shared" si="28"/>
        <v>529184606</v>
      </c>
      <c r="I88" s="603">
        <v>483426604</v>
      </c>
      <c r="J88" s="602">
        <f t="shared" si="28"/>
        <v>666216128</v>
      </c>
      <c r="K88" s="603">
        <v>648310932</v>
      </c>
      <c r="L88" s="602">
        <f t="shared" si="28"/>
        <v>311064684</v>
      </c>
      <c r="M88" s="603">
        <v>322863353</v>
      </c>
      <c r="N88" s="602">
        <f t="shared" si="28"/>
        <v>5368</v>
      </c>
      <c r="O88" s="603">
        <v>-2798860</v>
      </c>
      <c r="P88" s="602">
        <f t="shared" si="28"/>
        <v>1907684463</v>
      </c>
      <c r="Q88" s="603">
        <f t="shared" si="28"/>
        <v>1888550173</v>
      </c>
      <c r="S88" s="564"/>
      <c r="T88" s="584"/>
      <c r="U88" s="602">
        <f>+U82+U75</f>
        <v>1907684463</v>
      </c>
      <c r="V88" s="564">
        <f>+P88-U88</f>
        <v>0</v>
      </c>
      <c r="W88" s="602">
        <f>+W82+W75</f>
        <v>1888550173</v>
      </c>
      <c r="X88" s="584">
        <f t="shared" si="26"/>
        <v>0</v>
      </c>
      <c r="Z88" s="584"/>
      <c r="AG88" s="563"/>
    </row>
    <row r="89" spans="4:33" ht="6" customHeight="1">
      <c r="D89" s="584"/>
      <c r="E89" s="584"/>
      <c r="F89" s="584"/>
      <c r="G89" s="584"/>
      <c r="H89" s="584"/>
      <c r="I89" s="584"/>
      <c r="J89" s="584"/>
      <c r="K89" s="584"/>
      <c r="L89" s="584"/>
      <c r="M89" s="584"/>
      <c r="N89" s="584"/>
      <c r="O89" s="584"/>
      <c r="P89" s="584"/>
      <c r="Q89" s="584"/>
      <c r="S89" s="564"/>
      <c r="T89" s="584"/>
      <c r="U89" s="584"/>
      <c r="V89" s="564"/>
      <c r="W89" s="584"/>
      <c r="X89" s="584">
        <f t="shared" si="26"/>
        <v>0</v>
      </c>
      <c r="Z89" s="584"/>
      <c r="AG89" s="563"/>
    </row>
    <row r="90" spans="2:33" ht="12">
      <c r="B90" s="585"/>
      <c r="C90" s="590" t="s">
        <v>376</v>
      </c>
      <c r="D90" s="606">
        <v>0</v>
      </c>
      <c r="E90" s="607">
        <v>0</v>
      </c>
      <c r="F90" s="606">
        <v>21506042</v>
      </c>
      <c r="G90" s="607">
        <v>28855815</v>
      </c>
      <c r="H90" s="606">
        <v>11870013</v>
      </c>
      <c r="I90" s="607">
        <v>6678426</v>
      </c>
      <c r="J90" s="606">
        <v>6256284</v>
      </c>
      <c r="K90" s="607">
        <v>7206762</v>
      </c>
      <c r="L90" s="606">
        <v>3523095</v>
      </c>
      <c r="M90" s="607">
        <v>3469762</v>
      </c>
      <c r="N90" s="606">
        <v>0</v>
      </c>
      <c r="O90" s="607">
        <v>1857837</v>
      </c>
      <c r="P90" s="606">
        <f>+N90+L90+J90+H90+F90+D90</f>
        <v>43155434</v>
      </c>
      <c r="Q90" s="607">
        <f>+E90+G90+I90+K90+M90+O90</f>
        <v>48068602</v>
      </c>
      <c r="S90" s="564"/>
      <c r="T90" s="584"/>
      <c r="U90" s="606">
        <f>+'[1]Segmentos LN resumen'!O92</f>
        <v>43155434</v>
      </c>
      <c r="V90" s="564">
        <f>+P90-U90</f>
        <v>0</v>
      </c>
      <c r="W90" s="606">
        <f>+'[1]Segmentos LN resumen'!Q92</f>
        <v>48068602</v>
      </c>
      <c r="X90" s="584">
        <f t="shared" si="26"/>
        <v>0</v>
      </c>
      <c r="Z90" s="584"/>
      <c r="AG90" s="563"/>
    </row>
    <row r="91" spans="2:33" ht="12">
      <c r="B91" s="585"/>
      <c r="C91" s="590" t="s">
        <v>377</v>
      </c>
      <c r="D91" s="606">
        <v>-8505411</v>
      </c>
      <c r="E91" s="607">
        <v>-4757649</v>
      </c>
      <c r="F91" s="606">
        <v>-164170240</v>
      </c>
      <c r="G91" s="607">
        <v>-214012881</v>
      </c>
      <c r="H91" s="606">
        <v>-71783012</v>
      </c>
      <c r="I91" s="607">
        <v>-74127521</v>
      </c>
      <c r="J91" s="606">
        <v>-38780059</v>
      </c>
      <c r="K91" s="607">
        <v>-39573897</v>
      </c>
      <c r="L91" s="606">
        <v>-31900145</v>
      </c>
      <c r="M91" s="607">
        <v>-29716375</v>
      </c>
      <c r="N91" s="606">
        <v>0</v>
      </c>
      <c r="O91" s="607">
        <v>0</v>
      </c>
      <c r="P91" s="606">
        <f>+N91+L91+J91+H91+F91+D91</f>
        <v>-315138867</v>
      </c>
      <c r="Q91" s="607">
        <f>+E91+G91+I91+K91+M91+O91</f>
        <v>-362188323</v>
      </c>
      <c r="S91" s="564"/>
      <c r="T91" s="584"/>
      <c r="U91" s="606">
        <f>+'[1]Segmentos LN resumen'!O93</f>
        <v>-315138867</v>
      </c>
      <c r="V91" s="564">
        <f>+P91-U91</f>
        <v>0</v>
      </c>
      <c r="W91" s="606">
        <f>+'[1]Segmentos LN resumen'!Q93</f>
        <v>-362188323</v>
      </c>
      <c r="X91" s="584">
        <f t="shared" si="26"/>
        <v>0</v>
      </c>
      <c r="Z91" s="584"/>
      <c r="AG91" s="563"/>
    </row>
    <row r="92" spans="2:33" ht="12">
      <c r="B92" s="585"/>
      <c r="C92" s="590" t="s">
        <v>378</v>
      </c>
      <c r="D92" s="606">
        <v>-22838058</v>
      </c>
      <c r="E92" s="607">
        <v>-4213017</v>
      </c>
      <c r="F92" s="606">
        <v>-98669280</v>
      </c>
      <c r="G92" s="607">
        <v>-125199018</v>
      </c>
      <c r="H92" s="606">
        <v>-164525763</v>
      </c>
      <c r="I92" s="607">
        <v>-140092874</v>
      </c>
      <c r="J92" s="606">
        <v>-66472026</v>
      </c>
      <c r="K92" s="607">
        <v>-68089232</v>
      </c>
      <c r="L92" s="606">
        <v>-54230334</v>
      </c>
      <c r="M92" s="607">
        <v>-41242593</v>
      </c>
      <c r="N92" s="606">
        <v>-5368</v>
      </c>
      <c r="O92" s="607">
        <v>941023</v>
      </c>
      <c r="P92" s="606">
        <f>+N92+L92+J92+H92+F92+D92</f>
        <v>-406740829</v>
      </c>
      <c r="Q92" s="607">
        <f>+E92+G92+I92+K92+M92+O92</f>
        <v>-377895711</v>
      </c>
      <c r="S92" s="564"/>
      <c r="T92" s="584"/>
      <c r="U92" s="606">
        <f>+'[1]Segmentos LN resumen'!O94</f>
        <v>-406740829</v>
      </c>
      <c r="V92" s="564">
        <f>+P92-U92</f>
        <v>0</v>
      </c>
      <c r="W92" s="606">
        <f>+'[1]Segmentos LN resumen'!Q94</f>
        <v>-377895711</v>
      </c>
      <c r="X92" s="584">
        <f t="shared" si="26"/>
        <v>0</v>
      </c>
      <c r="Z92" s="584"/>
      <c r="AG92" s="563"/>
    </row>
    <row r="93" spans="4:33" ht="12"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84"/>
      <c r="S93" s="564"/>
      <c r="T93" s="584"/>
      <c r="U93" s="584"/>
      <c r="V93" s="564"/>
      <c r="W93" s="584"/>
      <c r="X93" s="584">
        <f t="shared" si="26"/>
        <v>0</v>
      </c>
      <c r="Z93" s="584"/>
      <c r="AG93" s="563"/>
    </row>
    <row r="94" spans="2:33" ht="12">
      <c r="B94" s="579" t="s">
        <v>379</v>
      </c>
      <c r="C94" s="608"/>
      <c r="D94" s="602">
        <f>+D88+D90+D91+D92</f>
        <v>-26634257</v>
      </c>
      <c r="E94" s="603">
        <v>-6122373</v>
      </c>
      <c r="F94" s="602">
        <f aca="true" t="shared" si="29" ref="F94:Q94">+F88+F90+F91+F92</f>
        <v>155170987</v>
      </c>
      <c r="G94" s="607">
        <v>123543767</v>
      </c>
      <c r="H94" s="602">
        <f t="shared" si="29"/>
        <v>304745844</v>
      </c>
      <c r="I94" s="607">
        <v>275884635</v>
      </c>
      <c r="J94" s="602">
        <f t="shared" si="29"/>
        <v>567220327</v>
      </c>
      <c r="K94" s="607">
        <v>547854565</v>
      </c>
      <c r="L94" s="602">
        <f t="shared" si="29"/>
        <v>228457300</v>
      </c>
      <c r="M94" s="607">
        <v>255374147</v>
      </c>
      <c r="N94" s="602">
        <f t="shared" si="29"/>
        <v>0</v>
      </c>
      <c r="O94" s="607">
        <v>0</v>
      </c>
      <c r="P94" s="602">
        <f t="shared" si="29"/>
        <v>1228960201</v>
      </c>
      <c r="Q94" s="607">
        <f t="shared" si="29"/>
        <v>1196534741</v>
      </c>
      <c r="S94" s="564"/>
      <c r="T94" s="584"/>
      <c r="U94" s="602">
        <f>+U88+U90+U91+U92</f>
        <v>1228960201</v>
      </c>
      <c r="V94" s="564">
        <f>+P94-U94</f>
        <v>0</v>
      </c>
      <c r="W94" s="602">
        <f>+W88+W90+W91+W92</f>
        <v>1196534741</v>
      </c>
      <c r="X94" s="584">
        <f t="shared" si="26"/>
        <v>0</v>
      </c>
      <c r="Z94" s="584"/>
      <c r="AG94" s="563"/>
    </row>
    <row r="95" spans="4:33" ht="7.5" customHeight="1"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S95" s="564"/>
      <c r="T95" s="584"/>
      <c r="U95" s="584"/>
      <c r="V95" s="564"/>
      <c r="W95" s="584"/>
      <c r="X95" s="584">
        <f t="shared" si="26"/>
        <v>0</v>
      </c>
      <c r="Z95" s="584"/>
      <c r="AG95" s="563"/>
    </row>
    <row r="96" spans="2:33" ht="12">
      <c r="B96" s="604"/>
      <c r="C96" s="590" t="s">
        <v>380</v>
      </c>
      <c r="D96" s="606">
        <v>-144304</v>
      </c>
      <c r="E96" s="607">
        <v>0</v>
      </c>
      <c r="F96" s="606">
        <v>-30757594</v>
      </c>
      <c r="G96" s="607">
        <v>-34222611</v>
      </c>
      <c r="H96" s="606">
        <v>-73578694</v>
      </c>
      <c r="I96" s="607">
        <v>-70635394</v>
      </c>
      <c r="J96" s="606">
        <v>-73918191</v>
      </c>
      <c r="K96" s="607">
        <v>-72162297</v>
      </c>
      <c r="L96" s="606">
        <v>-58278125</v>
      </c>
      <c r="M96" s="607">
        <v>-59240612</v>
      </c>
      <c r="N96" s="606">
        <v>0</v>
      </c>
      <c r="O96" s="607">
        <v>0</v>
      </c>
      <c r="P96" s="606">
        <f>+N96+L96+J96+H96+F96+D96</f>
        <v>-236676908</v>
      </c>
      <c r="Q96" s="607">
        <f>+E96+G96+I96+K96+M96+O96</f>
        <v>-236260914</v>
      </c>
      <c r="S96" s="564"/>
      <c r="T96" s="584"/>
      <c r="U96" s="606">
        <f>+'[1]Segmentos LN resumen'!O98</f>
        <v>-236676908</v>
      </c>
      <c r="V96" s="564">
        <f>+P96-U96</f>
        <v>0</v>
      </c>
      <c r="W96" s="606">
        <f>+'[1]Segmentos LN resumen'!Q98</f>
        <v>-236260914</v>
      </c>
      <c r="X96" s="584">
        <f t="shared" si="26"/>
        <v>0</v>
      </c>
      <c r="Z96" s="584"/>
      <c r="AG96" s="563"/>
    </row>
    <row r="97" spans="2:33" ht="24">
      <c r="B97" s="604"/>
      <c r="C97" s="590" t="s">
        <v>381</v>
      </c>
      <c r="D97" s="606">
        <v>-1068657</v>
      </c>
      <c r="E97" s="607">
        <v>0</v>
      </c>
      <c r="F97" s="606">
        <v>-4974725</v>
      </c>
      <c r="G97" s="607">
        <v>-1610055</v>
      </c>
      <c r="H97" s="606">
        <v>-47397954</v>
      </c>
      <c r="I97" s="607">
        <v>-28858424</v>
      </c>
      <c r="J97" s="606">
        <v>-1948573</v>
      </c>
      <c r="K97" s="607">
        <v>126215</v>
      </c>
      <c r="L97" s="606">
        <v>-1538367</v>
      </c>
      <c r="M97" s="607">
        <v>-1293690</v>
      </c>
      <c r="N97" s="606">
        <v>0</v>
      </c>
      <c r="O97" s="607">
        <v>0</v>
      </c>
      <c r="P97" s="606">
        <f>+N97+L97+J97+H97+F97+D97</f>
        <v>-56928276</v>
      </c>
      <c r="Q97" s="607">
        <f>+E97+G97+I97+K97+M97+O97</f>
        <v>-31635954</v>
      </c>
      <c r="S97" s="564"/>
      <c r="T97" s="584"/>
      <c r="U97" s="606">
        <f>+'[1]Segmentos LN resumen'!O99</f>
        <v>-56928276</v>
      </c>
      <c r="V97" s="564">
        <f>+P97-U97</f>
        <v>0</v>
      </c>
      <c r="W97" s="606">
        <f>+'[1]Segmentos LN resumen'!Q99</f>
        <v>-31635954</v>
      </c>
      <c r="X97" s="584">
        <f t="shared" si="26"/>
        <v>0</v>
      </c>
      <c r="Z97" s="584"/>
      <c r="AG97" s="563"/>
    </row>
    <row r="98" spans="2:33" ht="12">
      <c r="B98" s="609"/>
      <c r="C98" s="609"/>
      <c r="D98" s="610"/>
      <c r="E98" s="611"/>
      <c r="F98" s="610"/>
      <c r="G98" s="611"/>
      <c r="H98" s="610"/>
      <c r="I98" s="611"/>
      <c r="J98" s="610"/>
      <c r="K98" s="611"/>
      <c r="L98" s="610"/>
      <c r="M98" s="611"/>
      <c r="N98" s="610"/>
      <c r="O98" s="611"/>
      <c r="P98" s="610"/>
      <c r="Q98" s="611"/>
      <c r="S98" s="564"/>
      <c r="T98" s="584"/>
      <c r="U98" s="610"/>
      <c r="V98" s="564"/>
      <c r="W98" s="610"/>
      <c r="X98" s="584"/>
      <c r="Z98" s="584"/>
      <c r="AG98" s="563"/>
    </row>
    <row r="99" spans="2:33" ht="12">
      <c r="B99" s="579" t="s">
        <v>382</v>
      </c>
      <c r="C99" s="608"/>
      <c r="D99" s="602">
        <f>+D94+D96+D97</f>
        <v>-27847218</v>
      </c>
      <c r="E99" s="612">
        <v>-6122373</v>
      </c>
      <c r="F99" s="602">
        <f>+F94+F96+F97</f>
        <v>119438668</v>
      </c>
      <c r="G99" s="612">
        <v>87711101</v>
      </c>
      <c r="H99" s="602">
        <f>+H94+H96+H97</f>
        <v>183769196</v>
      </c>
      <c r="I99" s="612">
        <v>176390817</v>
      </c>
      <c r="J99" s="602">
        <f>+J94+J96+J97</f>
        <v>491353563</v>
      </c>
      <c r="K99" s="612">
        <v>475818483</v>
      </c>
      <c r="L99" s="602">
        <f>+L94+L96+L97</f>
        <v>168640808</v>
      </c>
      <c r="M99" s="612">
        <v>194839845</v>
      </c>
      <c r="N99" s="602">
        <f>+N94+N96+N97</f>
        <v>0</v>
      </c>
      <c r="O99" s="612">
        <v>0</v>
      </c>
      <c r="P99" s="602">
        <f>+P94+P96+P97</f>
        <v>935355017</v>
      </c>
      <c r="Q99" s="613">
        <f>+Q94+Q96+Q97</f>
        <v>928637873</v>
      </c>
      <c r="S99" s="564"/>
      <c r="T99" s="584"/>
      <c r="U99" s="602">
        <f>+U94+U96+U97</f>
        <v>935355017</v>
      </c>
      <c r="V99" s="564">
        <f>+P99-U99</f>
        <v>0</v>
      </c>
      <c r="W99" s="602">
        <f>+W94+W96+W97</f>
        <v>928637873</v>
      </c>
      <c r="X99" s="584">
        <f>+Q99-W99</f>
        <v>0</v>
      </c>
      <c r="Z99" s="584"/>
      <c r="AG99" s="563"/>
    </row>
    <row r="100" spans="2:33" ht="12">
      <c r="B100" s="614"/>
      <c r="C100" s="615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S100" s="564"/>
      <c r="T100" s="584"/>
      <c r="U100" s="584"/>
      <c r="V100" s="564"/>
      <c r="W100" s="584"/>
      <c r="X100" s="584">
        <f>+Q100-W100</f>
        <v>0</v>
      </c>
      <c r="Z100" s="584"/>
      <c r="AG100" s="563"/>
    </row>
    <row r="101" spans="2:33" ht="12">
      <c r="B101" s="579" t="s">
        <v>383</v>
      </c>
      <c r="C101" s="608"/>
      <c r="D101" s="602">
        <f>+D102+D105+D109+D110</f>
        <v>-2293258</v>
      </c>
      <c r="E101" s="603">
        <v>3573246</v>
      </c>
      <c r="F101" s="602">
        <f aca="true" t="shared" si="30" ref="F101:Q101">+F102+F105+F109+F110</f>
        <v>-80119309</v>
      </c>
      <c r="G101" s="603">
        <v>-17095282</v>
      </c>
      <c r="H101" s="602">
        <f t="shared" si="30"/>
        <v>-40326052</v>
      </c>
      <c r="I101" s="603">
        <v>7682135</v>
      </c>
      <c r="J101" s="602">
        <f t="shared" si="30"/>
        <v>-102627560</v>
      </c>
      <c r="K101" s="603">
        <v>-44297558</v>
      </c>
      <c r="L101" s="602">
        <f t="shared" si="30"/>
        <v>-17600787</v>
      </c>
      <c r="M101" s="603">
        <v>-25211719</v>
      </c>
      <c r="N101" s="602">
        <f t="shared" si="30"/>
        <v>0</v>
      </c>
      <c r="O101" s="603">
        <v>-21356630</v>
      </c>
      <c r="P101" s="602">
        <f t="shared" si="30"/>
        <v>-242966966</v>
      </c>
      <c r="Q101" s="603">
        <f t="shared" si="30"/>
        <v>-96705808</v>
      </c>
      <c r="S101" s="564"/>
      <c r="T101" s="584"/>
      <c r="U101" s="602">
        <f>SUM(U102:U110)</f>
        <v>-242966966</v>
      </c>
      <c r="V101" s="564"/>
      <c r="W101" s="602">
        <f>SUM(W102:W110)</f>
        <v>-96705808</v>
      </c>
      <c r="X101" s="584">
        <f>+Q101-W101</f>
        <v>0</v>
      </c>
      <c r="Z101" s="584"/>
      <c r="AG101" s="563"/>
    </row>
    <row r="102" spans="2:33" ht="12">
      <c r="B102" s="579"/>
      <c r="C102" s="608" t="s">
        <v>384</v>
      </c>
      <c r="D102" s="602">
        <v>25351859</v>
      </c>
      <c r="E102" s="603">
        <v>16492795</v>
      </c>
      <c r="F102" s="602">
        <v>37508091</v>
      </c>
      <c r="G102" s="603">
        <v>78329906</v>
      </c>
      <c r="H102" s="602">
        <v>76823069</v>
      </c>
      <c r="I102" s="603">
        <v>88995920</v>
      </c>
      <c r="J102" s="602">
        <v>11381202</v>
      </c>
      <c r="K102" s="603">
        <v>6275696</v>
      </c>
      <c r="L102" s="602">
        <v>3082375</v>
      </c>
      <c r="M102" s="603">
        <v>3278757</v>
      </c>
      <c r="N102" s="602">
        <v>-2857136</v>
      </c>
      <c r="O102" s="603">
        <v>-1885927</v>
      </c>
      <c r="P102" s="602">
        <f aca="true" t="shared" si="31" ref="P102:P109">+N102+L102+J102+H102+F102+D102</f>
        <v>151289460</v>
      </c>
      <c r="Q102" s="603">
        <f aca="true" t="shared" si="32" ref="Q102:Q109">+E102+G102+I102+K102+M102+O102</f>
        <v>191487147</v>
      </c>
      <c r="S102" s="564"/>
      <c r="T102" s="584"/>
      <c r="U102" s="602">
        <f>+'[1]Segmentos LN resumen'!O104</f>
        <v>151289460</v>
      </c>
      <c r="V102" s="564">
        <f>+P102-U102</f>
        <v>0</v>
      </c>
      <c r="W102" s="602">
        <f>+'[1]Segmentos LN resumen'!Q104</f>
        <v>191487147</v>
      </c>
      <c r="X102" s="584">
        <f>+Q102-W102</f>
        <v>0</v>
      </c>
      <c r="Z102" s="584"/>
      <c r="AG102" s="563"/>
    </row>
    <row r="103" spans="2:33" ht="12">
      <c r="B103" s="604"/>
      <c r="C103" s="590" t="s">
        <v>385</v>
      </c>
      <c r="D103" s="606">
        <v>22953784</v>
      </c>
      <c r="E103" s="607">
        <v>16471760</v>
      </c>
      <c r="F103" s="606">
        <v>28135637</v>
      </c>
      <c r="G103" s="607">
        <v>15588266</v>
      </c>
      <c r="H103" s="606">
        <v>14868932</v>
      </c>
      <c r="I103" s="607">
        <v>14065317</v>
      </c>
      <c r="J103" s="606">
        <v>9165031</v>
      </c>
      <c r="K103" s="607">
        <v>4204578</v>
      </c>
      <c r="L103" s="606">
        <v>1234790</v>
      </c>
      <c r="M103" s="607">
        <v>1519937</v>
      </c>
      <c r="N103" s="606"/>
      <c r="O103" s="607"/>
      <c r="P103" s="606">
        <f t="shared" si="31"/>
        <v>76358174</v>
      </c>
      <c r="Q103" s="607">
        <f t="shared" si="32"/>
        <v>51849858</v>
      </c>
      <c r="S103" s="564"/>
      <c r="T103" s="584"/>
      <c r="U103" s="606"/>
      <c r="V103" s="564"/>
      <c r="W103" s="606"/>
      <c r="X103" s="584"/>
      <c r="Z103" s="584"/>
      <c r="AG103" s="563"/>
    </row>
    <row r="104" spans="2:33" ht="12">
      <c r="B104" s="604"/>
      <c r="C104" s="590" t="s">
        <v>386</v>
      </c>
      <c r="D104" s="606">
        <f>+D102-D103</f>
        <v>2398075</v>
      </c>
      <c r="E104" s="607">
        <f>+E102-E103</f>
        <v>21035</v>
      </c>
      <c r="F104" s="606">
        <f aca="true" t="shared" si="33" ref="F104:N104">+F102-F103</f>
        <v>9372454</v>
      </c>
      <c r="G104" s="607">
        <f>+G102-G103</f>
        <v>62741640</v>
      </c>
      <c r="H104" s="606">
        <f t="shared" si="33"/>
        <v>61954137</v>
      </c>
      <c r="I104" s="607">
        <f>+I102-I103</f>
        <v>74930603</v>
      </c>
      <c r="J104" s="606">
        <f t="shared" si="33"/>
        <v>2216171</v>
      </c>
      <c r="K104" s="607">
        <f>+K102-K103</f>
        <v>2071118</v>
      </c>
      <c r="L104" s="606">
        <f t="shared" si="33"/>
        <v>1847585</v>
      </c>
      <c r="M104" s="607">
        <f>+M102-M103</f>
        <v>1758820</v>
      </c>
      <c r="N104" s="606">
        <f t="shared" si="33"/>
        <v>-2857136</v>
      </c>
      <c r="O104" s="607">
        <f>+O102-O103</f>
        <v>-1885927</v>
      </c>
      <c r="P104" s="606">
        <f t="shared" si="31"/>
        <v>74931286</v>
      </c>
      <c r="Q104" s="607">
        <f t="shared" si="32"/>
        <v>139637289</v>
      </c>
      <c r="R104" s="584"/>
      <c r="S104" s="564"/>
      <c r="T104" s="584"/>
      <c r="U104" s="606"/>
      <c r="V104" s="564"/>
      <c r="W104" s="606"/>
      <c r="X104" s="584"/>
      <c r="Z104" s="584"/>
      <c r="AG104" s="563"/>
    </row>
    <row r="105" spans="2:33" ht="12">
      <c r="B105" s="579"/>
      <c r="C105" s="608" t="s">
        <v>387</v>
      </c>
      <c r="D105" s="602">
        <v>-13668551</v>
      </c>
      <c r="E105" s="603">
        <v>-15844224</v>
      </c>
      <c r="F105" s="602">
        <v>-136475455</v>
      </c>
      <c r="G105" s="603">
        <v>-84467687</v>
      </c>
      <c r="H105" s="602">
        <v>-124263504</v>
      </c>
      <c r="I105" s="603">
        <v>-100056605</v>
      </c>
      <c r="J105" s="602">
        <v>-114337452</v>
      </c>
      <c r="K105" s="603">
        <v>-51426705</v>
      </c>
      <c r="L105" s="602">
        <v>-20451410</v>
      </c>
      <c r="M105" s="603">
        <v>-21674151</v>
      </c>
      <c r="N105" s="602">
        <v>2789379</v>
      </c>
      <c r="O105" s="603">
        <v>1885927</v>
      </c>
      <c r="P105" s="602">
        <f t="shared" si="31"/>
        <v>-406406993</v>
      </c>
      <c r="Q105" s="603">
        <f t="shared" si="32"/>
        <v>-271583445</v>
      </c>
      <c r="S105" s="564"/>
      <c r="T105" s="584"/>
      <c r="U105" s="602">
        <f>+'[1]Segmentos LN resumen'!O107</f>
        <v>-406406993</v>
      </c>
      <c r="V105" s="564">
        <f>+P105-U105</f>
        <v>0</v>
      </c>
      <c r="W105" s="602">
        <f>+'[1]Segmentos LN resumen'!Q107</f>
        <v>-271583445</v>
      </c>
      <c r="X105" s="584">
        <f>+Q105-W105</f>
        <v>0</v>
      </c>
      <c r="Z105" s="584"/>
      <c r="AG105" s="563"/>
    </row>
    <row r="106" spans="2:33" ht="12">
      <c r="B106" s="604"/>
      <c r="C106" s="590" t="s">
        <v>388</v>
      </c>
      <c r="D106" s="606">
        <v>-142</v>
      </c>
      <c r="E106" s="607">
        <v>0</v>
      </c>
      <c r="F106" s="606">
        <v>-1410669</v>
      </c>
      <c r="G106" s="607">
        <v>-5221481</v>
      </c>
      <c r="H106" s="606">
        <v>-24230045</v>
      </c>
      <c r="I106" s="607">
        <v>-15626481</v>
      </c>
      <c r="J106" s="606">
        <v>-12608371</v>
      </c>
      <c r="K106" s="607">
        <v>-5525972</v>
      </c>
      <c r="L106" s="606">
        <v>-4285637</v>
      </c>
      <c r="M106" s="607">
        <v>-4734050</v>
      </c>
      <c r="N106" s="606"/>
      <c r="O106" s="607"/>
      <c r="P106" s="606">
        <f t="shared" si="31"/>
        <v>-42534864</v>
      </c>
      <c r="Q106" s="607">
        <f t="shared" si="32"/>
        <v>-31107984</v>
      </c>
      <c r="S106" s="564"/>
      <c r="T106" s="584"/>
      <c r="U106" s="606"/>
      <c r="V106" s="564"/>
      <c r="W106" s="606"/>
      <c r="X106" s="584"/>
      <c r="Z106" s="584"/>
      <c r="AG106" s="563"/>
    </row>
    <row r="107" spans="2:33" ht="12">
      <c r="B107" s="604"/>
      <c r="C107" s="590" t="s">
        <v>389</v>
      </c>
      <c r="D107" s="606">
        <v>-10407055</v>
      </c>
      <c r="E107" s="607">
        <v>-10232931</v>
      </c>
      <c r="F107" s="606">
        <v>0</v>
      </c>
      <c r="G107" s="607">
        <v>0</v>
      </c>
      <c r="H107" s="606">
        <v>-32415910</v>
      </c>
      <c r="I107" s="607">
        <v>-38076418</v>
      </c>
      <c r="J107" s="606">
        <v>-93083622</v>
      </c>
      <c r="K107" s="607">
        <v>-70878032</v>
      </c>
      <c r="L107" s="606">
        <v>-13154947</v>
      </c>
      <c r="M107" s="607">
        <v>-13157997</v>
      </c>
      <c r="N107" s="606"/>
      <c r="O107" s="607"/>
      <c r="P107" s="606">
        <f t="shared" si="31"/>
        <v>-149061534</v>
      </c>
      <c r="Q107" s="607">
        <f t="shared" si="32"/>
        <v>-132345378</v>
      </c>
      <c r="S107" s="564"/>
      <c r="T107" s="584"/>
      <c r="U107" s="606"/>
      <c r="V107" s="564"/>
      <c r="W107" s="606"/>
      <c r="X107" s="584"/>
      <c r="Z107" s="584"/>
      <c r="AG107" s="563"/>
    </row>
    <row r="108" spans="2:33" ht="12">
      <c r="B108" s="604"/>
      <c r="C108" s="590" t="s">
        <v>390</v>
      </c>
      <c r="D108" s="606">
        <f aca="true" t="shared" si="34" ref="D108:N108">+D105-D106-D107</f>
        <v>-3261354</v>
      </c>
      <c r="E108" s="607">
        <f>+E105-E106-E107</f>
        <v>-5611293</v>
      </c>
      <c r="F108" s="606">
        <f t="shared" si="34"/>
        <v>-135064786</v>
      </c>
      <c r="G108" s="607">
        <f>+G105-G106-G107</f>
        <v>-79246206</v>
      </c>
      <c r="H108" s="606">
        <f t="shared" si="34"/>
        <v>-67617549</v>
      </c>
      <c r="I108" s="607">
        <f>+I105-I106-I107</f>
        <v>-46353706</v>
      </c>
      <c r="J108" s="606">
        <f t="shared" si="34"/>
        <v>-8645459</v>
      </c>
      <c r="K108" s="607">
        <f>+K105-K106-K107</f>
        <v>24977299</v>
      </c>
      <c r="L108" s="606">
        <f t="shared" si="34"/>
        <v>-3010826</v>
      </c>
      <c r="M108" s="607">
        <f>+M105-M106-M107</f>
        <v>-3782104</v>
      </c>
      <c r="N108" s="606">
        <f t="shared" si="34"/>
        <v>2789379</v>
      </c>
      <c r="O108" s="607">
        <f>+O105-O106-O107</f>
        <v>1885927</v>
      </c>
      <c r="P108" s="606">
        <f t="shared" si="31"/>
        <v>-214810595</v>
      </c>
      <c r="Q108" s="607">
        <f t="shared" si="32"/>
        <v>-108130083</v>
      </c>
      <c r="R108" s="584"/>
      <c r="S108" s="564"/>
      <c r="T108" s="584"/>
      <c r="U108" s="606"/>
      <c r="V108" s="564"/>
      <c r="W108" s="606"/>
      <c r="X108" s="584"/>
      <c r="Z108" s="584"/>
      <c r="AG108" s="563"/>
    </row>
    <row r="109" spans="2:33" ht="12">
      <c r="B109" s="604"/>
      <c r="C109" s="590" t="s">
        <v>391</v>
      </c>
      <c r="D109" s="606">
        <v>-584294</v>
      </c>
      <c r="E109" s="607">
        <v>-6417591</v>
      </c>
      <c r="F109" s="606">
        <v>0</v>
      </c>
      <c r="G109" s="607">
        <v>0</v>
      </c>
      <c r="H109" s="606">
        <v>0</v>
      </c>
      <c r="I109" s="607">
        <v>0</v>
      </c>
      <c r="J109" s="606">
        <v>0</v>
      </c>
      <c r="K109" s="607">
        <v>0</v>
      </c>
      <c r="L109" s="606">
        <v>0</v>
      </c>
      <c r="M109" s="607">
        <v>0</v>
      </c>
      <c r="N109" s="606">
        <v>0</v>
      </c>
      <c r="O109" s="607">
        <v>0</v>
      </c>
      <c r="P109" s="606">
        <f t="shared" si="31"/>
        <v>-584294</v>
      </c>
      <c r="Q109" s="607">
        <f t="shared" si="32"/>
        <v>-6417591</v>
      </c>
      <c r="S109" s="564"/>
      <c r="T109" s="584"/>
      <c r="U109" s="606">
        <f>+'[1]Segmentos LN resumen'!O111</f>
        <v>-584294</v>
      </c>
      <c r="V109" s="564">
        <f>+P109-U109</f>
        <v>0</v>
      </c>
      <c r="W109" s="606">
        <f>+'[1]Segmentos LN resumen'!Q111</f>
        <v>-6417591</v>
      </c>
      <c r="X109" s="584">
        <f aca="true" t="shared" si="35" ref="X109:X129">+Q109-W109</f>
        <v>0</v>
      </c>
      <c r="Z109" s="584"/>
      <c r="AG109" s="563"/>
    </row>
    <row r="110" spans="2:33" ht="12">
      <c r="B110" s="604"/>
      <c r="C110" s="590" t="s">
        <v>392</v>
      </c>
      <c r="D110" s="602">
        <f>+D111+D112</f>
        <v>-13392272</v>
      </c>
      <c r="E110" s="603">
        <v>9342266</v>
      </c>
      <c r="F110" s="602">
        <f aca="true" t="shared" si="36" ref="F110:Q110">+F111+F112</f>
        <v>18848055</v>
      </c>
      <c r="G110" s="603">
        <v>-10957501</v>
      </c>
      <c r="H110" s="602">
        <f t="shared" si="36"/>
        <v>7114383</v>
      </c>
      <c r="I110" s="603">
        <v>18742820</v>
      </c>
      <c r="J110" s="602">
        <f t="shared" si="36"/>
        <v>328690</v>
      </c>
      <c r="K110" s="603">
        <v>853451</v>
      </c>
      <c r="L110" s="602">
        <f t="shared" si="36"/>
        <v>-231752</v>
      </c>
      <c r="M110" s="603">
        <v>-6816325</v>
      </c>
      <c r="N110" s="602">
        <f t="shared" si="36"/>
        <v>67757</v>
      </c>
      <c r="O110" s="603">
        <v>-21356630</v>
      </c>
      <c r="P110" s="602">
        <f t="shared" si="36"/>
        <v>12734861</v>
      </c>
      <c r="Q110" s="603">
        <f t="shared" si="36"/>
        <v>-10191919</v>
      </c>
      <c r="S110" s="564"/>
      <c r="T110" s="584"/>
      <c r="U110" s="602">
        <f>+U111+U112</f>
        <v>12734861</v>
      </c>
      <c r="V110" s="564">
        <f>+P110-U110</f>
        <v>0</v>
      </c>
      <c r="W110" s="602">
        <f>+W111+W112</f>
        <v>-10191919</v>
      </c>
      <c r="X110" s="584">
        <f t="shared" si="35"/>
        <v>0</v>
      </c>
      <c r="Z110" s="584"/>
      <c r="AG110" s="563"/>
    </row>
    <row r="111" spans="2:33" ht="12">
      <c r="B111" s="604"/>
      <c r="C111" s="605" t="s">
        <v>393</v>
      </c>
      <c r="D111" s="606">
        <v>28088871</v>
      </c>
      <c r="E111" s="607">
        <v>61554132</v>
      </c>
      <c r="F111" s="606">
        <v>45997838</v>
      </c>
      <c r="G111" s="607">
        <v>5867357</v>
      </c>
      <c r="H111" s="606">
        <v>36363057</v>
      </c>
      <c r="I111" s="607">
        <v>40239902</v>
      </c>
      <c r="J111" s="606">
        <v>3467885</v>
      </c>
      <c r="K111" s="607">
        <v>2313998</v>
      </c>
      <c r="L111" s="606">
        <v>22400704</v>
      </c>
      <c r="M111" s="607">
        <v>2821397</v>
      </c>
      <c r="N111" s="606">
        <v>-12273465</v>
      </c>
      <c r="O111" s="607">
        <v>-36557692</v>
      </c>
      <c r="P111" s="606">
        <f>+N111+L111+J111+H111+F111+D111</f>
        <v>124044890</v>
      </c>
      <c r="Q111" s="607">
        <f>+E111+G111+I111+K111+M111+O111</f>
        <v>76239094</v>
      </c>
      <c r="S111" s="564"/>
      <c r="T111" s="584"/>
      <c r="U111" s="606">
        <f>+'[1]Segmentos LN resumen'!O113</f>
        <v>124044890</v>
      </c>
      <c r="V111" s="564">
        <f>+P111-U111</f>
        <v>0</v>
      </c>
      <c r="W111" s="606">
        <f>+'[1]Segmentos LN resumen'!Q113</f>
        <v>76239094</v>
      </c>
      <c r="X111" s="584">
        <f t="shared" si="35"/>
        <v>0</v>
      </c>
      <c r="Z111" s="584"/>
      <c r="AG111" s="563"/>
    </row>
    <row r="112" spans="2:33" ht="12">
      <c r="B112" s="604"/>
      <c r="C112" s="605" t="s">
        <v>394</v>
      </c>
      <c r="D112" s="606">
        <v>-41481143</v>
      </c>
      <c r="E112" s="607">
        <v>-52211866</v>
      </c>
      <c r="F112" s="606">
        <v>-27149783</v>
      </c>
      <c r="G112" s="607">
        <v>-16824858</v>
      </c>
      <c r="H112" s="606">
        <v>-29248674</v>
      </c>
      <c r="I112" s="607">
        <v>-21497082</v>
      </c>
      <c r="J112" s="606">
        <v>-3139195</v>
      </c>
      <c r="K112" s="607">
        <v>-1460547</v>
      </c>
      <c r="L112" s="606">
        <v>-22632456</v>
      </c>
      <c r="M112" s="607">
        <v>-9637722</v>
      </c>
      <c r="N112" s="606">
        <v>12341222</v>
      </c>
      <c r="O112" s="607">
        <v>15201062</v>
      </c>
      <c r="P112" s="606">
        <f>+N112+L112+J112+H112+F112+D112</f>
        <v>-111310029</v>
      </c>
      <c r="Q112" s="607">
        <f>+E112+G112+I112+K112+M112+O112</f>
        <v>-86431013</v>
      </c>
      <c r="S112" s="564"/>
      <c r="T112" s="584"/>
      <c r="U112" s="606">
        <f>+'[1]Segmentos LN resumen'!O114</f>
        <v>-111310029</v>
      </c>
      <c r="V112" s="564">
        <f>+P112-U112</f>
        <v>0</v>
      </c>
      <c r="W112" s="606">
        <f>+'[1]Segmentos LN resumen'!Q114</f>
        <v>-86431013</v>
      </c>
      <c r="X112" s="584">
        <f t="shared" si="35"/>
        <v>0</v>
      </c>
      <c r="Z112" s="584"/>
      <c r="AG112" s="563"/>
    </row>
    <row r="113" spans="4:33" ht="6.75" customHeight="1">
      <c r="D113" s="584"/>
      <c r="E113" s="584"/>
      <c r="F113" s="584"/>
      <c r="G113" s="584"/>
      <c r="H113" s="584"/>
      <c r="I113" s="584"/>
      <c r="J113" s="584"/>
      <c r="K113" s="584"/>
      <c r="L113" s="584"/>
      <c r="M113" s="584"/>
      <c r="N113" s="584"/>
      <c r="O113" s="584"/>
      <c r="P113" s="584"/>
      <c r="Q113" s="584"/>
      <c r="S113" s="564"/>
      <c r="T113" s="584"/>
      <c r="U113" s="584"/>
      <c r="V113" s="564"/>
      <c r="W113" s="584"/>
      <c r="X113" s="584">
        <f t="shared" si="35"/>
        <v>0</v>
      </c>
      <c r="Z113" s="584"/>
      <c r="AG113" s="563"/>
    </row>
    <row r="114" spans="2:33" ht="36" customHeight="1">
      <c r="B114" s="616"/>
      <c r="C114" s="590" t="s">
        <v>395</v>
      </c>
      <c r="D114" s="606">
        <v>-276064</v>
      </c>
      <c r="E114" s="607">
        <v>-86573</v>
      </c>
      <c r="F114" s="606">
        <v>890873</v>
      </c>
      <c r="G114" s="607">
        <v>2295336</v>
      </c>
      <c r="H114" s="606">
        <v>0</v>
      </c>
      <c r="I114" s="607">
        <v>0</v>
      </c>
      <c r="J114" s="606">
        <v>977540</v>
      </c>
      <c r="K114" s="607">
        <v>1653130</v>
      </c>
      <c r="L114" s="606">
        <v>0</v>
      </c>
      <c r="M114" s="607">
        <v>0</v>
      </c>
      <c r="N114" s="606">
        <v>0</v>
      </c>
      <c r="O114" s="607">
        <v>0</v>
      </c>
      <c r="P114" s="606">
        <f>+N114+L114+J114+H114+F114+D114</f>
        <v>1592349</v>
      </c>
      <c r="Q114" s="607">
        <f>+E114+G114+I114+K114+M114+O114</f>
        <v>3861893</v>
      </c>
      <c r="S114" s="564"/>
      <c r="T114" s="584"/>
      <c r="U114" s="606">
        <f>+'[1]Segmentos LN resumen'!O116</f>
        <v>1592349</v>
      </c>
      <c r="V114" s="564">
        <f>+P114-U114</f>
        <v>0</v>
      </c>
      <c r="W114" s="606">
        <f>+'[1]Segmentos LN resumen'!Q116</f>
        <v>3861893</v>
      </c>
      <c r="X114" s="584">
        <f t="shared" si="35"/>
        <v>0</v>
      </c>
      <c r="Z114" s="584"/>
      <c r="AG114" s="563"/>
    </row>
    <row r="115" spans="2:33" ht="12">
      <c r="B115" s="617"/>
      <c r="C115" s="590" t="s">
        <v>396</v>
      </c>
      <c r="D115" s="602">
        <f>+D116+D117</f>
        <v>6265</v>
      </c>
      <c r="E115" s="583">
        <v>0</v>
      </c>
      <c r="F115" s="602">
        <f aca="true" t="shared" si="37" ref="F115:P115">+F116+F117</f>
        <v>97037</v>
      </c>
      <c r="G115" s="583">
        <v>48110</v>
      </c>
      <c r="H115" s="602">
        <f t="shared" si="37"/>
        <v>408558</v>
      </c>
      <c r="I115" s="583">
        <v>0</v>
      </c>
      <c r="J115" s="602">
        <f t="shared" si="37"/>
        <v>-93180</v>
      </c>
      <c r="K115" s="583">
        <v>-10059</v>
      </c>
      <c r="L115" s="602">
        <f t="shared" si="37"/>
        <v>247560</v>
      </c>
      <c r="M115" s="583">
        <v>683024</v>
      </c>
      <c r="N115" s="602">
        <f t="shared" si="37"/>
        <v>0</v>
      </c>
      <c r="O115" s="583">
        <v>0</v>
      </c>
      <c r="P115" s="602">
        <f t="shared" si="37"/>
        <v>666240</v>
      </c>
      <c r="Q115" s="583">
        <f>+Q116+Q117</f>
        <v>721075</v>
      </c>
      <c r="S115" s="564"/>
      <c r="T115" s="584"/>
      <c r="U115" s="602">
        <f>+U116+U117</f>
        <v>666240</v>
      </c>
      <c r="V115" s="564">
        <f>+P115-U115</f>
        <v>0</v>
      </c>
      <c r="W115" s="602">
        <f>+W116+W117</f>
        <v>721075</v>
      </c>
      <c r="X115" s="584">
        <f t="shared" si="35"/>
        <v>0</v>
      </c>
      <c r="Z115" s="584"/>
      <c r="AG115" s="563"/>
    </row>
    <row r="116" spans="2:33" ht="12">
      <c r="B116" s="579"/>
      <c r="C116" s="605" t="s">
        <v>397</v>
      </c>
      <c r="D116" s="606">
        <v>265</v>
      </c>
      <c r="E116" s="607">
        <v>0</v>
      </c>
      <c r="F116" s="606">
        <v>80221</v>
      </c>
      <c r="G116" s="607">
        <v>-1</v>
      </c>
      <c r="H116" s="606">
        <v>0</v>
      </c>
      <c r="I116" s="607">
        <v>0</v>
      </c>
      <c r="J116" s="606">
        <v>0</v>
      </c>
      <c r="K116" s="607">
        <v>0</v>
      </c>
      <c r="L116" s="606">
        <v>0</v>
      </c>
      <c r="M116" s="607">
        <v>0</v>
      </c>
      <c r="N116" s="606">
        <v>0</v>
      </c>
      <c r="O116" s="607">
        <v>0</v>
      </c>
      <c r="P116" s="606">
        <f>+N116+L116+J116+H116+F116+D116</f>
        <v>80486</v>
      </c>
      <c r="Q116" s="607">
        <f>+E116+G116+I116+K116+M116+O116</f>
        <v>-1</v>
      </c>
      <c r="S116" s="564"/>
      <c r="T116" s="584"/>
      <c r="U116" s="606">
        <f>+'[1]Segmentos LN resumen'!O118</f>
        <v>80486</v>
      </c>
      <c r="V116" s="564">
        <f>+P116-U116</f>
        <v>0</v>
      </c>
      <c r="W116" s="606">
        <f>+'[1]Segmentos LN resumen'!Q118</f>
        <v>-1</v>
      </c>
      <c r="X116" s="584">
        <f t="shared" si="35"/>
        <v>0</v>
      </c>
      <c r="Z116" s="584"/>
      <c r="AG116" s="563"/>
    </row>
    <row r="117" spans="2:33" ht="12">
      <c r="B117" s="579"/>
      <c r="C117" s="605" t="s">
        <v>398</v>
      </c>
      <c r="D117" s="606">
        <v>6000</v>
      </c>
      <c r="E117" s="607">
        <v>0</v>
      </c>
      <c r="F117" s="606">
        <v>16816</v>
      </c>
      <c r="G117" s="607">
        <v>48111</v>
      </c>
      <c r="H117" s="606">
        <v>408558</v>
      </c>
      <c r="I117" s="607">
        <v>0</v>
      </c>
      <c r="J117" s="606">
        <v>-93180</v>
      </c>
      <c r="K117" s="607">
        <v>-10059</v>
      </c>
      <c r="L117" s="606">
        <v>247560</v>
      </c>
      <c r="M117" s="607">
        <v>683024</v>
      </c>
      <c r="N117" s="606">
        <v>0</v>
      </c>
      <c r="O117" s="607">
        <v>0</v>
      </c>
      <c r="P117" s="606">
        <f>+N117+L117+J117+H117+F117+D117</f>
        <v>585754</v>
      </c>
      <c r="Q117" s="607">
        <f>+E117+G117+I117+K117+M117+O117</f>
        <v>721076</v>
      </c>
      <c r="S117" s="564"/>
      <c r="T117" s="584"/>
      <c r="U117" s="606">
        <f>+'[1]Segmentos LN resumen'!O119</f>
        <v>585754</v>
      </c>
      <c r="V117" s="564">
        <f>+P117-U117</f>
        <v>0</v>
      </c>
      <c r="W117" s="606">
        <f>+'[1]Segmentos LN resumen'!Q119</f>
        <v>721076</v>
      </c>
      <c r="X117" s="584">
        <f t="shared" si="35"/>
        <v>0</v>
      </c>
      <c r="Z117" s="584"/>
      <c r="AG117" s="563"/>
    </row>
    <row r="118" spans="4:33" ht="6" customHeight="1"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  <c r="N118" s="584"/>
      <c r="O118" s="584"/>
      <c r="P118" s="584"/>
      <c r="Q118" s="584"/>
      <c r="S118" s="564"/>
      <c r="T118" s="584"/>
      <c r="U118" s="584"/>
      <c r="V118" s="564"/>
      <c r="W118" s="584"/>
      <c r="X118" s="584">
        <f t="shared" si="35"/>
        <v>0</v>
      </c>
      <c r="Z118" s="584"/>
      <c r="AG118" s="563"/>
    </row>
    <row r="119" spans="2:33" ht="12">
      <c r="B119" s="579" t="s">
        <v>399</v>
      </c>
      <c r="C119" s="608"/>
      <c r="D119" s="602">
        <f>+D99+D101+D114+D115</f>
        <v>-30410275</v>
      </c>
      <c r="E119" s="583">
        <v>-2635700</v>
      </c>
      <c r="F119" s="602">
        <f aca="true" t="shared" si="38" ref="F119:P119">+F99+F101+F114+F115</f>
        <v>40307269</v>
      </c>
      <c r="G119" s="583">
        <v>72959265</v>
      </c>
      <c r="H119" s="602">
        <f t="shared" si="38"/>
        <v>143851702</v>
      </c>
      <c r="I119" s="583">
        <v>184072952</v>
      </c>
      <c r="J119" s="602">
        <f t="shared" si="38"/>
        <v>389610363</v>
      </c>
      <c r="K119" s="583">
        <v>433163996</v>
      </c>
      <c r="L119" s="602">
        <f t="shared" si="38"/>
        <v>151287581</v>
      </c>
      <c r="M119" s="583">
        <v>170311150</v>
      </c>
      <c r="N119" s="602">
        <f t="shared" si="38"/>
        <v>0</v>
      </c>
      <c r="O119" s="583">
        <v>-21356630</v>
      </c>
      <c r="P119" s="602">
        <f t="shared" si="38"/>
        <v>694646640</v>
      </c>
      <c r="Q119" s="583">
        <f>+Q99+Q101+Q114+Q115</f>
        <v>836515033</v>
      </c>
      <c r="S119" s="564"/>
      <c r="T119" s="584"/>
      <c r="U119" s="602">
        <f>+U99+U101+U114+U115</f>
        <v>694646640</v>
      </c>
      <c r="V119" s="564">
        <f>+P119-U119</f>
        <v>0</v>
      </c>
      <c r="W119" s="602">
        <f>+W99+W101+W114+W115</f>
        <v>836515033</v>
      </c>
      <c r="X119" s="584">
        <f t="shared" si="35"/>
        <v>0</v>
      </c>
      <c r="Z119" s="584"/>
      <c r="AG119" s="563"/>
    </row>
    <row r="120" spans="4:33" ht="6.75" customHeight="1">
      <c r="D120" s="584"/>
      <c r="E120" s="584"/>
      <c r="F120" s="584"/>
      <c r="G120" s="584"/>
      <c r="H120" s="584"/>
      <c r="I120" s="584"/>
      <c r="J120" s="584"/>
      <c r="K120" s="584"/>
      <c r="L120" s="584"/>
      <c r="M120" s="584"/>
      <c r="N120" s="584"/>
      <c r="O120" s="584"/>
      <c r="P120" s="584"/>
      <c r="Q120" s="584"/>
      <c r="S120" s="564"/>
      <c r="T120" s="584"/>
      <c r="U120" s="584"/>
      <c r="V120" s="564"/>
      <c r="W120" s="584"/>
      <c r="X120" s="584">
        <f t="shared" si="35"/>
        <v>0</v>
      </c>
      <c r="Z120" s="584"/>
      <c r="AG120" s="563"/>
    </row>
    <row r="121" spans="2:33" ht="12">
      <c r="B121" s="604"/>
      <c r="C121" s="590" t="s">
        <v>400</v>
      </c>
      <c r="D121" s="606">
        <v>68704124</v>
      </c>
      <c r="E121" s="607">
        <v>-97252724</v>
      </c>
      <c r="F121" s="606">
        <v>-23190074</v>
      </c>
      <c r="G121" s="607">
        <v>-3054043</v>
      </c>
      <c r="H121" s="606">
        <v>-29106484</v>
      </c>
      <c r="I121" s="607">
        <v>-60227119</v>
      </c>
      <c r="J121" s="606">
        <v>-157304097</v>
      </c>
      <c r="K121" s="607">
        <v>-165884742</v>
      </c>
      <c r="L121" s="606">
        <v>-45389343</v>
      </c>
      <c r="M121" s="607">
        <v>-50763242</v>
      </c>
      <c r="N121" s="606">
        <v>0</v>
      </c>
      <c r="O121" s="607">
        <v>0</v>
      </c>
      <c r="P121" s="606">
        <f>+N121+L121+J121+H121+F121+D121</f>
        <v>-186285874</v>
      </c>
      <c r="Q121" s="607">
        <f>+E121+G121+I121+K121+M121+O121</f>
        <v>-377181870</v>
      </c>
      <c r="S121" s="564"/>
      <c r="T121" s="584"/>
      <c r="U121" s="606">
        <f>+'[1]Segmentos LN resumen'!O123</f>
        <v>-186285874</v>
      </c>
      <c r="V121" s="564">
        <f>+P121-U121</f>
        <v>0</v>
      </c>
      <c r="W121" s="606">
        <f>+'[1]Segmentos LN resumen'!Q123</f>
        <v>-377181870</v>
      </c>
      <c r="X121" s="584">
        <f t="shared" si="35"/>
        <v>0</v>
      </c>
      <c r="Z121" s="584"/>
      <c r="AG121" s="563"/>
    </row>
    <row r="122" spans="4:33" ht="6.75" customHeight="1">
      <c r="D122" s="584"/>
      <c r="E122" s="584"/>
      <c r="F122" s="584"/>
      <c r="G122" s="584"/>
      <c r="H122" s="584"/>
      <c r="I122" s="584"/>
      <c r="J122" s="584"/>
      <c r="K122" s="584"/>
      <c r="L122" s="584"/>
      <c r="M122" s="584"/>
      <c r="N122" s="584"/>
      <c r="O122" s="584"/>
      <c r="P122" s="584"/>
      <c r="Q122" s="584"/>
      <c r="S122" s="564"/>
      <c r="T122" s="584"/>
      <c r="U122" s="584"/>
      <c r="V122" s="564"/>
      <c r="W122" s="584"/>
      <c r="X122" s="584">
        <f t="shared" si="35"/>
        <v>0</v>
      </c>
      <c r="Z122" s="584"/>
      <c r="AG122" s="563"/>
    </row>
    <row r="123" spans="2:33" ht="12">
      <c r="B123" s="579" t="s">
        <v>401</v>
      </c>
      <c r="C123" s="608"/>
      <c r="D123" s="602">
        <f>+D119+D121</f>
        <v>38293849</v>
      </c>
      <c r="E123" s="603">
        <v>-99888424</v>
      </c>
      <c r="F123" s="602">
        <f aca="true" t="shared" si="39" ref="F123:Q123">+F119+F121</f>
        <v>17117195</v>
      </c>
      <c r="G123" s="603">
        <v>69905222</v>
      </c>
      <c r="H123" s="602">
        <f t="shared" si="39"/>
        <v>114745218</v>
      </c>
      <c r="I123" s="603">
        <v>123845833</v>
      </c>
      <c r="J123" s="602">
        <f t="shared" si="39"/>
        <v>232306266</v>
      </c>
      <c r="K123" s="603">
        <v>267279254</v>
      </c>
      <c r="L123" s="602">
        <f t="shared" si="39"/>
        <v>105898238</v>
      </c>
      <c r="M123" s="603">
        <v>119547908</v>
      </c>
      <c r="N123" s="602">
        <f t="shared" si="39"/>
        <v>0</v>
      </c>
      <c r="O123" s="603">
        <v>-21356630</v>
      </c>
      <c r="P123" s="602">
        <f t="shared" si="39"/>
        <v>508360766</v>
      </c>
      <c r="Q123" s="603">
        <f t="shared" si="39"/>
        <v>459333163</v>
      </c>
      <c r="S123" s="564"/>
      <c r="T123" s="584"/>
      <c r="U123" s="602">
        <f>+U119+U121</f>
        <v>508360766</v>
      </c>
      <c r="V123" s="564">
        <f>+P123-U123</f>
        <v>0</v>
      </c>
      <c r="W123" s="602">
        <f>+W119+W121</f>
        <v>459333163</v>
      </c>
      <c r="X123" s="584">
        <f t="shared" si="35"/>
        <v>0</v>
      </c>
      <c r="Z123" s="584"/>
      <c r="AG123" s="563"/>
    </row>
    <row r="124" spans="2:33" ht="12">
      <c r="B124" s="604"/>
      <c r="C124" s="590" t="s">
        <v>402</v>
      </c>
      <c r="D124" s="606">
        <v>115130387</v>
      </c>
      <c r="E124" s="607">
        <v>233692661</v>
      </c>
      <c r="F124" s="606">
        <v>0</v>
      </c>
      <c r="G124" s="607">
        <v>0</v>
      </c>
      <c r="H124" s="606">
        <v>0</v>
      </c>
      <c r="I124" s="607">
        <v>0</v>
      </c>
      <c r="J124" s="606">
        <v>0</v>
      </c>
      <c r="K124" s="607">
        <v>0</v>
      </c>
      <c r="L124" s="606">
        <v>0</v>
      </c>
      <c r="M124" s="607">
        <v>0</v>
      </c>
      <c r="N124" s="606">
        <v>0</v>
      </c>
      <c r="O124" s="607">
        <v>0</v>
      </c>
      <c r="P124" s="606">
        <f>+N124+L124+J124+H124+F124+D124</f>
        <v>115130387</v>
      </c>
      <c r="Q124" s="607">
        <f>+E124+G124+I124+K124+M124+O124</f>
        <v>233692661</v>
      </c>
      <c r="S124" s="564"/>
      <c r="T124" s="584"/>
      <c r="U124" s="606">
        <f>+'[1]Segmentos LN resumen'!O126</f>
        <v>115130387</v>
      </c>
      <c r="V124" s="564">
        <f>+P124-U124</f>
        <v>0</v>
      </c>
      <c r="W124" s="606">
        <f>+'[1]Segmentos LN resumen'!Q126</f>
        <v>233692661</v>
      </c>
      <c r="X124" s="584">
        <f t="shared" si="35"/>
        <v>0</v>
      </c>
      <c r="Z124" s="584"/>
      <c r="AG124" s="563"/>
    </row>
    <row r="125" spans="2:33" ht="12">
      <c r="B125" s="579" t="s">
        <v>403</v>
      </c>
      <c r="C125" s="590"/>
      <c r="D125" s="602">
        <f>+D123+D124</f>
        <v>153424236</v>
      </c>
      <c r="E125" s="603">
        <v>133804237</v>
      </c>
      <c r="F125" s="602">
        <f aca="true" t="shared" si="40" ref="F125:Q125">+F123+F124</f>
        <v>17117195</v>
      </c>
      <c r="G125" s="603">
        <v>69905222</v>
      </c>
      <c r="H125" s="602">
        <f t="shared" si="40"/>
        <v>114745218</v>
      </c>
      <c r="I125" s="603">
        <v>123845833</v>
      </c>
      <c r="J125" s="602">
        <f t="shared" si="40"/>
        <v>232306266</v>
      </c>
      <c r="K125" s="603">
        <v>267279254</v>
      </c>
      <c r="L125" s="602">
        <f t="shared" si="40"/>
        <v>105898238</v>
      </c>
      <c r="M125" s="603">
        <v>119547908</v>
      </c>
      <c r="N125" s="602">
        <f t="shared" si="40"/>
        <v>0</v>
      </c>
      <c r="O125" s="603">
        <v>-21356630</v>
      </c>
      <c r="P125" s="602">
        <f t="shared" si="40"/>
        <v>623491153</v>
      </c>
      <c r="Q125" s="603">
        <f t="shared" si="40"/>
        <v>693025824</v>
      </c>
      <c r="S125" s="564"/>
      <c r="T125" s="584"/>
      <c r="U125" s="602">
        <f>+U123+U124</f>
        <v>623491153</v>
      </c>
      <c r="V125" s="564">
        <f>+P125-U125</f>
        <v>0</v>
      </c>
      <c r="W125" s="602">
        <f>+W123+W124</f>
        <v>693025824</v>
      </c>
      <c r="X125" s="584">
        <f t="shared" si="35"/>
        <v>0</v>
      </c>
      <c r="Z125" s="584"/>
      <c r="AG125" s="563"/>
    </row>
    <row r="126" spans="4:33" ht="8.25" customHeight="1">
      <c r="D126" s="584"/>
      <c r="E126" s="584"/>
      <c r="F126" s="584"/>
      <c r="G126" s="584"/>
      <c r="H126" s="584"/>
      <c r="I126" s="584"/>
      <c r="J126" s="584"/>
      <c r="K126" s="584"/>
      <c r="L126" s="584"/>
      <c r="M126" s="584"/>
      <c r="N126" s="584"/>
      <c r="O126" s="584"/>
      <c r="P126" s="584"/>
      <c r="Q126" s="584"/>
      <c r="S126" s="564"/>
      <c r="T126" s="584"/>
      <c r="U126" s="584"/>
      <c r="V126" s="564"/>
      <c r="W126" s="584"/>
      <c r="X126" s="584">
        <f t="shared" si="35"/>
        <v>0</v>
      </c>
      <c r="Z126" s="584"/>
      <c r="AG126" s="563"/>
    </row>
    <row r="127" spans="2:33" ht="12">
      <c r="B127" s="604"/>
      <c r="C127" s="590" t="s">
        <v>404</v>
      </c>
      <c r="D127" s="602">
        <f>+D125</f>
        <v>153424236</v>
      </c>
      <c r="E127" s="603">
        <v>133804237</v>
      </c>
      <c r="F127" s="602">
        <f aca="true" t="shared" si="41" ref="F127:N127">+F125</f>
        <v>17117195</v>
      </c>
      <c r="G127" s="603">
        <v>69905222</v>
      </c>
      <c r="H127" s="602">
        <f t="shared" si="41"/>
        <v>114745218</v>
      </c>
      <c r="I127" s="603">
        <v>123845833</v>
      </c>
      <c r="J127" s="602">
        <f t="shared" si="41"/>
        <v>232306266</v>
      </c>
      <c r="K127" s="603">
        <v>267279254</v>
      </c>
      <c r="L127" s="602">
        <f t="shared" si="41"/>
        <v>105898238</v>
      </c>
      <c r="M127" s="603">
        <v>119547908</v>
      </c>
      <c r="N127" s="602">
        <f t="shared" si="41"/>
        <v>0</v>
      </c>
      <c r="O127" s="603">
        <v>-21356630</v>
      </c>
      <c r="P127" s="602">
        <f>+P128+P129</f>
        <v>623491153</v>
      </c>
      <c r="Q127" s="603">
        <v>693025824</v>
      </c>
      <c r="R127" s="584"/>
      <c r="S127" s="564"/>
      <c r="T127" s="584"/>
      <c r="U127" s="602">
        <f>+'[1]Segmentos LN resumen'!O129</f>
        <v>623491153</v>
      </c>
      <c r="V127" s="564">
        <f>+P127-U127</f>
        <v>0</v>
      </c>
      <c r="W127" s="602">
        <f>+'[1]Segmentos LN resumen'!Q129</f>
        <v>693025824</v>
      </c>
      <c r="X127" s="584">
        <f t="shared" si="35"/>
        <v>0</v>
      </c>
      <c r="Z127" s="584"/>
      <c r="AG127" s="563"/>
    </row>
    <row r="128" spans="2:33" ht="12">
      <c r="B128" s="604"/>
      <c r="C128" s="608" t="s">
        <v>405</v>
      </c>
      <c r="D128" s="602"/>
      <c r="E128" s="607"/>
      <c r="F128" s="602"/>
      <c r="G128" s="607"/>
      <c r="H128" s="602"/>
      <c r="I128" s="607"/>
      <c r="J128" s="602"/>
      <c r="K128" s="607"/>
      <c r="L128" s="602"/>
      <c r="M128" s="607"/>
      <c r="N128" s="602"/>
      <c r="O128" s="607"/>
      <c r="P128" s="602">
        <v>362581677</v>
      </c>
      <c r="Q128" s="603">
        <v>405425270</v>
      </c>
      <c r="R128" s="584"/>
      <c r="S128" s="564"/>
      <c r="T128" s="584"/>
      <c r="U128" s="602">
        <f>+'[1]Segmentos LN resumen'!O130</f>
        <v>362581677</v>
      </c>
      <c r="V128" s="564">
        <f>+P128-U128</f>
        <v>0</v>
      </c>
      <c r="W128" s="602">
        <f>+'[1]Segmentos LN resumen'!Q130</f>
        <v>405425270</v>
      </c>
      <c r="X128" s="584">
        <f t="shared" si="35"/>
        <v>0</v>
      </c>
      <c r="Z128" s="584"/>
      <c r="AG128" s="563"/>
    </row>
    <row r="129" spans="2:33" ht="12">
      <c r="B129" s="604"/>
      <c r="C129" s="608" t="s">
        <v>406</v>
      </c>
      <c r="D129" s="606"/>
      <c r="E129" s="607"/>
      <c r="F129" s="606"/>
      <c r="G129" s="607"/>
      <c r="H129" s="606"/>
      <c r="I129" s="607"/>
      <c r="J129" s="606"/>
      <c r="K129" s="607"/>
      <c r="L129" s="606"/>
      <c r="M129" s="607"/>
      <c r="N129" s="606"/>
      <c r="O129" s="607"/>
      <c r="P129" s="602">
        <v>260909476</v>
      </c>
      <c r="Q129" s="603">
        <v>287600554</v>
      </c>
      <c r="R129" s="584"/>
      <c r="S129" s="564"/>
      <c r="T129" s="584"/>
      <c r="U129" s="602">
        <f>+'[1]Segmentos LN resumen'!O131</f>
        <v>260909476</v>
      </c>
      <c r="V129" s="564">
        <f>+P129-U129</f>
        <v>0</v>
      </c>
      <c r="W129" s="602">
        <f>+'[1]Segmentos LN resumen'!Q131</f>
        <v>287600554</v>
      </c>
      <c r="X129" s="584">
        <f t="shared" si="35"/>
        <v>0</v>
      </c>
      <c r="Z129" s="584"/>
      <c r="AG129" s="563"/>
    </row>
    <row r="130" spans="6:33" ht="12">
      <c r="F130" s="563"/>
      <c r="G130" s="563"/>
      <c r="H130" s="563"/>
      <c r="I130" s="563"/>
      <c r="S130" s="564"/>
      <c r="AG130" s="563"/>
    </row>
    <row r="131" spans="4:33" ht="12" hidden="1">
      <c r="D131" s="618">
        <v>153424235.698</v>
      </c>
      <c r="E131" s="618">
        <v>0</v>
      </c>
      <c r="F131" s="618">
        <v>17117199.971561104</v>
      </c>
      <c r="G131" s="618">
        <v>0</v>
      </c>
      <c r="H131" s="618">
        <v>114745217.7504349</v>
      </c>
      <c r="I131" s="618">
        <v>0</v>
      </c>
      <c r="J131" s="618">
        <v>232306266.01019424</v>
      </c>
      <c r="K131" s="618">
        <v>0</v>
      </c>
      <c r="L131" s="618">
        <v>105898238.00199006</v>
      </c>
      <c r="M131" s="618">
        <v>0</v>
      </c>
      <c r="N131" s="618"/>
      <c r="O131" s="618">
        <v>0</v>
      </c>
      <c r="Z131" s="564"/>
      <c r="AG131" s="563"/>
    </row>
    <row r="132" spans="4:33" ht="12" hidden="1">
      <c r="D132" s="618">
        <f>+D127-D131</f>
        <v>0.3019999861717224</v>
      </c>
      <c r="E132" s="618">
        <f>+E123-E131</f>
        <v>-99888424</v>
      </c>
      <c r="F132" s="618">
        <f>+F127-F131</f>
        <v>-4.971561104059219</v>
      </c>
      <c r="G132" s="618">
        <f aca="true" t="shared" si="42" ref="G132:L132">+G127-G131</f>
        <v>69905222</v>
      </c>
      <c r="H132" s="618">
        <f t="shared" si="42"/>
        <v>0.24956509470939636</v>
      </c>
      <c r="I132" s="618">
        <f t="shared" si="42"/>
        <v>123845833</v>
      </c>
      <c r="J132" s="618">
        <f t="shared" si="42"/>
        <v>-0.010194242000579834</v>
      </c>
      <c r="K132" s="618">
        <f t="shared" si="42"/>
        <v>267279254</v>
      </c>
      <c r="L132" s="618">
        <f t="shared" si="42"/>
        <v>-0.0019900649785995483</v>
      </c>
      <c r="M132" s="618">
        <f>+M127-M131</f>
        <v>119547908</v>
      </c>
      <c r="N132" s="618"/>
      <c r="O132" s="618">
        <f>+O127-O131</f>
        <v>-21356630</v>
      </c>
      <c r="P132" s="618"/>
      <c r="Q132" s="618"/>
      <c r="R132" s="618"/>
      <c r="S132" s="618"/>
      <c r="T132" s="618"/>
      <c r="U132" s="618"/>
      <c r="Z132" s="564"/>
      <c r="AG132" s="563"/>
    </row>
    <row r="133" spans="7:33" ht="12">
      <c r="G133" s="563"/>
      <c r="H133" s="563"/>
      <c r="I133" s="563"/>
      <c r="S133" s="564"/>
      <c r="AG133" s="563"/>
    </row>
    <row r="134" spans="7:33" ht="12">
      <c r="G134" s="563"/>
      <c r="H134" s="563"/>
      <c r="I134" s="563"/>
      <c r="S134" s="564"/>
      <c r="AG134" s="563"/>
    </row>
    <row r="135" spans="2:33" ht="12" customHeight="1">
      <c r="B135" s="566" t="s">
        <v>3</v>
      </c>
      <c r="C135" s="567"/>
      <c r="D135" s="568" t="s">
        <v>310</v>
      </c>
      <c r="E135" s="569"/>
      <c r="F135" s="568" t="s">
        <v>10</v>
      </c>
      <c r="G135" s="569"/>
      <c r="H135" s="568" t="s">
        <v>71</v>
      </c>
      <c r="I135" s="569"/>
      <c r="J135" s="568" t="s">
        <v>14</v>
      </c>
      <c r="K135" s="569"/>
      <c r="L135" s="568" t="s">
        <v>12</v>
      </c>
      <c r="M135" s="569"/>
      <c r="N135" s="568" t="s">
        <v>46</v>
      </c>
      <c r="O135" s="569"/>
      <c r="P135" s="568" t="s">
        <v>311</v>
      </c>
      <c r="Q135" s="569"/>
      <c r="R135" s="584"/>
      <c r="AG135" s="563"/>
    </row>
    <row r="136" spans="2:33" ht="12">
      <c r="B136" s="593" t="s">
        <v>407</v>
      </c>
      <c r="C136" s="594"/>
      <c r="D136" s="572">
        <v>42643</v>
      </c>
      <c r="E136" s="573">
        <v>42277</v>
      </c>
      <c r="F136" s="572">
        <v>42643</v>
      </c>
      <c r="G136" s="573">
        <v>42277</v>
      </c>
      <c r="H136" s="572">
        <v>42643</v>
      </c>
      <c r="I136" s="573">
        <v>42277</v>
      </c>
      <c r="J136" s="572">
        <v>42643</v>
      </c>
      <c r="K136" s="573">
        <v>42277</v>
      </c>
      <c r="L136" s="572">
        <v>42643</v>
      </c>
      <c r="M136" s="573">
        <v>42277</v>
      </c>
      <c r="N136" s="572">
        <v>42643</v>
      </c>
      <c r="O136" s="573">
        <v>42277</v>
      </c>
      <c r="P136" s="572">
        <v>42643</v>
      </c>
      <c r="Q136" s="573">
        <v>42277</v>
      </c>
      <c r="R136" s="584"/>
      <c r="AG136" s="563"/>
    </row>
    <row r="137" spans="2:33" ht="12">
      <c r="B137" s="595"/>
      <c r="C137" s="596"/>
      <c r="D137" s="598" t="s">
        <v>313</v>
      </c>
      <c r="E137" s="599" t="s">
        <v>313</v>
      </c>
      <c r="F137" s="598" t="s">
        <v>313</v>
      </c>
      <c r="G137" s="599" t="s">
        <v>313</v>
      </c>
      <c r="H137" s="598" t="s">
        <v>313</v>
      </c>
      <c r="I137" s="599" t="s">
        <v>313</v>
      </c>
      <c r="J137" s="598" t="s">
        <v>313</v>
      </c>
      <c r="K137" s="599" t="s">
        <v>313</v>
      </c>
      <c r="L137" s="598" t="s">
        <v>313</v>
      </c>
      <c r="M137" s="599" t="s">
        <v>313</v>
      </c>
      <c r="N137" s="600" t="s">
        <v>313</v>
      </c>
      <c r="O137" s="599" t="s">
        <v>313</v>
      </c>
      <c r="P137" s="598" t="s">
        <v>313</v>
      </c>
      <c r="Q137" s="599" t="s">
        <v>313</v>
      </c>
      <c r="AG137" s="563"/>
    </row>
    <row r="138" spans="5:33" ht="12">
      <c r="E138" s="563"/>
      <c r="F138" s="563"/>
      <c r="G138" s="563"/>
      <c r="H138" s="563"/>
      <c r="I138" s="563"/>
      <c r="M138" s="619"/>
      <c r="AG138" s="563"/>
    </row>
    <row r="139" spans="2:33" ht="12">
      <c r="B139" s="579"/>
      <c r="C139" s="605" t="s">
        <v>408</v>
      </c>
      <c r="D139" s="581">
        <v>90341223</v>
      </c>
      <c r="E139" s="619">
        <v>308511151</v>
      </c>
      <c r="F139" s="581">
        <v>177531041</v>
      </c>
      <c r="G139" s="619">
        <v>244973772</v>
      </c>
      <c r="H139" s="581">
        <v>323119472</v>
      </c>
      <c r="I139" s="619">
        <v>160275347</v>
      </c>
      <c r="J139" s="581">
        <v>337389613</v>
      </c>
      <c r="K139" s="619">
        <v>311427266</v>
      </c>
      <c r="L139" s="581">
        <v>227394019</v>
      </c>
      <c r="M139" s="619">
        <v>205451067</v>
      </c>
      <c r="N139" s="606">
        <v>2197273</v>
      </c>
      <c r="O139" s="619">
        <v>-7143697</v>
      </c>
      <c r="P139" s="606">
        <f aca="true" t="shared" si="43" ref="P139:Q141">+F139+H139+J139+L139+N139+D139</f>
        <v>1157972641</v>
      </c>
      <c r="Q139" s="619">
        <f t="shared" si="43"/>
        <v>1223494906</v>
      </c>
      <c r="U139" s="602">
        <v>1157972641</v>
      </c>
      <c r="V139" s="584">
        <f>+P139-U139</f>
        <v>0</v>
      </c>
      <c r="W139" s="602">
        <v>1223494906</v>
      </c>
      <c r="X139" s="620">
        <f>+Q139-W139</f>
        <v>0</v>
      </c>
      <c r="Z139" s="584"/>
      <c r="AG139" s="563"/>
    </row>
    <row r="140" spans="2:33" ht="12">
      <c r="B140" s="579"/>
      <c r="C140" s="605" t="s">
        <v>409</v>
      </c>
      <c r="D140" s="581">
        <v>241655053</v>
      </c>
      <c r="E140" s="619">
        <v>-36427670</v>
      </c>
      <c r="F140" s="581">
        <v>-80272572</v>
      </c>
      <c r="G140" s="619">
        <v>-228432991</v>
      </c>
      <c r="H140" s="581">
        <v>-144114444</v>
      </c>
      <c r="I140" s="619">
        <v>-164209487</v>
      </c>
      <c r="J140" s="581">
        <v>-179727408</v>
      </c>
      <c r="K140" s="619">
        <v>-223980828</v>
      </c>
      <c r="L140" s="581">
        <v>-90400111</v>
      </c>
      <c r="M140" s="619">
        <v>-125265568</v>
      </c>
      <c r="N140" s="606">
        <v>-105551177</v>
      </c>
      <c r="O140" s="619">
        <v>-185997748</v>
      </c>
      <c r="P140" s="606">
        <f t="shared" si="43"/>
        <v>-358410659</v>
      </c>
      <c r="Q140" s="619">
        <f t="shared" si="43"/>
        <v>-964314292</v>
      </c>
      <c r="U140" s="602">
        <v>-358410659</v>
      </c>
      <c r="V140" s="584">
        <f>+P140-U140</f>
        <v>0</v>
      </c>
      <c r="W140" s="602">
        <v>-964314292</v>
      </c>
      <c r="X140" s="620">
        <f>+Q140-W140</f>
        <v>0</v>
      </c>
      <c r="Z140" s="584"/>
      <c r="AG140" s="563"/>
    </row>
    <row r="141" spans="2:33" ht="12">
      <c r="B141" s="579"/>
      <c r="C141" s="605" t="s">
        <v>410</v>
      </c>
      <c r="D141" s="581">
        <v>-455364405</v>
      </c>
      <c r="E141" s="619">
        <v>-571131200</v>
      </c>
      <c r="F141" s="581">
        <v>-8096683</v>
      </c>
      <c r="G141" s="619">
        <v>-11633334</v>
      </c>
      <c r="H141" s="581">
        <v>-67131823</v>
      </c>
      <c r="I141" s="619">
        <v>-67129460</v>
      </c>
      <c r="J141" s="581">
        <v>-57056943</v>
      </c>
      <c r="K141" s="619">
        <v>-261701060</v>
      </c>
      <c r="L141" s="581">
        <v>-75293370</v>
      </c>
      <c r="M141" s="619">
        <v>-161950638</v>
      </c>
      <c r="N141" s="606">
        <v>103304346</v>
      </c>
      <c r="O141" s="619">
        <v>193065214</v>
      </c>
      <c r="P141" s="606">
        <f t="shared" si="43"/>
        <v>-559638878</v>
      </c>
      <c r="Q141" s="619">
        <f t="shared" si="43"/>
        <v>-880480478</v>
      </c>
      <c r="U141" s="602">
        <v>-559638878</v>
      </c>
      <c r="V141" s="584">
        <f>+P141-U141</f>
        <v>0</v>
      </c>
      <c r="W141" s="602">
        <v>-880480478</v>
      </c>
      <c r="X141" s="620">
        <f>+Q141-W141</f>
        <v>0</v>
      </c>
      <c r="Z141" s="584"/>
      <c r="AG141" s="563"/>
    </row>
    <row r="142" spans="8:33" ht="12">
      <c r="H142" s="563"/>
      <c r="I142" s="563"/>
      <c r="AD142" s="564"/>
      <c r="AG142" s="563"/>
    </row>
    <row r="144" spans="5:9" ht="12">
      <c r="E144" s="563"/>
      <c r="F144" s="563"/>
      <c r="G144" s="563"/>
      <c r="H144" s="563"/>
      <c r="I144" s="563"/>
    </row>
    <row r="145" spans="5:15" ht="12">
      <c r="E145" s="563"/>
      <c r="F145" s="563"/>
      <c r="G145" s="563"/>
      <c r="H145" s="563"/>
      <c r="I145" s="563"/>
      <c r="L145" s="564"/>
      <c r="M145" s="564"/>
      <c r="N145" s="564"/>
      <c r="O145" s="564"/>
    </row>
    <row r="146" spans="10:11" ht="12">
      <c r="J146" s="564"/>
      <c r="K146" s="564"/>
    </row>
    <row r="148" spans="5:9" ht="12">
      <c r="E148" s="563"/>
      <c r="F148" s="563"/>
      <c r="G148" s="563"/>
      <c r="H148" s="563"/>
      <c r="I148" s="563"/>
    </row>
    <row r="150" s="564" customFormat="1" ht="12"/>
    <row r="151" spans="4:33" ht="12">
      <c r="D151" s="621"/>
      <c r="G151" s="621"/>
      <c r="H151" s="563"/>
      <c r="I151" s="563"/>
      <c r="J151" s="621"/>
      <c r="M151" s="621"/>
      <c r="P151" s="621"/>
      <c r="S151" s="621"/>
      <c r="V151" s="621"/>
      <c r="W151" s="621"/>
      <c r="X151" s="621"/>
      <c r="Z151" s="564"/>
      <c r="AG151" s="563"/>
    </row>
    <row r="153" spans="4:33" ht="12" hidden="1">
      <c r="D153" s="618">
        <f>+D82+D90+D91+D92+D96+D97</f>
        <v>-35390354</v>
      </c>
      <c r="E153" s="618">
        <f>+E82+E90+E91+E92+E96+E97</f>
        <v>-8970666</v>
      </c>
      <c r="F153" s="618"/>
      <c r="G153" s="618" t="e">
        <f>+#REF!+#REF!+#REF!+#REF!+#REF!+#REF!</f>
        <v>#REF!</v>
      </c>
      <c r="H153" s="618">
        <f>+F82+F90+F91+F92+F96+F97</f>
        <v>-535452003</v>
      </c>
      <c r="I153" s="618"/>
      <c r="J153" s="618">
        <f>+G82+G90+G91+G92+G96+G97</f>
        <v>-509012088</v>
      </c>
      <c r="K153" s="618" t="e">
        <f>+#REF!+#REF!+#REF!+#REF!+#REF!+#REF!</f>
        <v>#REF!</v>
      </c>
      <c r="L153" s="618"/>
      <c r="M153" s="618">
        <f>+H82+H90+H91+H92+H96+H97</f>
        <v>-1126518207</v>
      </c>
      <c r="N153" s="618">
        <f>+I82+I90+I91+I92+I96+I97</f>
        <v>-1383096510</v>
      </c>
      <c r="O153" s="618"/>
      <c r="P153" s="618" t="e">
        <f>+#REF!+#REF!+#REF!+#REF!+#REF!+#REF!</f>
        <v>#REF!</v>
      </c>
      <c r="Q153" s="618">
        <f>+J82+J90+J91+J92+J96+J97</f>
        <v>-671355882</v>
      </c>
      <c r="R153" s="618"/>
      <c r="S153" s="618">
        <f>+K82+K90+K91+K92+K96+K97</f>
        <v>-637021691</v>
      </c>
      <c r="T153" s="618" t="e">
        <f>+#REF!+#REF!+#REF!+#REF!+#REF!+#REF!</f>
        <v>#REF!</v>
      </c>
      <c r="U153" s="618"/>
      <c r="V153" s="618">
        <f>+L82+L90+L91+L92+L96+L97</f>
        <v>-517966100</v>
      </c>
      <c r="W153" s="618">
        <f>+M82+M90+M91+M92+M96+M97</f>
        <v>-460467461</v>
      </c>
      <c r="X153" s="618"/>
      <c r="Y153" s="618" t="e">
        <f>+#REF!+#REF!+#REF!+#REF!+#REF!+#REF!</f>
        <v>#REF!</v>
      </c>
      <c r="AG153" s="563"/>
    </row>
  </sheetData>
  <sheetProtection/>
  <mergeCells count="36">
    <mergeCell ref="L135:M135"/>
    <mergeCell ref="N135:O135"/>
    <mergeCell ref="P135:Q135"/>
    <mergeCell ref="B136:C137"/>
    <mergeCell ref="B73:C74"/>
    <mergeCell ref="B135:C135"/>
    <mergeCell ref="D135:E135"/>
    <mergeCell ref="F135:G135"/>
    <mergeCell ref="H135:I135"/>
    <mergeCell ref="J135:K135"/>
    <mergeCell ref="P34:Q34"/>
    <mergeCell ref="B35:C36"/>
    <mergeCell ref="B72:C72"/>
    <mergeCell ref="D72:E72"/>
    <mergeCell ref="F72:G72"/>
    <mergeCell ref="H72:I72"/>
    <mergeCell ref="J72:K72"/>
    <mergeCell ref="L72:M72"/>
    <mergeCell ref="N72:O72"/>
    <mergeCell ref="P72:Q72"/>
    <mergeCell ref="N3:O3"/>
    <mergeCell ref="P3:Q3"/>
    <mergeCell ref="B4:C5"/>
    <mergeCell ref="B34:C34"/>
    <mergeCell ref="D34:E34"/>
    <mergeCell ref="F34:G34"/>
    <mergeCell ref="H34:I34"/>
    <mergeCell ref="J34:K34"/>
    <mergeCell ref="L34:M34"/>
    <mergeCell ref="N34:O34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A1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563" customWidth="1"/>
    <col min="2" max="2" width="2.8515625" style="563" customWidth="1"/>
    <col min="3" max="3" width="70.140625" style="563" customWidth="1"/>
    <col min="4" max="17" width="16.8515625" style="563" customWidth="1"/>
    <col min="18" max="18" width="16.7109375" style="563" bestFit="1" customWidth="1"/>
    <col min="19" max="19" width="16.421875" style="563" bestFit="1" customWidth="1"/>
    <col min="20" max="20" width="15.8515625" style="563" customWidth="1"/>
    <col min="21" max="21" width="16.7109375" style="563" customWidth="1"/>
    <col min="22" max="22" width="13.421875" style="563" bestFit="1" customWidth="1"/>
    <col min="23" max="23" width="14.8515625" style="563" customWidth="1"/>
    <col min="24" max="25" width="14.421875" style="563" customWidth="1"/>
    <col min="26" max="26" width="12.00390625" style="563" bestFit="1" customWidth="1"/>
    <col min="27" max="27" width="13.421875" style="563" bestFit="1" customWidth="1"/>
    <col min="28" max="28" width="11.421875" style="563" customWidth="1"/>
    <col min="29" max="29" width="13.8515625" style="563" bestFit="1" customWidth="1"/>
    <col min="30" max="16384" width="11.421875" style="563" customWidth="1"/>
  </cols>
  <sheetData>
    <row r="2" ht="12">
      <c r="Q2" s="622"/>
    </row>
    <row r="3" spans="2:12" ht="12" customHeight="1">
      <c r="B3" s="566" t="s">
        <v>411</v>
      </c>
      <c r="C3" s="567"/>
      <c r="D3" s="623" t="s">
        <v>412</v>
      </c>
      <c r="E3" s="624"/>
      <c r="F3" s="623" t="s">
        <v>45</v>
      </c>
      <c r="G3" s="624"/>
      <c r="H3" s="623" t="s">
        <v>413</v>
      </c>
      <c r="I3" s="624"/>
      <c r="J3" s="623" t="s">
        <v>311</v>
      </c>
      <c r="K3" s="624"/>
      <c r="L3" s="622"/>
    </row>
    <row r="4" spans="2:12" ht="12">
      <c r="B4" s="570" t="s">
        <v>312</v>
      </c>
      <c r="C4" s="625"/>
      <c r="D4" s="572">
        <v>42643</v>
      </c>
      <c r="E4" s="573">
        <v>42369</v>
      </c>
      <c r="F4" s="572">
        <f aca="true" t="shared" si="0" ref="F4:K4">+D4</f>
        <v>42643</v>
      </c>
      <c r="G4" s="573">
        <f t="shared" si="0"/>
        <v>42369</v>
      </c>
      <c r="H4" s="572">
        <f t="shared" si="0"/>
        <v>42643</v>
      </c>
      <c r="I4" s="573">
        <f t="shared" si="0"/>
        <v>42369</v>
      </c>
      <c r="J4" s="572">
        <f t="shared" si="0"/>
        <v>42643</v>
      </c>
      <c r="K4" s="573">
        <f t="shared" si="0"/>
        <v>42369</v>
      </c>
      <c r="L4" s="622"/>
    </row>
    <row r="5" spans="2:12" ht="12">
      <c r="B5" s="626"/>
      <c r="C5" s="627"/>
      <c r="D5" s="576" t="s">
        <v>313</v>
      </c>
      <c r="E5" s="578" t="s">
        <v>313</v>
      </c>
      <c r="F5" s="576" t="s">
        <v>313</v>
      </c>
      <c r="G5" s="578" t="s">
        <v>313</v>
      </c>
      <c r="H5" s="576" t="s">
        <v>313</v>
      </c>
      <c r="I5" s="578" t="s">
        <v>313</v>
      </c>
      <c r="J5" s="576" t="s">
        <v>313</v>
      </c>
      <c r="K5" s="578" t="s">
        <v>313</v>
      </c>
      <c r="L5" s="622"/>
    </row>
    <row r="6" spans="2:18" ht="12">
      <c r="B6" s="628" t="s">
        <v>314</v>
      </c>
      <c r="D6" s="581">
        <f aca="true" t="shared" si="1" ref="D6:K6">SUM(D7:D15)</f>
        <v>759338202</v>
      </c>
      <c r="E6" s="619">
        <f t="shared" si="1"/>
        <v>3974309548</v>
      </c>
      <c r="F6" s="581">
        <f t="shared" si="1"/>
        <v>1269216771</v>
      </c>
      <c r="G6" s="619">
        <f t="shared" si="1"/>
        <v>2233248507</v>
      </c>
      <c r="H6" s="581">
        <f t="shared" si="1"/>
        <v>960276606</v>
      </c>
      <c r="I6" s="619">
        <f t="shared" si="1"/>
        <v>1706003655</v>
      </c>
      <c r="J6" s="581">
        <f t="shared" si="1"/>
        <v>2988831579</v>
      </c>
      <c r="K6" s="619">
        <f t="shared" si="1"/>
        <v>7913561710</v>
      </c>
      <c r="L6" s="622"/>
      <c r="O6" s="581">
        <f>SUM(O7:O15)</f>
        <v>2988831579</v>
      </c>
      <c r="P6" s="584">
        <f aca="true" t="shared" si="2" ref="P6:P13">+J6-O6</f>
        <v>0</v>
      </c>
      <c r="Q6" s="581">
        <f>SUM(Q7:Q15)</f>
        <v>7913561710</v>
      </c>
      <c r="R6" s="584">
        <f aca="true" t="shared" si="3" ref="R6:R13">+K6-Q6</f>
        <v>0</v>
      </c>
    </row>
    <row r="7" spans="2:18" ht="12">
      <c r="B7" s="585"/>
      <c r="C7" s="580" t="s">
        <v>315</v>
      </c>
      <c r="D7" s="581">
        <v>375456519</v>
      </c>
      <c r="E7" s="629">
        <v>158234836</v>
      </c>
      <c r="F7" s="581">
        <v>264798500</v>
      </c>
      <c r="G7" s="629">
        <v>174458784</v>
      </c>
      <c r="H7" s="581">
        <v>919195181</v>
      </c>
      <c r="I7" s="629">
        <v>852469724</v>
      </c>
      <c r="J7" s="581">
        <f aca="true" t="shared" si="4" ref="J7:K13">+D7+F7+H7</f>
        <v>1559450200</v>
      </c>
      <c r="K7" s="629">
        <f t="shared" si="4"/>
        <v>1185163344</v>
      </c>
      <c r="L7" s="622"/>
      <c r="O7" s="581">
        <v>1559450200</v>
      </c>
      <c r="P7" s="584">
        <f t="shared" si="2"/>
        <v>0</v>
      </c>
      <c r="Q7" s="581">
        <v>1185163344</v>
      </c>
      <c r="R7" s="584">
        <f t="shared" si="3"/>
        <v>0</v>
      </c>
    </row>
    <row r="8" spans="2:18" ht="12">
      <c r="B8" s="585"/>
      <c r="C8" s="580" t="s">
        <v>316</v>
      </c>
      <c r="D8" s="581">
        <v>9637969</v>
      </c>
      <c r="E8" s="629">
        <v>11466253</v>
      </c>
      <c r="F8" s="581">
        <v>35244655</v>
      </c>
      <c r="G8" s="629">
        <v>34171369</v>
      </c>
      <c r="H8" s="581">
        <v>43666250</v>
      </c>
      <c r="I8" s="629">
        <v>22624824</v>
      </c>
      <c r="J8" s="581">
        <f t="shared" si="4"/>
        <v>88548874</v>
      </c>
      <c r="K8" s="629">
        <f t="shared" si="4"/>
        <v>68262446</v>
      </c>
      <c r="L8" s="622"/>
      <c r="O8" s="581">
        <v>88548874</v>
      </c>
      <c r="P8" s="584">
        <f t="shared" si="2"/>
        <v>0</v>
      </c>
      <c r="Q8" s="581">
        <v>68262446</v>
      </c>
      <c r="R8" s="584">
        <f t="shared" si="3"/>
        <v>0</v>
      </c>
    </row>
    <row r="9" spans="2:18" ht="12">
      <c r="B9" s="585"/>
      <c r="C9" s="580" t="s">
        <v>317</v>
      </c>
      <c r="D9" s="581">
        <v>12380081</v>
      </c>
      <c r="E9" s="629">
        <v>26895066</v>
      </c>
      <c r="F9" s="581">
        <v>71754727</v>
      </c>
      <c r="G9" s="629">
        <v>72076278</v>
      </c>
      <c r="H9" s="581">
        <v>1378380</v>
      </c>
      <c r="I9" s="629">
        <v>3017713</v>
      </c>
      <c r="J9" s="581">
        <f t="shared" si="4"/>
        <v>85513188</v>
      </c>
      <c r="K9" s="629">
        <f t="shared" si="4"/>
        <v>101989057</v>
      </c>
      <c r="L9" s="622"/>
      <c r="O9" s="581">
        <v>85513188</v>
      </c>
      <c r="P9" s="584">
        <f t="shared" si="2"/>
        <v>0</v>
      </c>
      <c r="Q9" s="581">
        <v>101989057</v>
      </c>
      <c r="R9" s="584">
        <f t="shared" si="3"/>
        <v>0</v>
      </c>
    </row>
    <row r="10" spans="2:18" ht="12">
      <c r="B10" s="585"/>
      <c r="C10" s="580" t="s">
        <v>318</v>
      </c>
      <c r="D10" s="581">
        <v>243594119</v>
      </c>
      <c r="E10" s="629">
        <v>281533993</v>
      </c>
      <c r="F10" s="581">
        <v>837306925</v>
      </c>
      <c r="G10" s="629">
        <v>802286571</v>
      </c>
      <c r="H10" s="581">
        <v>6829210</v>
      </c>
      <c r="I10" s="629">
        <v>4311003</v>
      </c>
      <c r="J10" s="581">
        <f t="shared" si="4"/>
        <v>1087730254</v>
      </c>
      <c r="K10" s="629">
        <f t="shared" si="4"/>
        <v>1088131567</v>
      </c>
      <c r="L10" s="622"/>
      <c r="O10" s="581">
        <v>1087730254</v>
      </c>
      <c r="P10" s="584">
        <f t="shared" si="2"/>
        <v>0</v>
      </c>
      <c r="Q10" s="581">
        <v>1088131567</v>
      </c>
      <c r="R10" s="584">
        <f t="shared" si="3"/>
        <v>0</v>
      </c>
    </row>
    <row r="11" spans="2:18" ht="12">
      <c r="B11" s="585"/>
      <c r="C11" s="580" t="s">
        <v>319</v>
      </c>
      <c r="D11" s="581">
        <v>78375467</v>
      </c>
      <c r="E11" s="629">
        <v>69698172</v>
      </c>
      <c r="F11" s="581">
        <v>7491948</v>
      </c>
      <c r="G11" s="629">
        <v>27676364</v>
      </c>
      <c r="H11" s="581">
        <v>-78053087</v>
      </c>
      <c r="I11" s="629">
        <v>-93807606</v>
      </c>
      <c r="J11" s="581">
        <f t="shared" si="4"/>
        <v>7814328</v>
      </c>
      <c r="K11" s="629">
        <f t="shared" si="4"/>
        <v>3566930</v>
      </c>
      <c r="L11" s="622"/>
      <c r="O11" s="581">
        <v>7814328</v>
      </c>
      <c r="P11" s="584">
        <f t="shared" si="2"/>
        <v>0</v>
      </c>
      <c r="Q11" s="581">
        <v>3566930</v>
      </c>
      <c r="R11" s="584">
        <f t="shared" si="3"/>
        <v>0</v>
      </c>
    </row>
    <row r="12" spans="2:18" ht="12">
      <c r="B12" s="585"/>
      <c r="C12" s="580" t="s">
        <v>320</v>
      </c>
      <c r="D12" s="581">
        <v>31892439</v>
      </c>
      <c r="E12" s="629">
        <v>33665661</v>
      </c>
      <c r="F12" s="581">
        <v>39571017</v>
      </c>
      <c r="G12" s="629">
        <v>61185174</v>
      </c>
      <c r="H12" s="581">
        <v>855685</v>
      </c>
      <c r="I12" s="629">
        <v>207062</v>
      </c>
      <c r="J12" s="581">
        <f t="shared" si="4"/>
        <v>72319141</v>
      </c>
      <c r="K12" s="629">
        <f t="shared" si="4"/>
        <v>95057897</v>
      </c>
      <c r="L12" s="622"/>
      <c r="O12" s="581">
        <v>72319141</v>
      </c>
      <c r="P12" s="584">
        <f t="shared" si="2"/>
        <v>0</v>
      </c>
      <c r="Q12" s="581">
        <v>95057897</v>
      </c>
      <c r="R12" s="584">
        <f t="shared" si="3"/>
        <v>0</v>
      </c>
    </row>
    <row r="13" spans="2:18" ht="12">
      <c r="B13" s="585"/>
      <c r="C13" s="580" t="s">
        <v>321</v>
      </c>
      <c r="D13" s="581">
        <v>8001608</v>
      </c>
      <c r="E13" s="629">
        <v>3751263</v>
      </c>
      <c r="F13" s="581">
        <v>13048999</v>
      </c>
      <c r="G13" s="629">
        <v>11961862</v>
      </c>
      <c r="H13" s="581">
        <v>66404987</v>
      </c>
      <c r="I13" s="629">
        <v>31741463</v>
      </c>
      <c r="J13" s="581">
        <f t="shared" si="4"/>
        <v>87455594</v>
      </c>
      <c r="K13" s="629">
        <f t="shared" si="4"/>
        <v>47454588</v>
      </c>
      <c r="L13" s="622"/>
      <c r="O13" s="581">
        <v>87455594</v>
      </c>
      <c r="P13" s="584">
        <f t="shared" si="2"/>
        <v>0</v>
      </c>
      <c r="Q13" s="581">
        <v>47454588</v>
      </c>
      <c r="R13" s="584">
        <f t="shared" si="3"/>
        <v>0</v>
      </c>
    </row>
    <row r="15" spans="2:17" ht="24">
      <c r="B15" s="585"/>
      <c r="C15" s="590" t="s">
        <v>322</v>
      </c>
      <c r="D15" s="581">
        <v>0</v>
      </c>
      <c r="E15" s="629">
        <v>3389064304</v>
      </c>
      <c r="F15" s="581">
        <v>0</v>
      </c>
      <c r="G15" s="629">
        <v>1049432105</v>
      </c>
      <c r="H15" s="581">
        <v>0</v>
      </c>
      <c r="I15" s="629">
        <v>885439472</v>
      </c>
      <c r="J15" s="581">
        <f>+D15+F15+H15</f>
        <v>0</v>
      </c>
      <c r="K15" s="629">
        <f>+E15+G15+I15</f>
        <v>5323935881</v>
      </c>
      <c r="L15" s="622"/>
      <c r="O15" s="581">
        <v>0</v>
      </c>
      <c r="P15" s="584">
        <f>+J15-O15</f>
        <v>0</v>
      </c>
      <c r="Q15" s="581">
        <v>5323935881</v>
      </c>
    </row>
    <row r="17" spans="2:18" ht="12">
      <c r="B17" s="630" t="s">
        <v>323</v>
      </c>
      <c r="D17" s="581">
        <f>SUM(D18:D27)</f>
        <v>3532791962</v>
      </c>
      <c r="E17" s="582">
        <f>SUM(E18:E27)</f>
        <v>4070922143</v>
      </c>
      <c r="F17" s="581">
        <f aca="true" t="shared" si="5" ref="F17:K17">SUM(F18:F27)</f>
        <v>3996635242</v>
      </c>
      <c r="G17" s="582">
        <f>SUM(G18:G27)</f>
        <v>4091696107</v>
      </c>
      <c r="H17" s="581">
        <f t="shared" si="5"/>
        <v>397167154</v>
      </c>
      <c r="I17" s="582">
        <f>SUM(I18:I27)</f>
        <v>-627025569</v>
      </c>
      <c r="J17" s="581">
        <f t="shared" si="5"/>
        <v>7926594358</v>
      </c>
      <c r="K17" s="619">
        <f t="shared" si="5"/>
        <v>7535592681</v>
      </c>
      <c r="L17" s="622"/>
      <c r="O17" s="581">
        <f>SUM(O18:O27)</f>
        <v>7926594358</v>
      </c>
      <c r="P17" s="584">
        <f aca="true" t="shared" si="6" ref="P17:P27">+J17-O17</f>
        <v>0</v>
      </c>
      <c r="Q17" s="581">
        <f>SUM(Q18:Q27)</f>
        <v>7535592681</v>
      </c>
      <c r="R17" s="584">
        <f aca="true" t="shared" si="7" ref="R17:R27">+K17-Q17</f>
        <v>0</v>
      </c>
    </row>
    <row r="18" spans="2:18" ht="12">
      <c r="B18" s="585"/>
      <c r="C18" s="580" t="s">
        <v>324</v>
      </c>
      <c r="D18" s="581">
        <v>1701714</v>
      </c>
      <c r="E18" s="629">
        <v>625982</v>
      </c>
      <c r="F18" s="581">
        <v>635732176</v>
      </c>
      <c r="G18" s="629">
        <v>488884301</v>
      </c>
      <c r="H18" s="581">
        <v>20280</v>
      </c>
      <c r="I18" s="629">
        <v>17921</v>
      </c>
      <c r="J18" s="581">
        <f aca="true" t="shared" si="8" ref="J18:K27">+D18+F18+H18</f>
        <v>637454170</v>
      </c>
      <c r="K18" s="629">
        <f t="shared" si="8"/>
        <v>489528204</v>
      </c>
      <c r="L18" s="622"/>
      <c r="O18" s="581">
        <v>637454170</v>
      </c>
      <c r="P18" s="584">
        <f t="shared" si="6"/>
        <v>0</v>
      </c>
      <c r="Q18" s="581">
        <v>489528204</v>
      </c>
      <c r="R18" s="584">
        <f t="shared" si="7"/>
        <v>0</v>
      </c>
    </row>
    <row r="19" spans="2:18" ht="12">
      <c r="B19" s="585"/>
      <c r="C19" s="580" t="s">
        <v>325</v>
      </c>
      <c r="D19" s="581">
        <v>7957092</v>
      </c>
      <c r="E19" s="629">
        <v>9847779</v>
      </c>
      <c r="F19" s="581">
        <v>63811286</v>
      </c>
      <c r="G19" s="629">
        <v>54741348</v>
      </c>
      <c r="H19" s="581">
        <v>13629851</v>
      </c>
      <c r="I19" s="629">
        <v>12973581</v>
      </c>
      <c r="J19" s="581">
        <f t="shared" si="8"/>
        <v>85398229</v>
      </c>
      <c r="K19" s="629">
        <f t="shared" si="8"/>
        <v>77562708</v>
      </c>
      <c r="L19" s="622"/>
      <c r="O19" s="581">
        <v>85398229</v>
      </c>
      <c r="P19" s="584">
        <f t="shared" si="6"/>
        <v>0</v>
      </c>
      <c r="Q19" s="581">
        <v>77562708</v>
      </c>
      <c r="R19" s="584">
        <f t="shared" si="7"/>
        <v>0</v>
      </c>
    </row>
    <row r="20" spans="2:18" ht="12">
      <c r="B20" s="585"/>
      <c r="C20" s="580" t="s">
        <v>326</v>
      </c>
      <c r="D20" s="581">
        <v>293458923</v>
      </c>
      <c r="E20" s="629">
        <v>310451501</v>
      </c>
      <c r="F20" s="581">
        <v>51177225</v>
      </c>
      <c r="G20" s="629">
        <v>88178936</v>
      </c>
      <c r="H20" s="581">
        <v>54267</v>
      </c>
      <c r="I20" s="629">
        <v>65427</v>
      </c>
      <c r="J20" s="581">
        <f t="shared" si="8"/>
        <v>344690415</v>
      </c>
      <c r="K20" s="629">
        <f t="shared" si="8"/>
        <v>398695864</v>
      </c>
      <c r="L20" s="622"/>
      <c r="O20" s="581">
        <v>344690415</v>
      </c>
      <c r="P20" s="584">
        <f t="shared" si="6"/>
        <v>0</v>
      </c>
      <c r="Q20" s="581">
        <v>398695864</v>
      </c>
      <c r="R20" s="584">
        <f t="shared" si="7"/>
        <v>0</v>
      </c>
    </row>
    <row r="21" spans="2:18" ht="12">
      <c r="B21" s="585"/>
      <c r="C21" s="580" t="s">
        <v>327</v>
      </c>
      <c r="D21" s="581">
        <v>1475958</v>
      </c>
      <c r="E21" s="629">
        <v>0</v>
      </c>
      <c r="F21" s="581">
        <v>254955</v>
      </c>
      <c r="G21" s="629">
        <v>355485</v>
      </c>
      <c r="H21" s="581">
        <v>-1475958</v>
      </c>
      <c r="I21" s="629">
        <v>0</v>
      </c>
      <c r="J21" s="581">
        <f t="shared" si="8"/>
        <v>254955</v>
      </c>
      <c r="K21" s="629">
        <f t="shared" si="8"/>
        <v>355485</v>
      </c>
      <c r="L21" s="622"/>
      <c r="O21" s="581">
        <v>254955</v>
      </c>
      <c r="P21" s="584">
        <f t="shared" si="6"/>
        <v>0</v>
      </c>
      <c r="Q21" s="581">
        <v>355485</v>
      </c>
      <c r="R21" s="584">
        <f t="shared" si="7"/>
        <v>0</v>
      </c>
    </row>
    <row r="22" spans="2:18" ht="12">
      <c r="B22" s="585"/>
      <c r="C22" s="580" t="s">
        <v>328</v>
      </c>
      <c r="D22" s="581">
        <v>87543315</v>
      </c>
      <c r="E22" s="629">
        <v>478361882</v>
      </c>
      <c r="F22" s="581">
        <v>30699032</v>
      </c>
      <c r="G22" s="629">
        <v>491519716</v>
      </c>
      <c r="H22" s="581">
        <v>-86646942</v>
      </c>
      <c r="I22" s="629">
        <v>-938921153</v>
      </c>
      <c r="J22" s="581">
        <f t="shared" si="8"/>
        <v>31595405</v>
      </c>
      <c r="K22" s="629">
        <f t="shared" si="8"/>
        <v>30960445</v>
      </c>
      <c r="L22" s="622"/>
      <c r="O22" s="581">
        <v>31595405</v>
      </c>
      <c r="P22" s="584">
        <f t="shared" si="6"/>
        <v>0</v>
      </c>
      <c r="Q22" s="581">
        <v>30960445</v>
      </c>
      <c r="R22" s="584">
        <f t="shared" si="7"/>
        <v>0</v>
      </c>
    </row>
    <row r="23" spans="2:18" ht="12">
      <c r="B23" s="585"/>
      <c r="C23" s="580" t="s">
        <v>329</v>
      </c>
      <c r="D23" s="581">
        <v>34747519</v>
      </c>
      <c r="E23" s="629">
        <v>33665518</v>
      </c>
      <c r="F23" s="581">
        <v>1114791653</v>
      </c>
      <c r="G23" s="629">
        <v>933484014</v>
      </c>
      <c r="H23" s="581">
        <v>12985725</v>
      </c>
      <c r="I23" s="629">
        <v>14249740</v>
      </c>
      <c r="J23" s="581">
        <f t="shared" si="8"/>
        <v>1162524897</v>
      </c>
      <c r="K23" s="629">
        <f t="shared" si="8"/>
        <v>981399272</v>
      </c>
      <c r="L23" s="622"/>
      <c r="O23" s="581">
        <v>1162524897</v>
      </c>
      <c r="P23" s="584">
        <f t="shared" si="6"/>
        <v>0</v>
      </c>
      <c r="Q23" s="581">
        <v>981399272</v>
      </c>
      <c r="R23" s="584">
        <f t="shared" si="7"/>
        <v>0</v>
      </c>
    </row>
    <row r="24" spans="2:18" ht="12">
      <c r="B24" s="585"/>
      <c r="C24" s="580" t="s">
        <v>330</v>
      </c>
      <c r="D24" s="581">
        <v>5231358</v>
      </c>
      <c r="E24" s="629">
        <v>100700655</v>
      </c>
      <c r="F24" s="581">
        <v>86799347</v>
      </c>
      <c r="G24" s="629">
        <v>76703162</v>
      </c>
      <c r="H24" s="581">
        <v>378806898</v>
      </c>
      <c r="I24" s="629">
        <v>266795230</v>
      </c>
      <c r="J24" s="581">
        <f t="shared" si="8"/>
        <v>470837603</v>
      </c>
      <c r="K24" s="629">
        <f t="shared" si="8"/>
        <v>444199047</v>
      </c>
      <c r="L24" s="622"/>
      <c r="O24" s="581">
        <v>470837603</v>
      </c>
      <c r="P24" s="584">
        <f t="shared" si="6"/>
        <v>0</v>
      </c>
      <c r="Q24" s="581">
        <v>444199047</v>
      </c>
      <c r="R24" s="584">
        <f t="shared" si="7"/>
        <v>0</v>
      </c>
    </row>
    <row r="25" spans="2:18" ht="12">
      <c r="B25" s="585"/>
      <c r="C25" s="580" t="s">
        <v>331</v>
      </c>
      <c r="D25" s="581">
        <v>3061683680</v>
      </c>
      <c r="E25" s="629">
        <v>3097266606</v>
      </c>
      <c r="F25" s="581">
        <v>1941435405</v>
      </c>
      <c r="G25" s="629">
        <v>1905927300</v>
      </c>
      <c r="H25" s="581">
        <v>2589421</v>
      </c>
      <c r="I25" s="629">
        <v>372727</v>
      </c>
      <c r="J25" s="581">
        <f t="shared" si="8"/>
        <v>5005708506</v>
      </c>
      <c r="K25" s="629">
        <f t="shared" si="8"/>
        <v>5003566633</v>
      </c>
      <c r="L25" s="622"/>
      <c r="O25" s="581">
        <v>5005708506</v>
      </c>
      <c r="P25" s="584">
        <f t="shared" si="6"/>
        <v>0</v>
      </c>
      <c r="Q25" s="581">
        <v>5003566633</v>
      </c>
      <c r="R25" s="584">
        <f t="shared" si="7"/>
        <v>0</v>
      </c>
    </row>
    <row r="26" spans="2:18" ht="12">
      <c r="B26" s="585"/>
      <c r="C26" s="580" t="s">
        <v>332</v>
      </c>
      <c r="D26" s="581">
        <v>0</v>
      </c>
      <c r="E26" s="629">
        <v>0</v>
      </c>
      <c r="F26" s="581">
        <v>0</v>
      </c>
      <c r="G26" s="629">
        <v>0</v>
      </c>
      <c r="H26" s="581">
        <v>0</v>
      </c>
      <c r="I26" s="629">
        <v>0</v>
      </c>
      <c r="J26" s="581">
        <f t="shared" si="8"/>
        <v>0</v>
      </c>
      <c r="K26" s="629">
        <f t="shared" si="8"/>
        <v>0</v>
      </c>
      <c r="L26" s="622"/>
      <c r="O26" s="581">
        <v>0</v>
      </c>
      <c r="P26" s="584">
        <f t="shared" si="6"/>
        <v>0</v>
      </c>
      <c r="Q26" s="581">
        <v>0</v>
      </c>
      <c r="R26" s="584">
        <f t="shared" si="7"/>
        <v>0</v>
      </c>
    </row>
    <row r="27" spans="2:18" ht="12">
      <c r="B27" s="585"/>
      <c r="C27" s="580" t="s">
        <v>333</v>
      </c>
      <c r="D27" s="581">
        <v>38992403</v>
      </c>
      <c r="E27" s="629">
        <v>40002220</v>
      </c>
      <c r="F27" s="581">
        <v>71934163</v>
      </c>
      <c r="G27" s="629">
        <v>51901845</v>
      </c>
      <c r="H27" s="581">
        <v>77203612</v>
      </c>
      <c r="I27" s="629">
        <v>17420958</v>
      </c>
      <c r="J27" s="581">
        <f t="shared" si="8"/>
        <v>188130178</v>
      </c>
      <c r="K27" s="629">
        <f t="shared" si="8"/>
        <v>109325023</v>
      </c>
      <c r="L27" s="622"/>
      <c r="O27" s="581">
        <v>188130178</v>
      </c>
      <c r="P27" s="584">
        <f t="shared" si="6"/>
        <v>0</v>
      </c>
      <c r="Q27" s="581">
        <v>109325023</v>
      </c>
      <c r="R27" s="584">
        <f t="shared" si="7"/>
        <v>0</v>
      </c>
    </row>
    <row r="29" spans="2:18" ht="12">
      <c r="B29" s="591" t="s">
        <v>334</v>
      </c>
      <c r="C29" s="592"/>
      <c r="D29" s="587">
        <f aca="true" t="shared" si="9" ref="D29:K29">+D17+D6</f>
        <v>4292130164</v>
      </c>
      <c r="E29" s="613">
        <f t="shared" si="9"/>
        <v>8045231691</v>
      </c>
      <c r="F29" s="587">
        <f t="shared" si="9"/>
        <v>5265852013</v>
      </c>
      <c r="G29" s="613">
        <f t="shared" si="9"/>
        <v>6324944614</v>
      </c>
      <c r="H29" s="587">
        <f t="shared" si="9"/>
        <v>1357443760</v>
      </c>
      <c r="I29" s="613">
        <f t="shared" si="9"/>
        <v>1078978086</v>
      </c>
      <c r="J29" s="587">
        <f t="shared" si="9"/>
        <v>10915425937</v>
      </c>
      <c r="K29" s="613">
        <f t="shared" si="9"/>
        <v>15449154391</v>
      </c>
      <c r="L29" s="631"/>
      <c r="O29" s="587">
        <f>+O17+O6</f>
        <v>10915425937</v>
      </c>
      <c r="P29" s="584">
        <f>+J29-O29</f>
        <v>0</v>
      </c>
      <c r="Q29" s="587">
        <f>+Q17+Q6</f>
        <v>15449154391</v>
      </c>
      <c r="R29" s="584">
        <f>+K29-Q29</f>
        <v>0</v>
      </c>
    </row>
    <row r="30" spans="15:17" ht="12">
      <c r="O30" s="564"/>
      <c r="Q30" s="564"/>
    </row>
    <row r="31" spans="15:17" ht="12">
      <c r="O31" s="564"/>
      <c r="Q31" s="564"/>
    </row>
    <row r="32" spans="4:17" ht="12">
      <c r="D32" s="584"/>
      <c r="E32" s="584"/>
      <c r="F32" s="584"/>
      <c r="G32" s="584"/>
      <c r="H32" s="584"/>
      <c r="I32" s="584"/>
      <c r="J32" s="584"/>
      <c r="K32" s="584"/>
      <c r="L32" s="584"/>
      <c r="O32" s="564"/>
      <c r="Q32" s="564"/>
    </row>
    <row r="33" spans="15:17" ht="12">
      <c r="O33" s="564"/>
      <c r="Q33" s="564"/>
    </row>
    <row r="34" spans="2:18" ht="12" customHeight="1">
      <c r="B34" s="566" t="s">
        <v>411</v>
      </c>
      <c r="C34" s="567"/>
      <c r="D34" s="623" t="s">
        <v>412</v>
      </c>
      <c r="E34" s="624"/>
      <c r="F34" s="623" t="s">
        <v>45</v>
      </c>
      <c r="G34" s="624"/>
      <c r="H34" s="623" t="s">
        <v>413</v>
      </c>
      <c r="I34" s="624"/>
      <c r="J34" s="623" t="s">
        <v>311</v>
      </c>
      <c r="K34" s="624"/>
      <c r="P34" s="584"/>
      <c r="R34" s="584"/>
    </row>
    <row r="35" spans="2:18" ht="12">
      <c r="B35" s="593" t="s">
        <v>335</v>
      </c>
      <c r="C35" s="632"/>
      <c r="D35" s="572">
        <f>+D4</f>
        <v>42643</v>
      </c>
      <c r="E35" s="573">
        <f>+E4</f>
        <v>42369</v>
      </c>
      <c r="F35" s="572">
        <f>+F4</f>
        <v>42643</v>
      </c>
      <c r="G35" s="573">
        <f>+E35</f>
        <v>42369</v>
      </c>
      <c r="H35" s="572">
        <f>+H4</f>
        <v>42643</v>
      </c>
      <c r="I35" s="573">
        <f>+G35</f>
        <v>42369</v>
      </c>
      <c r="J35" s="572">
        <f>+J4</f>
        <v>42643</v>
      </c>
      <c r="K35" s="573">
        <f>+I35</f>
        <v>42369</v>
      </c>
      <c r="P35" s="584"/>
      <c r="R35" s="584"/>
    </row>
    <row r="36" spans="2:11" ht="12">
      <c r="B36" s="633"/>
      <c r="C36" s="634"/>
      <c r="D36" s="576" t="s">
        <v>313</v>
      </c>
      <c r="E36" s="578" t="str">
        <f>+E5</f>
        <v>M$</v>
      </c>
      <c r="F36" s="576" t="s">
        <v>313</v>
      </c>
      <c r="G36" s="578" t="str">
        <f>+E36</f>
        <v>M$</v>
      </c>
      <c r="H36" s="576" t="s">
        <v>313</v>
      </c>
      <c r="I36" s="578" t="str">
        <f>+G36</f>
        <v>M$</v>
      </c>
      <c r="J36" s="576" t="s">
        <v>313</v>
      </c>
      <c r="K36" s="578" t="str">
        <f>+I36</f>
        <v>M$</v>
      </c>
    </row>
    <row r="37" spans="2:18" ht="12">
      <c r="B37" s="589" t="s">
        <v>336</v>
      </c>
      <c r="D37" s="581">
        <f aca="true" t="shared" si="10" ref="D37:K37">SUM(D38:D46)</f>
        <v>844764243</v>
      </c>
      <c r="E37" s="619">
        <f t="shared" si="10"/>
        <v>2735116868</v>
      </c>
      <c r="F37" s="581">
        <f t="shared" si="10"/>
        <v>1621295715</v>
      </c>
      <c r="G37" s="619">
        <f t="shared" si="10"/>
        <v>1838355464</v>
      </c>
      <c r="H37" s="581">
        <f t="shared" si="10"/>
        <v>47285107</v>
      </c>
      <c r="I37" s="619">
        <f t="shared" si="10"/>
        <v>-68091532</v>
      </c>
      <c r="J37" s="581">
        <f t="shared" si="10"/>
        <v>2513345065</v>
      </c>
      <c r="K37" s="619">
        <f t="shared" si="10"/>
        <v>4505380800</v>
      </c>
      <c r="O37" s="581">
        <f>SUM(O38:O46)</f>
        <v>2513345065</v>
      </c>
      <c r="P37" s="584">
        <f aca="true" t="shared" si="11" ref="P37:P44">+J37-O37</f>
        <v>0</v>
      </c>
      <c r="Q37" s="581">
        <f>SUM(Q38:Q46)</f>
        <v>4505380800</v>
      </c>
      <c r="R37" s="584">
        <f aca="true" t="shared" si="12" ref="R37:R44">+K37-Q37</f>
        <v>0</v>
      </c>
    </row>
    <row r="38" spans="2:18" ht="12">
      <c r="B38" s="585"/>
      <c r="C38" s="580" t="s">
        <v>337</v>
      </c>
      <c r="D38" s="581">
        <v>255583299</v>
      </c>
      <c r="E38" s="629">
        <v>230270298</v>
      </c>
      <c r="F38" s="581">
        <v>329158947</v>
      </c>
      <c r="G38" s="629">
        <v>206125030</v>
      </c>
      <c r="H38" s="581">
        <v>262992612</v>
      </c>
      <c r="I38" s="629">
        <v>251478180</v>
      </c>
      <c r="J38" s="581">
        <f aca="true" t="shared" si="13" ref="J38:K44">+D38+F38+H38</f>
        <v>847734858</v>
      </c>
      <c r="K38" s="629">
        <f t="shared" si="13"/>
        <v>687873508</v>
      </c>
      <c r="O38" s="581">
        <v>847734858</v>
      </c>
      <c r="P38" s="584">
        <f t="shared" si="11"/>
        <v>0</v>
      </c>
      <c r="Q38" s="581">
        <v>687873508</v>
      </c>
      <c r="R38" s="584">
        <f t="shared" si="12"/>
        <v>0</v>
      </c>
    </row>
    <row r="39" spans="2:18" ht="12">
      <c r="B39" s="585"/>
      <c r="C39" s="580" t="s">
        <v>338</v>
      </c>
      <c r="D39" s="581">
        <v>318560048</v>
      </c>
      <c r="E39" s="629">
        <v>342712347</v>
      </c>
      <c r="F39" s="581">
        <v>1018147643</v>
      </c>
      <c r="G39" s="629">
        <v>1037064551</v>
      </c>
      <c r="H39" s="581">
        <v>19518022</v>
      </c>
      <c r="I39" s="629">
        <v>73047309</v>
      </c>
      <c r="J39" s="581">
        <f t="shared" si="13"/>
        <v>1356225713</v>
      </c>
      <c r="K39" s="629">
        <f t="shared" si="13"/>
        <v>1452824207</v>
      </c>
      <c r="O39" s="581">
        <v>1356225713</v>
      </c>
      <c r="P39" s="584">
        <f t="shared" si="11"/>
        <v>0</v>
      </c>
      <c r="Q39" s="581">
        <v>1452824207</v>
      </c>
      <c r="R39" s="584">
        <f t="shared" si="12"/>
        <v>0</v>
      </c>
    </row>
    <row r="40" spans="2:18" ht="12">
      <c r="B40" s="585"/>
      <c r="C40" s="580" t="s">
        <v>339</v>
      </c>
      <c r="D40" s="581">
        <v>130278346</v>
      </c>
      <c r="E40" s="629">
        <v>104568189</v>
      </c>
      <c r="F40" s="581">
        <v>153641652</v>
      </c>
      <c r="G40" s="629">
        <v>72131804</v>
      </c>
      <c r="H40" s="581">
        <v>-237092281</v>
      </c>
      <c r="I40" s="629">
        <v>-66802485</v>
      </c>
      <c r="J40" s="581">
        <f t="shared" si="13"/>
        <v>46827717</v>
      </c>
      <c r="K40" s="629">
        <f t="shared" si="13"/>
        <v>109897508</v>
      </c>
      <c r="O40" s="581">
        <v>46827717</v>
      </c>
      <c r="P40" s="584">
        <f t="shared" si="11"/>
        <v>0</v>
      </c>
      <c r="Q40" s="581">
        <v>109897508</v>
      </c>
      <c r="R40" s="584">
        <f t="shared" si="12"/>
        <v>0</v>
      </c>
    </row>
    <row r="41" spans="2:18" ht="12">
      <c r="B41" s="585"/>
      <c r="C41" s="580" t="s">
        <v>340</v>
      </c>
      <c r="D41" s="581">
        <v>47804414</v>
      </c>
      <c r="E41" s="629">
        <v>81419354</v>
      </c>
      <c r="F41" s="581">
        <v>74341204</v>
      </c>
      <c r="G41" s="629">
        <v>45879822</v>
      </c>
      <c r="H41" s="581">
        <v>715112</v>
      </c>
      <c r="I41" s="629">
        <v>0</v>
      </c>
      <c r="J41" s="581">
        <f t="shared" si="13"/>
        <v>122860730</v>
      </c>
      <c r="K41" s="629">
        <f t="shared" si="13"/>
        <v>127299176</v>
      </c>
      <c r="L41" s="622"/>
      <c r="O41" s="581">
        <v>122860730</v>
      </c>
      <c r="P41" s="584">
        <f t="shared" si="11"/>
        <v>0</v>
      </c>
      <c r="Q41" s="581">
        <v>127299176</v>
      </c>
      <c r="R41" s="584">
        <f t="shared" si="12"/>
        <v>0</v>
      </c>
    </row>
    <row r="42" spans="2:18" ht="12">
      <c r="B42" s="585"/>
      <c r="C42" s="580" t="s">
        <v>341</v>
      </c>
      <c r="D42" s="581">
        <v>87973783</v>
      </c>
      <c r="E42" s="629">
        <v>91117121</v>
      </c>
      <c r="F42" s="581">
        <v>16168038</v>
      </c>
      <c r="G42" s="629">
        <v>24166415</v>
      </c>
      <c r="H42" s="581">
        <v>66313</v>
      </c>
      <c r="I42" s="629">
        <v>27324424</v>
      </c>
      <c r="J42" s="581">
        <f t="shared" si="13"/>
        <v>104208134</v>
      </c>
      <c r="K42" s="629">
        <f t="shared" si="13"/>
        <v>142607960</v>
      </c>
      <c r="L42" s="622"/>
      <c r="O42" s="581">
        <v>104208134</v>
      </c>
      <c r="P42" s="584">
        <f t="shared" si="11"/>
        <v>0</v>
      </c>
      <c r="Q42" s="581">
        <v>142607960</v>
      </c>
      <c r="R42" s="584">
        <f t="shared" si="12"/>
        <v>0</v>
      </c>
    </row>
    <row r="43" spans="2:18" ht="12">
      <c r="B43" s="585"/>
      <c r="C43" s="580" t="s">
        <v>342</v>
      </c>
      <c r="D43" s="581">
        <v>0</v>
      </c>
      <c r="E43" s="629">
        <v>0</v>
      </c>
      <c r="F43" s="581">
        <v>0</v>
      </c>
      <c r="G43" s="629">
        <v>0</v>
      </c>
      <c r="H43" s="581">
        <v>0</v>
      </c>
      <c r="I43" s="629">
        <v>0</v>
      </c>
      <c r="J43" s="581">
        <f t="shared" si="13"/>
        <v>0</v>
      </c>
      <c r="K43" s="629">
        <f t="shared" si="13"/>
        <v>0</v>
      </c>
      <c r="L43" s="622"/>
      <c r="O43" s="581">
        <v>0</v>
      </c>
      <c r="P43" s="584">
        <f t="shared" si="11"/>
        <v>0</v>
      </c>
      <c r="Q43" s="581">
        <v>0</v>
      </c>
      <c r="R43" s="584">
        <f t="shared" si="12"/>
        <v>0</v>
      </c>
    </row>
    <row r="44" spans="2:18" ht="12">
      <c r="B44" s="585"/>
      <c r="C44" s="580" t="s">
        <v>343</v>
      </c>
      <c r="D44" s="581">
        <v>4564353</v>
      </c>
      <c r="E44" s="629">
        <v>1951295</v>
      </c>
      <c r="F44" s="581">
        <v>29838231</v>
      </c>
      <c r="G44" s="629">
        <v>35966491</v>
      </c>
      <c r="H44" s="581">
        <v>1085329</v>
      </c>
      <c r="I44" s="629">
        <v>1308553</v>
      </c>
      <c r="J44" s="581">
        <f t="shared" si="13"/>
        <v>35487913</v>
      </c>
      <c r="K44" s="629">
        <f t="shared" si="13"/>
        <v>39226339</v>
      </c>
      <c r="L44" s="622"/>
      <c r="O44" s="581">
        <v>35487913</v>
      </c>
      <c r="P44" s="584">
        <f t="shared" si="11"/>
        <v>0</v>
      </c>
      <c r="Q44" s="581">
        <v>39226339</v>
      </c>
      <c r="R44" s="584">
        <f t="shared" si="12"/>
        <v>0</v>
      </c>
    </row>
    <row r="46" spans="2:17" ht="24">
      <c r="B46" s="585"/>
      <c r="C46" s="590" t="s">
        <v>344</v>
      </c>
      <c r="D46" s="581">
        <v>0</v>
      </c>
      <c r="E46" s="629">
        <v>1883078264</v>
      </c>
      <c r="F46" s="581">
        <v>0</v>
      </c>
      <c r="G46" s="629">
        <v>417021351</v>
      </c>
      <c r="H46" s="581">
        <v>0</v>
      </c>
      <c r="I46" s="629">
        <v>-354447513</v>
      </c>
      <c r="J46" s="581">
        <f>+D46+F46+H46</f>
        <v>0</v>
      </c>
      <c r="K46" s="629">
        <f>+E46+G46+I46</f>
        <v>1945652102</v>
      </c>
      <c r="L46" s="622"/>
      <c r="O46" s="581">
        <v>0</v>
      </c>
      <c r="P46" s="584">
        <f>+J46-O46</f>
        <v>0</v>
      </c>
      <c r="Q46" s="581">
        <v>1945652102</v>
      </c>
    </row>
    <row r="48" spans="2:18" ht="12">
      <c r="B48" s="630" t="s">
        <v>345</v>
      </c>
      <c r="D48" s="581">
        <f aca="true" t="shared" si="14" ref="D48:J48">SUM(D49:D55)</f>
        <v>1434446326</v>
      </c>
      <c r="E48" s="619">
        <f aca="true" t="shared" si="15" ref="E48:K48">SUM(E49:E55)</f>
        <v>1313277539</v>
      </c>
      <c r="F48" s="581">
        <f t="shared" si="14"/>
        <v>1725878220</v>
      </c>
      <c r="G48" s="619">
        <f t="shared" si="15"/>
        <v>1559780584</v>
      </c>
      <c r="H48" s="581">
        <f t="shared" si="14"/>
        <v>-155829245</v>
      </c>
      <c r="I48" s="619">
        <f t="shared" si="15"/>
        <v>-119092912</v>
      </c>
      <c r="J48" s="581">
        <f t="shared" si="14"/>
        <v>3004495301</v>
      </c>
      <c r="K48" s="619">
        <f t="shared" si="15"/>
        <v>2753965211</v>
      </c>
      <c r="L48" s="622"/>
      <c r="O48" s="581">
        <f>SUM(O49:O55)</f>
        <v>3004495301</v>
      </c>
      <c r="P48" s="584">
        <f aca="true" t="shared" si="16" ref="P48:P55">+J48-O48</f>
        <v>0</v>
      </c>
      <c r="Q48" s="581">
        <f>SUM(Q49:Q55)</f>
        <v>2753965211</v>
      </c>
      <c r="R48" s="584">
        <f aca="true" t="shared" si="17" ref="R48:R68">+K48-Q48</f>
        <v>0</v>
      </c>
    </row>
    <row r="49" spans="2:18" ht="12">
      <c r="B49" s="585"/>
      <c r="C49" s="580" t="s">
        <v>346</v>
      </c>
      <c r="D49" s="581">
        <v>1055279604</v>
      </c>
      <c r="E49" s="629">
        <v>941834867</v>
      </c>
      <c r="F49" s="581">
        <v>952713052</v>
      </c>
      <c r="G49" s="629">
        <v>883297767</v>
      </c>
      <c r="H49" s="581">
        <v>20966300</v>
      </c>
      <c r="I49" s="629">
        <v>22163958</v>
      </c>
      <c r="J49" s="581">
        <f aca="true" t="shared" si="18" ref="J49:K55">+D49+F49+H49</f>
        <v>2028958956</v>
      </c>
      <c r="K49" s="629">
        <f t="shared" si="18"/>
        <v>1847296592</v>
      </c>
      <c r="L49" s="622"/>
      <c r="O49" s="581">
        <v>2028958956</v>
      </c>
      <c r="P49" s="584">
        <f t="shared" si="16"/>
        <v>0</v>
      </c>
      <c r="Q49" s="581">
        <v>1847296592</v>
      </c>
      <c r="R49" s="584">
        <f t="shared" si="17"/>
        <v>0</v>
      </c>
    </row>
    <row r="50" spans="2:18" ht="12">
      <c r="B50" s="585"/>
      <c r="C50" s="580" t="s">
        <v>347</v>
      </c>
      <c r="D50" s="581">
        <v>122738160</v>
      </c>
      <c r="E50" s="629">
        <v>97364873</v>
      </c>
      <c r="F50" s="581">
        <v>181979255</v>
      </c>
      <c r="G50" s="629">
        <v>178027558</v>
      </c>
      <c r="H50" s="581">
        <v>7164574</v>
      </c>
      <c r="I50" s="629">
        <v>8151823</v>
      </c>
      <c r="J50" s="581">
        <f t="shared" si="18"/>
        <v>311881989</v>
      </c>
      <c r="K50" s="629">
        <f t="shared" si="18"/>
        <v>283544254</v>
      </c>
      <c r="L50" s="622"/>
      <c r="O50" s="581">
        <v>311881989</v>
      </c>
      <c r="P50" s="584">
        <f t="shared" si="16"/>
        <v>0</v>
      </c>
      <c r="Q50" s="581">
        <v>283544254</v>
      </c>
      <c r="R50" s="584">
        <f t="shared" si="17"/>
        <v>0</v>
      </c>
    </row>
    <row r="51" spans="2:18" ht="12">
      <c r="B51" s="585"/>
      <c r="C51" s="580" t="s">
        <v>348</v>
      </c>
      <c r="D51" s="581">
        <v>13076243</v>
      </c>
      <c r="E51" s="629">
        <v>10685702</v>
      </c>
      <c r="F51" s="581">
        <v>200151029</v>
      </c>
      <c r="G51" s="629">
        <v>157179286</v>
      </c>
      <c r="H51" s="581">
        <v>-213227272</v>
      </c>
      <c r="I51" s="629">
        <v>-167864988</v>
      </c>
      <c r="J51" s="581">
        <f t="shared" si="18"/>
        <v>0</v>
      </c>
      <c r="K51" s="629">
        <f t="shared" si="18"/>
        <v>0</v>
      </c>
      <c r="L51" s="622"/>
      <c r="O51" s="581">
        <v>0</v>
      </c>
      <c r="P51" s="584">
        <f t="shared" si="16"/>
        <v>0</v>
      </c>
      <c r="Q51" s="581">
        <v>0</v>
      </c>
      <c r="R51" s="584">
        <f t="shared" si="17"/>
        <v>0</v>
      </c>
    </row>
    <row r="52" spans="2:18" ht="12">
      <c r="B52" s="585"/>
      <c r="C52" s="580" t="s">
        <v>349</v>
      </c>
      <c r="D52" s="581">
        <v>51128029</v>
      </c>
      <c r="E52" s="629">
        <v>41883233</v>
      </c>
      <c r="F52" s="581">
        <v>179233686</v>
      </c>
      <c r="G52" s="629">
        <v>141808620</v>
      </c>
      <c r="H52" s="581">
        <v>201319</v>
      </c>
      <c r="I52" s="629">
        <v>156431</v>
      </c>
      <c r="J52" s="581">
        <f t="shared" si="18"/>
        <v>230563034</v>
      </c>
      <c r="K52" s="629">
        <f t="shared" si="18"/>
        <v>183848284</v>
      </c>
      <c r="L52" s="622"/>
      <c r="O52" s="581">
        <v>230563034</v>
      </c>
      <c r="P52" s="584">
        <f t="shared" si="16"/>
        <v>0</v>
      </c>
      <c r="Q52" s="581">
        <v>183848284</v>
      </c>
      <c r="R52" s="584">
        <f t="shared" si="17"/>
        <v>0</v>
      </c>
    </row>
    <row r="53" spans="2:18" ht="12">
      <c r="B53" s="585"/>
      <c r="C53" s="580" t="s">
        <v>350</v>
      </c>
      <c r="D53" s="581">
        <v>153103239</v>
      </c>
      <c r="E53" s="629">
        <v>181262110</v>
      </c>
      <c r="F53" s="581">
        <v>31119304</v>
      </c>
      <c r="G53" s="629">
        <v>34940876</v>
      </c>
      <c r="H53" s="581">
        <v>27424048</v>
      </c>
      <c r="I53" s="629">
        <v>15701629</v>
      </c>
      <c r="J53" s="581">
        <f t="shared" si="18"/>
        <v>211646591</v>
      </c>
      <c r="K53" s="629">
        <f t="shared" si="18"/>
        <v>231904615</v>
      </c>
      <c r="L53" s="622"/>
      <c r="O53" s="581">
        <v>211646591</v>
      </c>
      <c r="P53" s="584">
        <f t="shared" si="16"/>
        <v>0</v>
      </c>
      <c r="Q53" s="581">
        <v>231904615</v>
      </c>
      <c r="R53" s="584">
        <f t="shared" si="17"/>
        <v>0</v>
      </c>
    </row>
    <row r="54" spans="2:18" ht="12">
      <c r="B54" s="585"/>
      <c r="C54" s="580" t="s">
        <v>351</v>
      </c>
      <c r="D54" s="581">
        <v>22255109</v>
      </c>
      <c r="E54" s="629">
        <v>21548342</v>
      </c>
      <c r="F54" s="581">
        <v>179408154</v>
      </c>
      <c r="G54" s="629">
        <v>163123897</v>
      </c>
      <c r="H54" s="581">
        <v>1641786</v>
      </c>
      <c r="I54" s="629">
        <v>2598235</v>
      </c>
      <c r="J54" s="581">
        <f t="shared" si="18"/>
        <v>203305049</v>
      </c>
      <c r="K54" s="629">
        <f t="shared" si="18"/>
        <v>187270474</v>
      </c>
      <c r="L54" s="622"/>
      <c r="O54" s="581">
        <v>203305049</v>
      </c>
      <c r="P54" s="584">
        <f t="shared" si="16"/>
        <v>0</v>
      </c>
      <c r="Q54" s="581">
        <v>187270474</v>
      </c>
      <c r="R54" s="584">
        <f t="shared" si="17"/>
        <v>0</v>
      </c>
    </row>
    <row r="55" spans="2:18" ht="12">
      <c r="B55" s="585"/>
      <c r="C55" s="580" t="s">
        <v>352</v>
      </c>
      <c r="D55" s="581">
        <v>16865942</v>
      </c>
      <c r="E55" s="629">
        <v>18698412</v>
      </c>
      <c r="F55" s="581">
        <v>1273740</v>
      </c>
      <c r="G55" s="629">
        <v>1402580</v>
      </c>
      <c r="H55" s="581">
        <v>0</v>
      </c>
      <c r="I55" s="629">
        <v>0</v>
      </c>
      <c r="J55" s="581">
        <f t="shared" si="18"/>
        <v>18139682</v>
      </c>
      <c r="K55" s="629">
        <f t="shared" si="18"/>
        <v>20100992</v>
      </c>
      <c r="L55" s="622"/>
      <c r="O55" s="581">
        <v>18139682</v>
      </c>
      <c r="P55" s="584">
        <f t="shared" si="16"/>
        <v>0</v>
      </c>
      <c r="Q55" s="581">
        <v>20100992</v>
      </c>
      <c r="R55" s="584">
        <f t="shared" si="17"/>
        <v>0</v>
      </c>
    </row>
    <row r="56" ht="12">
      <c r="R56" s="584">
        <f t="shared" si="17"/>
        <v>0</v>
      </c>
    </row>
    <row r="57" spans="2:18" ht="12">
      <c r="B57" s="630" t="s">
        <v>353</v>
      </c>
      <c r="D57" s="581">
        <f aca="true" t="shared" si="19" ref="D57:K57">+D58+D66</f>
        <v>2012919595</v>
      </c>
      <c r="E57" s="619">
        <f t="shared" si="19"/>
        <v>3996837284</v>
      </c>
      <c r="F57" s="581">
        <f t="shared" si="19"/>
        <v>1918678078</v>
      </c>
      <c r="G57" s="619">
        <f t="shared" si="19"/>
        <v>2926808566</v>
      </c>
      <c r="H57" s="581">
        <f t="shared" si="19"/>
        <v>1465987898</v>
      </c>
      <c r="I57" s="619">
        <f t="shared" si="19"/>
        <v>1266162530</v>
      </c>
      <c r="J57" s="581">
        <f t="shared" si="19"/>
        <v>5397585571</v>
      </c>
      <c r="K57" s="619">
        <f t="shared" si="19"/>
        <v>8189808380</v>
      </c>
      <c r="L57" s="622"/>
      <c r="O57" s="581">
        <f>+O58+O66</f>
        <v>5397585571</v>
      </c>
      <c r="P57" s="584">
        <f aca="true" t="shared" si="20" ref="P57:P64">+J57-O57</f>
        <v>0</v>
      </c>
      <c r="Q57" s="581">
        <f>+Q58+Q66</f>
        <v>8189808380</v>
      </c>
      <c r="R57" s="584">
        <f t="shared" si="17"/>
        <v>0</v>
      </c>
    </row>
    <row r="58" spans="2:18" ht="12">
      <c r="B58" s="635" t="s">
        <v>354</v>
      </c>
      <c r="C58" s="636"/>
      <c r="D58" s="581">
        <f aca="true" t="shared" si="21" ref="D58:J58">SUM(D59:D64)</f>
        <v>2012919595</v>
      </c>
      <c r="E58" s="619">
        <f>SUM(E59:E64)</f>
        <v>3996837284</v>
      </c>
      <c r="F58" s="581">
        <f t="shared" si="21"/>
        <v>1918678078</v>
      </c>
      <c r="G58" s="619">
        <f>SUM(G59:G64)</f>
        <v>2926808566</v>
      </c>
      <c r="H58" s="581">
        <f t="shared" si="21"/>
        <v>1465987898</v>
      </c>
      <c r="I58" s="619">
        <f>SUM(I59:I64)</f>
        <v>1266162530</v>
      </c>
      <c r="J58" s="581">
        <f t="shared" si="21"/>
        <v>3796393224</v>
      </c>
      <c r="K58" s="619">
        <f>SUM(K59:K64)</f>
        <v>6026149285</v>
      </c>
      <c r="L58" s="622"/>
      <c r="O58" s="581">
        <f>+O59+O60+O61+O64</f>
        <v>3796393224</v>
      </c>
      <c r="P58" s="584">
        <f t="shared" si="20"/>
        <v>0</v>
      </c>
      <c r="Q58" s="581">
        <f>+Q59+Q60+Q61+Q64</f>
        <v>6026149285</v>
      </c>
      <c r="R58" s="584">
        <f t="shared" si="17"/>
        <v>0</v>
      </c>
    </row>
    <row r="59" spans="2:18" ht="12">
      <c r="B59" s="585"/>
      <c r="C59" s="580" t="s">
        <v>355</v>
      </c>
      <c r="D59" s="581">
        <v>643835511</v>
      </c>
      <c r="E59" s="629">
        <v>1476722861</v>
      </c>
      <c r="F59" s="581">
        <v>556269484</v>
      </c>
      <c r="G59" s="629">
        <v>860651565</v>
      </c>
      <c r="H59" s="581">
        <v>2375234015</v>
      </c>
      <c r="I59" s="629">
        <v>3467073560</v>
      </c>
      <c r="J59" s="581">
        <f aca="true" t="shared" si="22" ref="J59:K63">+D59+F59+H59</f>
        <v>3575339010</v>
      </c>
      <c r="K59" s="629">
        <f t="shared" si="22"/>
        <v>5804447986</v>
      </c>
      <c r="L59" s="622"/>
      <c r="O59" s="581">
        <v>3575339010</v>
      </c>
      <c r="P59" s="584">
        <f t="shared" si="20"/>
        <v>0</v>
      </c>
      <c r="Q59" s="581">
        <v>5804447986</v>
      </c>
      <c r="R59" s="584">
        <f t="shared" si="17"/>
        <v>0</v>
      </c>
    </row>
    <row r="60" spans="2:18" ht="12">
      <c r="B60" s="585"/>
      <c r="C60" s="580" t="s">
        <v>356</v>
      </c>
      <c r="D60" s="581">
        <v>356260354</v>
      </c>
      <c r="E60" s="629">
        <v>2358601470</v>
      </c>
      <c r="F60" s="581">
        <v>96001770</v>
      </c>
      <c r="G60" s="629">
        <v>1414711314</v>
      </c>
      <c r="H60" s="581">
        <v>1789834747</v>
      </c>
      <c r="I60" s="629">
        <v>-392651261</v>
      </c>
      <c r="J60" s="581">
        <f t="shared" si="22"/>
        <v>2242096871</v>
      </c>
      <c r="K60" s="629">
        <f t="shared" si="22"/>
        <v>3380661523</v>
      </c>
      <c r="L60" s="622"/>
      <c r="O60" s="581">
        <v>2242096871</v>
      </c>
      <c r="P60" s="584">
        <f t="shared" si="20"/>
        <v>0</v>
      </c>
      <c r="Q60" s="581">
        <v>3380661523</v>
      </c>
      <c r="R60" s="584">
        <f t="shared" si="17"/>
        <v>0</v>
      </c>
    </row>
    <row r="61" spans="2:18" ht="12">
      <c r="B61" s="585"/>
      <c r="C61" s="580" t="s">
        <v>357</v>
      </c>
      <c r="D61" s="581">
        <v>25978599</v>
      </c>
      <c r="E61" s="629">
        <v>206058198</v>
      </c>
      <c r="F61" s="581">
        <v>3053025</v>
      </c>
      <c r="G61" s="629">
        <v>3547484</v>
      </c>
      <c r="H61" s="581">
        <v>-29031624</v>
      </c>
      <c r="I61" s="629">
        <v>-209605682</v>
      </c>
      <c r="J61" s="581">
        <f t="shared" si="22"/>
        <v>0</v>
      </c>
      <c r="K61" s="629">
        <f t="shared" si="22"/>
        <v>0</v>
      </c>
      <c r="L61" s="622"/>
      <c r="O61" s="581">
        <v>0</v>
      </c>
      <c r="P61" s="584">
        <f t="shared" si="20"/>
        <v>0</v>
      </c>
      <c r="Q61" s="581">
        <v>0</v>
      </c>
      <c r="R61" s="584">
        <f t="shared" si="17"/>
        <v>0</v>
      </c>
    </row>
    <row r="62" spans="2:18" ht="12">
      <c r="B62" s="585"/>
      <c r="C62" s="580" t="s">
        <v>358</v>
      </c>
      <c r="D62" s="581">
        <v>0</v>
      </c>
      <c r="E62" s="629">
        <v>0</v>
      </c>
      <c r="F62" s="581">
        <v>0</v>
      </c>
      <c r="G62" s="629">
        <v>0</v>
      </c>
      <c r="H62" s="581">
        <v>0</v>
      </c>
      <c r="I62" s="629">
        <v>0</v>
      </c>
      <c r="J62" s="581">
        <v>0</v>
      </c>
      <c r="K62" s="629">
        <f t="shared" si="22"/>
        <v>0</v>
      </c>
      <c r="L62" s="622"/>
      <c r="O62" s="581">
        <v>0</v>
      </c>
      <c r="P62" s="584">
        <f t="shared" si="20"/>
        <v>0</v>
      </c>
      <c r="Q62" s="581">
        <v>0</v>
      </c>
      <c r="R62" s="584">
        <f t="shared" si="17"/>
        <v>0</v>
      </c>
    </row>
    <row r="63" spans="2:18" ht="12">
      <c r="B63" s="585"/>
      <c r="C63" s="580" t="s">
        <v>359</v>
      </c>
      <c r="D63" s="581">
        <v>0</v>
      </c>
      <c r="E63" s="629">
        <v>0</v>
      </c>
      <c r="F63" s="581">
        <v>0</v>
      </c>
      <c r="G63" s="629">
        <v>0</v>
      </c>
      <c r="H63" s="581">
        <v>0</v>
      </c>
      <c r="I63" s="629">
        <v>0</v>
      </c>
      <c r="J63" s="581">
        <v>0</v>
      </c>
      <c r="K63" s="629">
        <f t="shared" si="22"/>
        <v>0</v>
      </c>
      <c r="L63" s="622"/>
      <c r="O63" s="581">
        <v>0</v>
      </c>
      <c r="P63" s="584">
        <f t="shared" si="20"/>
        <v>0</v>
      </c>
      <c r="Q63" s="581">
        <v>0</v>
      </c>
      <c r="R63" s="584">
        <f t="shared" si="17"/>
        <v>0</v>
      </c>
    </row>
    <row r="64" spans="2:18" ht="12">
      <c r="B64" s="585"/>
      <c r="C64" s="580" t="s">
        <v>360</v>
      </c>
      <c r="D64" s="581">
        <v>986845131</v>
      </c>
      <c r="E64" s="629">
        <v>-44545245</v>
      </c>
      <c r="F64" s="581">
        <v>1263353799</v>
      </c>
      <c r="G64" s="629">
        <v>647898203</v>
      </c>
      <c r="H64" s="581">
        <v>-2670049240</v>
      </c>
      <c r="I64" s="629">
        <v>-1598654087</v>
      </c>
      <c r="J64" s="581">
        <f>+D64+F64+H64-J66</f>
        <v>-2021042657</v>
      </c>
      <c r="K64" s="629">
        <f>+E64+G64+I64-K66</f>
        <v>-3158960224</v>
      </c>
      <c r="L64" s="622"/>
      <c r="O64" s="581">
        <v>-2021042657</v>
      </c>
      <c r="P64" s="584">
        <f t="shared" si="20"/>
        <v>0</v>
      </c>
      <c r="Q64" s="581">
        <v>-3158960224</v>
      </c>
      <c r="R64" s="584">
        <f t="shared" si="17"/>
        <v>0</v>
      </c>
    </row>
    <row r="65" ht="12">
      <c r="R65" s="584">
        <f t="shared" si="17"/>
        <v>0</v>
      </c>
    </row>
    <row r="66" spans="2:18" ht="12">
      <c r="B66" s="591" t="s">
        <v>361</v>
      </c>
      <c r="C66" s="580"/>
      <c r="D66" s="581">
        <v>0</v>
      </c>
      <c r="E66" s="629">
        <v>0</v>
      </c>
      <c r="F66" s="581">
        <v>0</v>
      </c>
      <c r="G66" s="629">
        <v>0</v>
      </c>
      <c r="H66" s="581">
        <v>0</v>
      </c>
      <c r="I66" s="629">
        <v>0</v>
      </c>
      <c r="J66" s="581">
        <v>1601192347</v>
      </c>
      <c r="K66" s="629">
        <v>2163659095</v>
      </c>
      <c r="L66" s="622"/>
      <c r="O66" s="581">
        <v>1601192347</v>
      </c>
      <c r="P66" s="584">
        <f>+J66-O66</f>
        <v>0</v>
      </c>
      <c r="Q66" s="581">
        <v>2163659095</v>
      </c>
      <c r="R66" s="584">
        <f t="shared" si="17"/>
        <v>0</v>
      </c>
    </row>
    <row r="67" ht="12">
      <c r="R67" s="584">
        <f t="shared" si="17"/>
        <v>0</v>
      </c>
    </row>
    <row r="68" spans="2:18" ht="12">
      <c r="B68" s="579" t="s">
        <v>362</v>
      </c>
      <c r="C68" s="592"/>
      <c r="D68" s="587">
        <f>+D48+D57+D37</f>
        <v>4292130164</v>
      </c>
      <c r="E68" s="583">
        <f aca="true" t="shared" si="23" ref="E68:K68">+E48+E57+E37</f>
        <v>8045231691</v>
      </c>
      <c r="F68" s="587">
        <f>+F48+F57+F37</f>
        <v>5265852013</v>
      </c>
      <c r="G68" s="583">
        <f t="shared" si="23"/>
        <v>6324944614</v>
      </c>
      <c r="H68" s="587">
        <f>+H48+H57+H37</f>
        <v>1357443760</v>
      </c>
      <c r="I68" s="583">
        <f t="shared" si="23"/>
        <v>1078978086</v>
      </c>
      <c r="J68" s="587">
        <f>+J48+J57+J37</f>
        <v>10915425937</v>
      </c>
      <c r="K68" s="583">
        <f t="shared" si="23"/>
        <v>15449154391</v>
      </c>
      <c r="O68" s="587">
        <f>+O48+O57+O37</f>
        <v>10915425937</v>
      </c>
      <c r="P68" s="584"/>
      <c r="Q68" s="587">
        <f>+Q48+Q57+Q37</f>
        <v>15449154391</v>
      </c>
      <c r="R68" s="584">
        <f t="shared" si="17"/>
        <v>0</v>
      </c>
    </row>
    <row r="69" spans="4:17" ht="12">
      <c r="D69" s="584">
        <f aca="true" t="shared" si="24" ref="D69:K69">+D29-D68</f>
        <v>0</v>
      </c>
      <c r="E69" s="584">
        <f t="shared" si="24"/>
        <v>0</v>
      </c>
      <c r="F69" s="584">
        <f t="shared" si="24"/>
        <v>0</v>
      </c>
      <c r="G69" s="584">
        <f t="shared" si="24"/>
        <v>0</v>
      </c>
      <c r="H69" s="584">
        <f t="shared" si="24"/>
        <v>0</v>
      </c>
      <c r="I69" s="584">
        <f t="shared" si="24"/>
        <v>0</v>
      </c>
      <c r="J69" s="584">
        <f t="shared" si="24"/>
        <v>0</v>
      </c>
      <c r="K69" s="584">
        <f t="shared" si="24"/>
        <v>0</v>
      </c>
      <c r="L69" s="584"/>
      <c r="M69" s="584"/>
      <c r="O69" s="584">
        <f>+O29-O68</f>
        <v>0</v>
      </c>
      <c r="Q69" s="584">
        <f>+Q29-Q68</f>
        <v>0</v>
      </c>
    </row>
    <row r="70" spans="4:24" ht="12"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X70" s="584"/>
    </row>
    <row r="71" spans="4:24" ht="12">
      <c r="D71" s="584"/>
      <c r="E71" s="584"/>
      <c r="F71" s="584"/>
      <c r="G71" s="584"/>
      <c r="H71" s="584"/>
      <c r="I71" s="584"/>
      <c r="J71" s="584"/>
      <c r="K71" s="584"/>
      <c r="L71" s="584"/>
      <c r="M71" s="584"/>
      <c r="N71" s="584"/>
      <c r="O71" s="584"/>
      <c r="P71" s="584"/>
      <c r="Q71" s="584"/>
      <c r="R71" s="584"/>
      <c r="X71" s="584"/>
    </row>
    <row r="72" spans="15:27" ht="12">
      <c r="O72" s="637"/>
      <c r="AA72" s="584"/>
    </row>
    <row r="73" spans="2:12" ht="30.75" customHeight="1">
      <c r="B73" s="566" t="s">
        <v>411</v>
      </c>
      <c r="C73" s="567"/>
      <c r="D73" s="623" t="s">
        <v>412</v>
      </c>
      <c r="E73" s="624"/>
      <c r="F73" s="623" t="s">
        <v>45</v>
      </c>
      <c r="G73" s="624"/>
      <c r="H73" s="623" t="s">
        <v>413</v>
      </c>
      <c r="I73" s="624"/>
      <c r="J73" s="623" t="s">
        <v>311</v>
      </c>
      <c r="K73" s="624"/>
      <c r="L73" s="637"/>
    </row>
    <row r="74" spans="2:12" ht="12">
      <c r="B74" s="593" t="s">
        <v>363</v>
      </c>
      <c r="C74" s="594"/>
      <c r="D74" s="572">
        <f>+D35</f>
        <v>42643</v>
      </c>
      <c r="E74" s="573">
        <v>42277</v>
      </c>
      <c r="F74" s="572">
        <f>+F35</f>
        <v>42643</v>
      </c>
      <c r="G74" s="573">
        <f>+E74</f>
        <v>42277</v>
      </c>
      <c r="H74" s="572">
        <f>+H35</f>
        <v>42643</v>
      </c>
      <c r="I74" s="573">
        <f>+G74</f>
        <v>42277</v>
      </c>
      <c r="J74" s="572">
        <f>+J35</f>
        <v>42643</v>
      </c>
      <c r="K74" s="573">
        <f>+I74</f>
        <v>42277</v>
      </c>
      <c r="L74" s="637"/>
    </row>
    <row r="75" spans="2:12" ht="12">
      <c r="B75" s="595"/>
      <c r="C75" s="596"/>
      <c r="D75" s="598" t="s">
        <v>313</v>
      </c>
      <c r="E75" s="599" t="s">
        <v>313</v>
      </c>
      <c r="F75" s="598" t="s">
        <v>313</v>
      </c>
      <c r="G75" s="599" t="s">
        <v>313</v>
      </c>
      <c r="H75" s="598" t="s">
        <v>313</v>
      </c>
      <c r="I75" s="599" t="s">
        <v>313</v>
      </c>
      <c r="J75" s="598" t="s">
        <v>313</v>
      </c>
      <c r="K75" s="599" t="s">
        <v>313</v>
      </c>
      <c r="L75" s="637"/>
    </row>
    <row r="76" spans="2:17" ht="12">
      <c r="B76" s="579" t="s">
        <v>364</v>
      </c>
      <c r="C76" s="601"/>
      <c r="D76" s="602">
        <f>+D77+D82</f>
        <v>1400549287</v>
      </c>
      <c r="E76" s="603">
        <v>1222358170</v>
      </c>
      <c r="F76" s="602">
        <f>+F77+F82</f>
        <v>2783611830</v>
      </c>
      <c r="G76" s="603">
        <v>2938373117</v>
      </c>
      <c r="H76" s="602">
        <f>+H77+H82</f>
        <v>-362118186</v>
      </c>
      <c r="I76" s="603">
        <v>-236323858</v>
      </c>
      <c r="J76" s="602">
        <f>+J77+J82</f>
        <v>3822042931</v>
      </c>
      <c r="K76" s="603">
        <f>+K77+K82</f>
        <v>3924407429</v>
      </c>
      <c r="L76" s="637"/>
      <c r="O76" s="587">
        <f>+O77+O82</f>
        <v>3822042931</v>
      </c>
      <c r="Q76" s="587">
        <f>+Q77+Q82</f>
        <v>3924407429</v>
      </c>
    </row>
    <row r="77" spans="2:17" ht="12">
      <c r="B77" s="604"/>
      <c r="C77" s="590" t="s">
        <v>365</v>
      </c>
      <c r="D77" s="587">
        <f aca="true" t="shared" si="25" ref="D77:J77">SUM(D78:D80)</f>
        <v>1342402038</v>
      </c>
      <c r="E77" s="603">
        <v>1182806088</v>
      </c>
      <c r="F77" s="587">
        <f t="shared" si="25"/>
        <v>2559708291</v>
      </c>
      <c r="G77" s="603">
        <v>2537503715</v>
      </c>
      <c r="H77" s="587">
        <f t="shared" si="25"/>
        <v>-361843763</v>
      </c>
      <c r="I77" s="603">
        <v>-236177464</v>
      </c>
      <c r="J77" s="587">
        <f t="shared" si="25"/>
        <v>3540266566</v>
      </c>
      <c r="K77" s="603">
        <f>SUM(K78:K80)</f>
        <v>3484132339</v>
      </c>
      <c r="L77" s="637"/>
      <c r="O77" s="587">
        <f>SUM(O78:O80)</f>
        <v>3540266566</v>
      </c>
      <c r="Q77" s="587">
        <f>SUM(Q78:Q80)</f>
        <v>3484132339</v>
      </c>
    </row>
    <row r="78" spans="2:18" ht="12">
      <c r="B78" s="604"/>
      <c r="C78" s="605" t="s">
        <v>366</v>
      </c>
      <c r="D78" s="606">
        <v>1182538970</v>
      </c>
      <c r="E78" s="607">
        <v>1054221981</v>
      </c>
      <c r="F78" s="606">
        <v>2326246992</v>
      </c>
      <c r="G78" s="607">
        <v>2318456718</v>
      </c>
      <c r="H78" s="606">
        <v>-331713839</v>
      </c>
      <c r="I78" s="607">
        <v>-209502472</v>
      </c>
      <c r="J78" s="606">
        <f>+D78+F78+H78</f>
        <v>3177072123</v>
      </c>
      <c r="K78" s="607">
        <f>+I78+G78+E78</f>
        <v>3163176227</v>
      </c>
      <c r="L78" s="637"/>
      <c r="O78" s="606">
        <v>3177072123</v>
      </c>
      <c r="P78" s="584">
        <f>+J78-O78</f>
        <v>0</v>
      </c>
      <c r="Q78" s="606">
        <v>3163176227</v>
      </c>
      <c r="R78" s="584">
        <f aca="true" t="shared" si="26" ref="R78:R101">+K78-Q78</f>
        <v>0</v>
      </c>
    </row>
    <row r="79" spans="2:18" ht="12">
      <c r="B79" s="604"/>
      <c r="C79" s="605" t="s">
        <v>367</v>
      </c>
      <c r="D79" s="606">
        <v>19805958</v>
      </c>
      <c r="E79" s="607">
        <v>14454795</v>
      </c>
      <c r="F79" s="606">
        <v>1655729</v>
      </c>
      <c r="G79" s="607">
        <v>11909291</v>
      </c>
      <c r="H79" s="606">
        <v>6144846</v>
      </c>
      <c r="I79" s="607">
        <v>0</v>
      </c>
      <c r="J79" s="606">
        <f>+D79+F79+H79</f>
        <v>27606533</v>
      </c>
      <c r="K79" s="607">
        <f>+I79+G79+E79</f>
        <v>26364086</v>
      </c>
      <c r="L79" s="637"/>
      <c r="O79" s="606">
        <v>27606533</v>
      </c>
      <c r="P79" s="584">
        <f>+J79-O79</f>
        <v>0</v>
      </c>
      <c r="Q79" s="606">
        <v>26364086</v>
      </c>
      <c r="R79" s="584">
        <f t="shared" si="26"/>
        <v>0</v>
      </c>
    </row>
    <row r="80" spans="2:18" ht="12">
      <c r="B80" s="604"/>
      <c r="C80" s="605" t="s">
        <v>368</v>
      </c>
      <c r="D80" s="606">
        <v>140057110</v>
      </c>
      <c r="E80" s="607">
        <v>114129312</v>
      </c>
      <c r="F80" s="606">
        <v>231805570</v>
      </c>
      <c r="G80" s="607">
        <v>207137706</v>
      </c>
      <c r="H80" s="606">
        <v>-36274770</v>
      </c>
      <c r="I80" s="607">
        <v>-26674992</v>
      </c>
      <c r="J80" s="606">
        <f>+D80+F80+H80</f>
        <v>335587910</v>
      </c>
      <c r="K80" s="607">
        <f>+I80+G80+E80</f>
        <v>294592026</v>
      </c>
      <c r="L80" s="637"/>
      <c r="O80" s="606">
        <v>335587910</v>
      </c>
      <c r="P80" s="584">
        <f>+J80-O80</f>
        <v>0</v>
      </c>
      <c r="Q80" s="606">
        <v>294592026</v>
      </c>
      <c r="R80" s="584">
        <f t="shared" si="26"/>
        <v>0</v>
      </c>
    </row>
    <row r="81" spans="2:18" ht="12" hidden="1">
      <c r="B81" s="604"/>
      <c r="C81" s="605"/>
      <c r="D81" s="606"/>
      <c r="E81" s="607"/>
      <c r="F81" s="606"/>
      <c r="G81" s="607"/>
      <c r="H81" s="606"/>
      <c r="I81" s="607"/>
      <c r="J81" s="606"/>
      <c r="K81" s="607"/>
      <c r="L81" s="637"/>
      <c r="O81" s="606"/>
      <c r="P81" s="584"/>
      <c r="Q81" s="606"/>
      <c r="R81" s="584"/>
    </row>
    <row r="82" spans="2:18" ht="12">
      <c r="B82" s="604"/>
      <c r="C82" s="590" t="s">
        <v>369</v>
      </c>
      <c r="D82" s="606">
        <v>58147249</v>
      </c>
      <c r="E82" s="607">
        <v>39552082</v>
      </c>
      <c r="F82" s="606">
        <v>223903539</v>
      </c>
      <c r="G82" s="607">
        <v>400869402</v>
      </c>
      <c r="H82" s="606">
        <v>-274423</v>
      </c>
      <c r="I82" s="607">
        <v>-146394</v>
      </c>
      <c r="J82" s="606">
        <f>+D82+F82+H82</f>
        <v>281776365</v>
      </c>
      <c r="K82" s="607">
        <f>+I82+G82+E82</f>
        <v>440275090</v>
      </c>
      <c r="L82" s="637"/>
      <c r="O82" s="606">
        <v>281776365</v>
      </c>
      <c r="P82" s="584">
        <f>+J82-O82</f>
        <v>0</v>
      </c>
      <c r="Q82" s="606">
        <v>440275090</v>
      </c>
      <c r="R82" s="584">
        <f t="shared" si="26"/>
        <v>0</v>
      </c>
    </row>
    <row r="83" spans="12:18" ht="12">
      <c r="L83" s="637"/>
      <c r="R83" s="584">
        <f t="shared" si="26"/>
        <v>0</v>
      </c>
    </row>
    <row r="84" spans="2:18" ht="12">
      <c r="B84" s="579" t="s">
        <v>370</v>
      </c>
      <c r="C84" s="608"/>
      <c r="D84" s="602">
        <f aca="true" t="shared" si="27" ref="D84:K84">SUM(D85:D88)</f>
        <v>-592105595</v>
      </c>
      <c r="E84" s="603">
        <v>-429787677</v>
      </c>
      <c r="F84" s="602">
        <f t="shared" si="27"/>
        <v>-1689107416</v>
      </c>
      <c r="G84" s="603">
        <v>-1844788804</v>
      </c>
      <c r="H84" s="602">
        <f t="shared" si="27"/>
        <v>366854543</v>
      </c>
      <c r="I84" s="603">
        <v>238719225</v>
      </c>
      <c r="J84" s="602">
        <f t="shared" si="27"/>
        <v>-1914358468</v>
      </c>
      <c r="K84" s="603">
        <f t="shared" si="27"/>
        <v>-2035857256</v>
      </c>
      <c r="L84" s="637"/>
      <c r="O84" s="602">
        <f>SUM(O85:O88)</f>
        <v>-1914358468</v>
      </c>
      <c r="Q84" s="602">
        <f>SUM(Q85:Q88)</f>
        <v>-2035857256</v>
      </c>
      <c r="R84" s="584">
        <f t="shared" si="26"/>
        <v>0</v>
      </c>
    </row>
    <row r="85" spans="2:18" ht="12">
      <c r="B85" s="604"/>
      <c r="C85" s="605" t="s">
        <v>371</v>
      </c>
      <c r="D85" s="606">
        <v>-235503186</v>
      </c>
      <c r="E85" s="607">
        <v>-119374309</v>
      </c>
      <c r="F85" s="606">
        <v>-1343492307</v>
      </c>
      <c r="G85" s="607">
        <v>-1500965934</v>
      </c>
      <c r="H85" s="606">
        <v>352418519</v>
      </c>
      <c r="I85" s="607">
        <v>221348379</v>
      </c>
      <c r="J85" s="606">
        <f>+D85+F85+H85</f>
        <v>-1226576974</v>
      </c>
      <c r="K85" s="607">
        <f>+I85+G85+E85</f>
        <v>-1398991864</v>
      </c>
      <c r="L85" s="637"/>
      <c r="O85" s="606">
        <v>-1226576974</v>
      </c>
      <c r="P85" s="584">
        <f>+J85-O85</f>
        <v>0</v>
      </c>
      <c r="Q85" s="606">
        <v>-1398991864</v>
      </c>
      <c r="R85" s="584">
        <f t="shared" si="26"/>
        <v>0</v>
      </c>
    </row>
    <row r="86" spans="2:18" ht="12">
      <c r="B86" s="604"/>
      <c r="C86" s="605" t="s">
        <v>372</v>
      </c>
      <c r="D86" s="606">
        <v>-197887936</v>
      </c>
      <c r="E86" s="607">
        <v>-171043625</v>
      </c>
      <c r="F86" s="606">
        <v>0</v>
      </c>
      <c r="G86" s="607">
        <v>0</v>
      </c>
      <c r="H86" s="606">
        <v>0</v>
      </c>
      <c r="I86" s="607">
        <v>0</v>
      </c>
      <c r="J86" s="606">
        <f>+D86+F86+H86</f>
        <v>-197887936</v>
      </c>
      <c r="K86" s="607">
        <f>+I86+G86+E86</f>
        <v>-171043625</v>
      </c>
      <c r="L86" s="611"/>
      <c r="O86" s="606">
        <v>-197887936</v>
      </c>
      <c r="P86" s="584">
        <f>+J86-O86</f>
        <v>0</v>
      </c>
      <c r="Q86" s="606">
        <v>-171043625</v>
      </c>
      <c r="R86" s="584">
        <f t="shared" si="26"/>
        <v>0</v>
      </c>
    </row>
    <row r="87" spans="2:18" ht="12">
      <c r="B87" s="604"/>
      <c r="C87" s="605" t="s">
        <v>373</v>
      </c>
      <c r="D87" s="606">
        <v>-102408976</v>
      </c>
      <c r="E87" s="607">
        <v>-92104731</v>
      </c>
      <c r="F87" s="606">
        <v>-112123308</v>
      </c>
      <c r="G87" s="607">
        <v>-113619313</v>
      </c>
      <c r="H87" s="606">
        <v>19688080</v>
      </c>
      <c r="I87" s="607">
        <v>19125334</v>
      </c>
      <c r="J87" s="606">
        <f>+D87+F87+H87</f>
        <v>-194844204</v>
      </c>
      <c r="K87" s="607">
        <f>+I87+G87+E87</f>
        <v>-186598710</v>
      </c>
      <c r="L87" s="611"/>
      <c r="O87" s="606">
        <v>-194844204</v>
      </c>
      <c r="P87" s="584">
        <f>+J87-O87</f>
        <v>0</v>
      </c>
      <c r="Q87" s="606">
        <v>-186598710</v>
      </c>
      <c r="R87" s="584">
        <f t="shared" si="26"/>
        <v>0</v>
      </c>
    </row>
    <row r="88" spans="2:18" ht="12">
      <c r="B88" s="604"/>
      <c r="C88" s="605" t="s">
        <v>374</v>
      </c>
      <c r="D88" s="606">
        <v>-56305497</v>
      </c>
      <c r="E88" s="607">
        <v>-47265012</v>
      </c>
      <c r="F88" s="606">
        <v>-233491801</v>
      </c>
      <c r="G88" s="607">
        <v>-230203557</v>
      </c>
      <c r="H88" s="606">
        <v>-5252056</v>
      </c>
      <c r="I88" s="607">
        <v>-1754488</v>
      </c>
      <c r="J88" s="606">
        <f>+D88+F88+H88</f>
        <v>-295049354</v>
      </c>
      <c r="K88" s="607">
        <f>+I88+G88+E88</f>
        <v>-279223057</v>
      </c>
      <c r="L88" s="611"/>
      <c r="O88" s="606">
        <v>-295049354</v>
      </c>
      <c r="P88" s="584">
        <f>+J88-O88</f>
        <v>0</v>
      </c>
      <c r="Q88" s="606">
        <v>-279223057</v>
      </c>
      <c r="R88" s="584">
        <f t="shared" si="26"/>
        <v>0</v>
      </c>
    </row>
    <row r="89" ht="12">
      <c r="R89" s="584">
        <f t="shared" si="26"/>
        <v>0</v>
      </c>
    </row>
    <row r="90" spans="2:18" ht="12">
      <c r="B90" s="579" t="s">
        <v>375</v>
      </c>
      <c r="C90" s="608"/>
      <c r="D90" s="587">
        <f>+D84+D76</f>
        <v>808443692</v>
      </c>
      <c r="E90" s="603">
        <v>792570493</v>
      </c>
      <c r="F90" s="587">
        <f>+F84+F76</f>
        <v>1094504414</v>
      </c>
      <c r="G90" s="603">
        <v>1093584313</v>
      </c>
      <c r="H90" s="587">
        <f>+H84+H76</f>
        <v>4736357</v>
      </c>
      <c r="I90" s="603">
        <v>2395367</v>
      </c>
      <c r="J90" s="587">
        <f>+J84+J76</f>
        <v>1907684463</v>
      </c>
      <c r="K90" s="603">
        <f>+K84+K76</f>
        <v>1888550173</v>
      </c>
      <c r="L90" s="637"/>
      <c r="O90" s="587">
        <f>+O84+O76</f>
        <v>1907684463</v>
      </c>
      <c r="P90" s="584">
        <f>+J90-O90</f>
        <v>0</v>
      </c>
      <c r="Q90" s="587">
        <f>+Q84+Q76</f>
        <v>1888550173</v>
      </c>
      <c r="R90" s="584">
        <f t="shared" si="26"/>
        <v>0</v>
      </c>
    </row>
    <row r="91" ht="12">
      <c r="R91" s="584">
        <f t="shared" si="26"/>
        <v>0</v>
      </c>
    </row>
    <row r="92" spans="2:18" ht="12">
      <c r="B92" s="585"/>
      <c r="C92" s="590" t="s">
        <v>376</v>
      </c>
      <c r="D92" s="606">
        <v>3917744</v>
      </c>
      <c r="E92" s="607">
        <v>7684811</v>
      </c>
      <c r="F92" s="606">
        <v>39175392</v>
      </c>
      <c r="G92" s="607">
        <v>39134172</v>
      </c>
      <c r="H92" s="606">
        <v>62298</v>
      </c>
      <c r="I92" s="607">
        <v>1249619</v>
      </c>
      <c r="J92" s="606">
        <f>+D92+F92+H92</f>
        <v>43155434</v>
      </c>
      <c r="K92" s="607">
        <f>+I92+G92+E92</f>
        <v>48068602</v>
      </c>
      <c r="L92" s="611"/>
      <c r="O92" s="606">
        <v>43155434</v>
      </c>
      <c r="P92" s="584">
        <f>+J92-O92</f>
        <v>0</v>
      </c>
      <c r="Q92" s="606">
        <v>48068602</v>
      </c>
      <c r="R92" s="584">
        <f t="shared" si="26"/>
        <v>0</v>
      </c>
    </row>
    <row r="93" spans="2:18" ht="12">
      <c r="B93" s="585"/>
      <c r="C93" s="590" t="s">
        <v>377</v>
      </c>
      <c r="D93" s="606">
        <v>-67094304</v>
      </c>
      <c r="E93" s="607">
        <v>-78732019</v>
      </c>
      <c r="F93" s="606">
        <v>-231712874</v>
      </c>
      <c r="G93" s="607">
        <v>-272363331</v>
      </c>
      <c r="H93" s="606">
        <v>-16331689</v>
      </c>
      <c r="I93" s="607">
        <v>-11092973</v>
      </c>
      <c r="J93" s="606">
        <f>+D93+F93+H93</f>
        <v>-315138867</v>
      </c>
      <c r="K93" s="607">
        <f>+I93+G93+E93</f>
        <v>-362188323</v>
      </c>
      <c r="L93" s="611"/>
      <c r="O93" s="606">
        <v>-315138867</v>
      </c>
      <c r="P93" s="584">
        <f>+J93-O93</f>
        <v>0</v>
      </c>
      <c r="Q93" s="606">
        <v>-362188323</v>
      </c>
      <c r="R93" s="584">
        <f t="shared" si="26"/>
        <v>0</v>
      </c>
    </row>
    <row r="94" spans="2:18" ht="12">
      <c r="B94" s="585"/>
      <c r="C94" s="590" t="s">
        <v>378</v>
      </c>
      <c r="D94" s="606">
        <v>-85914053</v>
      </c>
      <c r="E94" s="607">
        <v>-67634041</v>
      </c>
      <c r="F94" s="606">
        <v>-285117199</v>
      </c>
      <c r="G94" s="607">
        <v>-293036552</v>
      </c>
      <c r="H94" s="606">
        <v>-35709577</v>
      </c>
      <c r="I94" s="607">
        <v>-17225118</v>
      </c>
      <c r="J94" s="606">
        <f>+D94+F94+H94</f>
        <v>-406740829</v>
      </c>
      <c r="K94" s="607">
        <f>+I94+G94+E94</f>
        <v>-377895711</v>
      </c>
      <c r="L94" s="611"/>
      <c r="O94" s="606">
        <v>-406740829</v>
      </c>
      <c r="P94" s="584">
        <f>+J94-O94</f>
        <v>0</v>
      </c>
      <c r="Q94" s="606">
        <v>-377895711</v>
      </c>
      <c r="R94" s="584">
        <f t="shared" si="26"/>
        <v>0</v>
      </c>
    </row>
    <row r="95" ht="12">
      <c r="R95" s="584">
        <f t="shared" si="26"/>
        <v>0</v>
      </c>
    </row>
    <row r="96" spans="2:18" ht="12">
      <c r="B96" s="579" t="s">
        <v>379</v>
      </c>
      <c r="C96" s="608"/>
      <c r="D96" s="587">
        <f aca="true" t="shared" si="28" ref="D96:K96">+D90+D92+D93+D94</f>
        <v>659353079</v>
      </c>
      <c r="E96" s="603">
        <v>653889244</v>
      </c>
      <c r="F96" s="587">
        <f t="shared" si="28"/>
        <v>616849733</v>
      </c>
      <c r="G96" s="603">
        <v>567318602</v>
      </c>
      <c r="H96" s="587">
        <f t="shared" si="28"/>
        <v>-47242611</v>
      </c>
      <c r="I96" s="603">
        <v>-24673105</v>
      </c>
      <c r="J96" s="587">
        <f t="shared" si="28"/>
        <v>1228960201</v>
      </c>
      <c r="K96" s="603">
        <f t="shared" si="28"/>
        <v>1196534741</v>
      </c>
      <c r="L96" s="637"/>
      <c r="O96" s="587">
        <f>+O90+O92+O93+O94</f>
        <v>1228960201</v>
      </c>
      <c r="P96" s="584">
        <f>+J96-O96</f>
        <v>0</v>
      </c>
      <c r="Q96" s="587">
        <f>+Q90+Q92+Q93+Q94</f>
        <v>1196534741</v>
      </c>
      <c r="R96" s="584">
        <f t="shared" si="26"/>
        <v>0</v>
      </c>
    </row>
    <row r="97" ht="12">
      <c r="R97" s="584">
        <f t="shared" si="26"/>
        <v>0</v>
      </c>
    </row>
    <row r="98" spans="2:18" ht="12">
      <c r="B98" s="604"/>
      <c r="C98" s="590" t="s">
        <v>380</v>
      </c>
      <c r="D98" s="606">
        <v>-105517193</v>
      </c>
      <c r="E98" s="607">
        <v>-106905532</v>
      </c>
      <c r="F98" s="606">
        <v>-131318060</v>
      </c>
      <c r="G98" s="607">
        <v>-129690948</v>
      </c>
      <c r="H98" s="606">
        <v>158345</v>
      </c>
      <c r="I98" s="607">
        <v>335566</v>
      </c>
      <c r="J98" s="606">
        <f>+D98+F98+H98</f>
        <v>-236676908</v>
      </c>
      <c r="K98" s="607">
        <f>+I98+G98+E98</f>
        <v>-236260914</v>
      </c>
      <c r="L98" s="611"/>
      <c r="O98" s="606">
        <v>-236676908</v>
      </c>
      <c r="P98" s="584">
        <f>+J98-O98</f>
        <v>0</v>
      </c>
      <c r="Q98" s="606">
        <v>-236260914</v>
      </c>
      <c r="R98" s="584">
        <f t="shared" si="26"/>
        <v>0</v>
      </c>
    </row>
    <row r="99" spans="2:18" ht="24">
      <c r="B99" s="604"/>
      <c r="C99" s="590" t="s">
        <v>381</v>
      </c>
      <c r="D99" s="606">
        <v>-1091240</v>
      </c>
      <c r="E99" s="607">
        <v>130630</v>
      </c>
      <c r="F99" s="606">
        <v>-54684494</v>
      </c>
      <c r="G99" s="607">
        <v>-31766536</v>
      </c>
      <c r="H99" s="606">
        <v>-1152542</v>
      </c>
      <c r="I99" s="607">
        <v>-48</v>
      </c>
      <c r="J99" s="606">
        <f>+D99+F99+H99</f>
        <v>-56928276</v>
      </c>
      <c r="K99" s="607">
        <f>+I99+G99+E99</f>
        <v>-31635954</v>
      </c>
      <c r="L99" s="611"/>
      <c r="O99" s="606">
        <v>-56928276</v>
      </c>
      <c r="P99" s="584">
        <f>+J99-O99</f>
        <v>0</v>
      </c>
      <c r="Q99" s="606">
        <v>-31635954</v>
      </c>
      <c r="R99" s="584">
        <f t="shared" si="26"/>
        <v>0</v>
      </c>
    </row>
    <row r="100" ht="12">
      <c r="R100" s="584">
        <f t="shared" si="26"/>
        <v>0</v>
      </c>
    </row>
    <row r="101" spans="2:18" ht="12">
      <c r="B101" s="579" t="s">
        <v>382</v>
      </c>
      <c r="C101" s="608"/>
      <c r="D101" s="602">
        <f>+D96+D98+D99</f>
        <v>552744646</v>
      </c>
      <c r="E101" s="603">
        <v>547114342</v>
      </c>
      <c r="F101" s="602">
        <f>+F96+F98+F99</f>
        <v>430847179</v>
      </c>
      <c r="G101" s="603">
        <v>405861118</v>
      </c>
      <c r="H101" s="602">
        <f>+H96+H98+H99</f>
        <v>-48236808</v>
      </c>
      <c r="I101" s="603">
        <v>-24337587</v>
      </c>
      <c r="J101" s="602">
        <f>+J96+J98+J99</f>
        <v>935355017</v>
      </c>
      <c r="K101" s="603">
        <f>+K96+K98+K99</f>
        <v>928637873</v>
      </c>
      <c r="L101" s="637"/>
      <c r="O101" s="602">
        <f>+O96+O98+O99</f>
        <v>935355017</v>
      </c>
      <c r="P101" s="584">
        <f>+J101-O101</f>
        <v>0</v>
      </c>
      <c r="Q101" s="602">
        <f>+Q96+Q98+Q99</f>
        <v>928637873</v>
      </c>
      <c r="R101" s="584">
        <f t="shared" si="26"/>
        <v>0</v>
      </c>
    </row>
    <row r="102" spans="2:18" ht="6" customHeight="1">
      <c r="B102" s="638"/>
      <c r="C102" s="639"/>
      <c r="R102" s="584"/>
    </row>
    <row r="103" spans="2:18" ht="12">
      <c r="B103" s="579" t="s">
        <v>383</v>
      </c>
      <c r="C103" s="608"/>
      <c r="D103" s="602">
        <f aca="true" t="shared" si="29" ref="D103:K103">+D104+D107+D111+D112</f>
        <v>-72803603</v>
      </c>
      <c r="E103" s="603">
        <v>-65418546</v>
      </c>
      <c r="F103" s="602">
        <f t="shared" si="29"/>
        <v>-201346644</v>
      </c>
      <c r="G103" s="603">
        <v>-52219309</v>
      </c>
      <c r="H103" s="602">
        <f t="shared" si="29"/>
        <v>31183281</v>
      </c>
      <c r="I103" s="603">
        <v>20932047</v>
      </c>
      <c r="J103" s="602">
        <f t="shared" si="29"/>
        <v>-242966966</v>
      </c>
      <c r="K103" s="603">
        <f t="shared" si="29"/>
        <v>-96705808</v>
      </c>
      <c r="L103" s="637"/>
      <c r="O103" s="587">
        <f>SUM(O104:O112)</f>
        <v>-242966966</v>
      </c>
      <c r="P103" s="584">
        <f>+J103-O103</f>
        <v>0</v>
      </c>
      <c r="Q103" s="587">
        <f>SUM(Q104:Q112)</f>
        <v>-96705808</v>
      </c>
      <c r="R103" s="584">
        <f>+K103-Q103</f>
        <v>0</v>
      </c>
    </row>
    <row r="104" spans="2:18" ht="12">
      <c r="B104" s="579"/>
      <c r="C104" s="608" t="s">
        <v>384</v>
      </c>
      <c r="D104" s="602">
        <v>37289601</v>
      </c>
      <c r="E104" s="603">
        <v>24522863</v>
      </c>
      <c r="F104" s="602">
        <v>87206058</v>
      </c>
      <c r="G104" s="607">
        <v>144806519</v>
      </c>
      <c r="H104" s="602">
        <v>26793801</v>
      </c>
      <c r="I104" s="607">
        <v>22157765</v>
      </c>
      <c r="J104" s="602">
        <f aca="true" t="shared" si="30" ref="J104:J111">+D104+F104+H104</f>
        <v>151289460</v>
      </c>
      <c r="K104" s="603">
        <f aca="true" t="shared" si="31" ref="K104:K111">+I104+G104+E104</f>
        <v>191487147</v>
      </c>
      <c r="L104" s="637"/>
      <c r="O104" s="606">
        <v>151289460</v>
      </c>
      <c r="P104" s="584">
        <f>+J104-O104</f>
        <v>0</v>
      </c>
      <c r="Q104" s="606">
        <v>191487147</v>
      </c>
      <c r="R104" s="584">
        <f>+K104-Q104</f>
        <v>0</v>
      </c>
    </row>
    <row r="105" spans="2:18" ht="12.75" customHeight="1">
      <c r="B105" s="604"/>
      <c r="C105" s="590" t="s">
        <v>385</v>
      </c>
      <c r="D105" s="606">
        <v>31454411</v>
      </c>
      <c r="E105" s="607">
        <v>23415068</v>
      </c>
      <c r="F105" s="606">
        <v>18526433</v>
      </c>
      <c r="G105" s="607">
        <v>6416235</v>
      </c>
      <c r="H105" s="606">
        <f>+'[1]Segmentos pais'!P103-F105-D105</f>
        <v>26377330</v>
      </c>
      <c r="I105" s="607">
        <f>+'[1]Segmentos pais'!Q103-G105-E105</f>
        <v>22018555</v>
      </c>
      <c r="J105" s="606">
        <f t="shared" si="30"/>
        <v>76358174</v>
      </c>
      <c r="K105" s="607">
        <f t="shared" si="31"/>
        <v>51849858</v>
      </c>
      <c r="L105" s="611"/>
      <c r="M105" s="584"/>
      <c r="O105" s="606"/>
      <c r="P105" s="584"/>
      <c r="Q105" s="606"/>
      <c r="R105" s="584"/>
    </row>
    <row r="106" spans="2:18" ht="12.75" customHeight="1">
      <c r="B106" s="604"/>
      <c r="C106" s="590" t="s">
        <v>386</v>
      </c>
      <c r="D106" s="606">
        <v>5835190</v>
      </c>
      <c r="E106" s="607">
        <v>1107795</v>
      </c>
      <c r="F106" s="606">
        <v>68679625</v>
      </c>
      <c r="G106" s="607">
        <v>138390284</v>
      </c>
      <c r="H106" s="606">
        <f>+'[1]Segmentos pais'!P104-F106-D106</f>
        <v>416471</v>
      </c>
      <c r="I106" s="607">
        <f>+'[1]Segmentos pais'!Q104-G106-E106</f>
        <v>139210</v>
      </c>
      <c r="J106" s="606">
        <f t="shared" si="30"/>
        <v>74931286</v>
      </c>
      <c r="K106" s="607">
        <f t="shared" si="31"/>
        <v>139637289</v>
      </c>
      <c r="L106" s="611"/>
      <c r="M106" s="584"/>
      <c r="O106" s="606"/>
      <c r="P106" s="584"/>
      <c r="Q106" s="606"/>
      <c r="R106" s="584"/>
    </row>
    <row r="107" spans="2:18" ht="12">
      <c r="B107" s="579"/>
      <c r="C107" s="608" t="s">
        <v>387</v>
      </c>
      <c r="D107" s="602">
        <v>-129473849</v>
      </c>
      <c r="E107" s="603">
        <v>-71092795</v>
      </c>
      <c r="F107" s="602">
        <v>-294442071</v>
      </c>
      <c r="G107" s="603">
        <v>-197029517</v>
      </c>
      <c r="H107" s="602">
        <v>17508927</v>
      </c>
      <c r="I107" s="603">
        <v>-3461133</v>
      </c>
      <c r="J107" s="602">
        <f t="shared" si="30"/>
        <v>-406406993</v>
      </c>
      <c r="K107" s="603">
        <f t="shared" si="31"/>
        <v>-271583445</v>
      </c>
      <c r="L107" s="637"/>
      <c r="O107" s="587">
        <v>-406406993</v>
      </c>
      <c r="P107" s="584">
        <f>+J107-O107</f>
        <v>0</v>
      </c>
      <c r="Q107" s="606">
        <v>-271583445</v>
      </c>
      <c r="R107" s="584">
        <f>+K107-Q107</f>
        <v>0</v>
      </c>
    </row>
    <row r="108" spans="2:18" ht="12">
      <c r="B108" s="604"/>
      <c r="C108" s="590" t="s">
        <v>388</v>
      </c>
      <c r="D108" s="606">
        <v>-13766911</v>
      </c>
      <c r="E108" s="607">
        <v>-13709125</v>
      </c>
      <c r="F108" s="606">
        <v>-28767176</v>
      </c>
      <c r="G108" s="607">
        <v>-17398788</v>
      </c>
      <c r="H108" s="606">
        <f>+'[1]Segmentos pais'!P106-F108-D108</f>
        <v>-777</v>
      </c>
      <c r="I108" s="607">
        <f>+'[1]Segmentos pais'!Q106-G108-E108</f>
        <v>-71</v>
      </c>
      <c r="J108" s="606">
        <f t="shared" si="30"/>
        <v>-42534864</v>
      </c>
      <c r="K108" s="607">
        <f t="shared" si="31"/>
        <v>-31107984</v>
      </c>
      <c r="L108" s="611"/>
      <c r="M108" s="584"/>
      <c r="O108" s="606"/>
      <c r="P108" s="584"/>
      <c r="Q108" s="606"/>
      <c r="R108" s="584"/>
    </row>
    <row r="109" spans="2:18" ht="12">
      <c r="B109" s="604"/>
      <c r="C109" s="590" t="s">
        <v>389</v>
      </c>
      <c r="D109" s="606">
        <v>-73189954</v>
      </c>
      <c r="E109" s="607">
        <v>-53995202</v>
      </c>
      <c r="F109" s="606">
        <v>-65464526</v>
      </c>
      <c r="G109" s="607">
        <v>-68117245</v>
      </c>
      <c r="H109" s="606">
        <f>+'[1]Segmentos pais'!P107-F109-D109</f>
        <v>-10407054</v>
      </c>
      <c r="I109" s="607">
        <f>+'[1]Segmentos pais'!Q107-G109-E109</f>
        <v>-10232931</v>
      </c>
      <c r="J109" s="606">
        <f t="shared" si="30"/>
        <v>-149061534</v>
      </c>
      <c r="K109" s="607">
        <f t="shared" si="31"/>
        <v>-132345378</v>
      </c>
      <c r="L109" s="611"/>
      <c r="M109" s="584"/>
      <c r="O109" s="606"/>
      <c r="P109" s="584"/>
      <c r="Q109" s="606"/>
      <c r="R109" s="584"/>
    </row>
    <row r="110" spans="2:18" ht="12">
      <c r="B110" s="604"/>
      <c r="C110" s="590" t="s">
        <v>390</v>
      </c>
      <c r="D110" s="606">
        <v>-42516984</v>
      </c>
      <c r="E110" s="607">
        <v>-3388468</v>
      </c>
      <c r="F110" s="606">
        <v>-200210369</v>
      </c>
      <c r="G110" s="607">
        <v>-111513484</v>
      </c>
      <c r="H110" s="606">
        <f>+'[1]Segmentos pais'!P108-F110-D110</f>
        <v>27916758</v>
      </c>
      <c r="I110" s="607">
        <f>+'[1]Segmentos pais'!Q108-G110-E110</f>
        <v>6771869</v>
      </c>
      <c r="J110" s="606">
        <f t="shared" si="30"/>
        <v>-214810595</v>
      </c>
      <c r="K110" s="607">
        <f t="shared" si="31"/>
        <v>-108130083</v>
      </c>
      <c r="L110" s="611"/>
      <c r="M110" s="584"/>
      <c r="O110" s="606"/>
      <c r="P110" s="584"/>
      <c r="Q110" s="606"/>
      <c r="R110" s="584"/>
    </row>
    <row r="111" spans="2:18" ht="12">
      <c r="B111" s="604"/>
      <c r="C111" s="590" t="s">
        <v>391</v>
      </c>
      <c r="D111" s="606">
        <v>0</v>
      </c>
      <c r="E111" s="607">
        <v>0</v>
      </c>
      <c r="F111" s="606">
        <v>0</v>
      </c>
      <c r="G111" s="607">
        <v>0</v>
      </c>
      <c r="H111" s="606">
        <v>-584294</v>
      </c>
      <c r="I111" s="607">
        <v>-6417591</v>
      </c>
      <c r="J111" s="606">
        <f t="shared" si="30"/>
        <v>-584294</v>
      </c>
      <c r="K111" s="607">
        <f t="shared" si="31"/>
        <v>-6417591</v>
      </c>
      <c r="L111" s="611"/>
      <c r="O111" s="606">
        <v>-584294</v>
      </c>
      <c r="P111" s="584">
        <f>+J111-O111</f>
        <v>0</v>
      </c>
      <c r="Q111" s="606">
        <v>-6417591</v>
      </c>
      <c r="R111" s="584">
        <f aca="true" t="shared" si="32" ref="R111:R131">+K111-Q111</f>
        <v>0</v>
      </c>
    </row>
    <row r="112" spans="2:18" ht="12">
      <c r="B112" s="604"/>
      <c r="C112" s="590" t="s">
        <v>392</v>
      </c>
      <c r="D112" s="587">
        <f aca="true" t="shared" si="33" ref="D112:K112">+D113+D114</f>
        <v>19380645</v>
      </c>
      <c r="E112" s="603">
        <v>-18848614</v>
      </c>
      <c r="F112" s="587">
        <f t="shared" si="33"/>
        <v>5889369</v>
      </c>
      <c r="G112" s="603">
        <v>3689</v>
      </c>
      <c r="H112" s="587">
        <f t="shared" si="33"/>
        <v>-12535153</v>
      </c>
      <c r="I112" s="603">
        <v>8653006</v>
      </c>
      <c r="J112" s="587">
        <f t="shared" si="33"/>
        <v>12734861</v>
      </c>
      <c r="K112" s="603">
        <f t="shared" si="33"/>
        <v>-10191919</v>
      </c>
      <c r="L112" s="637"/>
      <c r="O112" s="587">
        <f>+O113+O114</f>
        <v>12734861</v>
      </c>
      <c r="P112" s="584">
        <f>+J112-O112</f>
        <v>0</v>
      </c>
      <c r="Q112" s="587">
        <f>+Q113+Q114</f>
        <v>-10191919</v>
      </c>
      <c r="R112" s="584">
        <f t="shared" si="32"/>
        <v>0</v>
      </c>
    </row>
    <row r="113" spans="2:18" ht="12">
      <c r="B113" s="604"/>
      <c r="C113" s="605" t="s">
        <v>393</v>
      </c>
      <c r="D113" s="606">
        <v>68801665</v>
      </c>
      <c r="E113" s="607">
        <v>13057843</v>
      </c>
      <c r="F113" s="606">
        <v>22299505</v>
      </c>
      <c r="G113" s="607">
        <v>3386858</v>
      </c>
      <c r="H113" s="606">
        <v>32943720</v>
      </c>
      <c r="I113" s="607">
        <v>59794393</v>
      </c>
      <c r="J113" s="606">
        <f>+D113+F113+H113</f>
        <v>124044890</v>
      </c>
      <c r="K113" s="607">
        <f>+I113+G113+E113</f>
        <v>76239094</v>
      </c>
      <c r="L113" s="611"/>
      <c r="O113" s="606">
        <v>124044890</v>
      </c>
      <c r="P113" s="584">
        <f>+J113-O113</f>
        <v>0</v>
      </c>
      <c r="Q113" s="606">
        <v>76239094</v>
      </c>
      <c r="R113" s="584">
        <f t="shared" si="32"/>
        <v>0</v>
      </c>
    </row>
    <row r="114" spans="2:18" ht="12">
      <c r="B114" s="604"/>
      <c r="C114" s="605" t="s">
        <v>394</v>
      </c>
      <c r="D114" s="606">
        <v>-49421020</v>
      </c>
      <c r="E114" s="607">
        <v>-31906457</v>
      </c>
      <c r="F114" s="606">
        <v>-16410136</v>
      </c>
      <c r="G114" s="607">
        <v>-3383169</v>
      </c>
      <c r="H114" s="606">
        <v>-45478873</v>
      </c>
      <c r="I114" s="607">
        <v>-51141387</v>
      </c>
      <c r="J114" s="606">
        <f>+D114+F114+H114</f>
        <v>-111310029</v>
      </c>
      <c r="K114" s="607">
        <f>+I114+G114+E114</f>
        <v>-86431013</v>
      </c>
      <c r="L114" s="611"/>
      <c r="O114" s="606">
        <v>-111310029</v>
      </c>
      <c r="P114" s="584">
        <f>+J114-O114</f>
        <v>0</v>
      </c>
      <c r="Q114" s="606">
        <v>-86431013</v>
      </c>
      <c r="R114" s="584">
        <f t="shared" si="32"/>
        <v>0</v>
      </c>
    </row>
    <row r="115" ht="6.75" customHeight="1">
      <c r="R115" s="584">
        <f t="shared" si="32"/>
        <v>0</v>
      </c>
    </row>
    <row r="116" spans="2:18" ht="24">
      <c r="B116" s="616"/>
      <c r="C116" s="590" t="s">
        <v>395</v>
      </c>
      <c r="D116" s="606">
        <v>889874</v>
      </c>
      <c r="E116" s="607">
        <v>2268318</v>
      </c>
      <c r="F116" s="606">
        <v>978539</v>
      </c>
      <c r="G116" s="607">
        <v>1680149</v>
      </c>
      <c r="H116" s="606">
        <v>-276064</v>
      </c>
      <c r="I116" s="607">
        <v>-86574</v>
      </c>
      <c r="J116" s="606">
        <f>+D116+F116+H116</f>
        <v>1592349</v>
      </c>
      <c r="K116" s="607">
        <f>+I116+G116+E116</f>
        <v>3861893</v>
      </c>
      <c r="L116" s="611"/>
      <c r="O116" s="606">
        <v>1592349</v>
      </c>
      <c r="P116" s="584">
        <f>+J116-O116</f>
        <v>0</v>
      </c>
      <c r="Q116" s="606">
        <v>3861893</v>
      </c>
      <c r="R116" s="584">
        <f t="shared" si="32"/>
        <v>0</v>
      </c>
    </row>
    <row r="117" spans="2:18" ht="12">
      <c r="B117" s="617"/>
      <c r="C117" s="590" t="s">
        <v>396</v>
      </c>
      <c r="D117" s="602">
        <f>+D118+D119</f>
        <v>359363</v>
      </c>
      <c r="E117" s="583">
        <v>104005</v>
      </c>
      <c r="F117" s="602">
        <f>+F118+F119</f>
        <v>300612</v>
      </c>
      <c r="G117" s="583">
        <v>617070</v>
      </c>
      <c r="H117" s="602">
        <f>+H118+H119</f>
        <v>6265</v>
      </c>
      <c r="I117" s="583">
        <v>0</v>
      </c>
      <c r="J117" s="602">
        <f>+J118+J119</f>
        <v>666240</v>
      </c>
      <c r="K117" s="583">
        <f>+K118+K119</f>
        <v>721075</v>
      </c>
      <c r="L117" s="565"/>
      <c r="O117" s="602">
        <f>+O118+O119</f>
        <v>666240</v>
      </c>
      <c r="P117" s="584">
        <f>+J117-O117</f>
        <v>0</v>
      </c>
      <c r="Q117" s="602">
        <f>+Q118+Q119</f>
        <v>721075</v>
      </c>
      <c r="R117" s="584">
        <f t="shared" si="32"/>
        <v>0</v>
      </c>
    </row>
    <row r="118" spans="2:18" ht="12">
      <c r="B118" s="579"/>
      <c r="C118" s="605" t="s">
        <v>397</v>
      </c>
      <c r="D118" s="606">
        <v>52507</v>
      </c>
      <c r="E118" s="607">
        <v>-1</v>
      </c>
      <c r="F118" s="606">
        <v>27714</v>
      </c>
      <c r="G118" s="607">
        <v>0</v>
      </c>
      <c r="H118" s="606">
        <v>265</v>
      </c>
      <c r="I118" s="607">
        <v>0</v>
      </c>
      <c r="J118" s="606">
        <f>+D118+F118+H118</f>
        <v>80486</v>
      </c>
      <c r="K118" s="607">
        <f>+I118+G118+E118</f>
        <v>-1</v>
      </c>
      <c r="L118" s="611"/>
      <c r="O118" s="606">
        <v>80486</v>
      </c>
      <c r="P118" s="584">
        <f>+J118-O118</f>
        <v>0</v>
      </c>
      <c r="Q118" s="606">
        <v>-1</v>
      </c>
      <c r="R118" s="584">
        <f t="shared" si="32"/>
        <v>0</v>
      </c>
    </row>
    <row r="119" spans="2:18" ht="12">
      <c r="B119" s="579"/>
      <c r="C119" s="605" t="s">
        <v>398</v>
      </c>
      <c r="D119" s="606">
        <v>306856</v>
      </c>
      <c r="E119" s="607">
        <v>104006</v>
      </c>
      <c r="F119" s="606">
        <v>272898</v>
      </c>
      <c r="G119" s="607">
        <v>617070</v>
      </c>
      <c r="H119" s="606">
        <v>6000</v>
      </c>
      <c r="I119" s="607">
        <v>0</v>
      </c>
      <c r="J119" s="606">
        <f>+D119+F119+H119</f>
        <v>585754</v>
      </c>
      <c r="K119" s="607">
        <f>+I119+G119+E119</f>
        <v>721076</v>
      </c>
      <c r="L119" s="611"/>
      <c r="O119" s="606">
        <v>585754</v>
      </c>
      <c r="P119" s="584">
        <f>+J119-O119</f>
        <v>0</v>
      </c>
      <c r="Q119" s="606">
        <v>721076</v>
      </c>
      <c r="R119" s="584">
        <f t="shared" si="32"/>
        <v>0</v>
      </c>
    </row>
    <row r="120" ht="12">
      <c r="R120" s="584">
        <f t="shared" si="32"/>
        <v>0</v>
      </c>
    </row>
    <row r="121" spans="2:18" ht="12">
      <c r="B121" s="579" t="s">
        <v>399</v>
      </c>
      <c r="C121" s="608"/>
      <c r="D121" s="602">
        <f aca="true" t="shared" si="34" ref="D121:K121">+D101+D103+D116+D117</f>
        <v>481190280</v>
      </c>
      <c r="E121" s="583">
        <v>484068119</v>
      </c>
      <c r="F121" s="602">
        <f t="shared" si="34"/>
        <v>230779686</v>
      </c>
      <c r="G121" s="583">
        <v>355939028</v>
      </c>
      <c r="H121" s="602">
        <f t="shared" si="34"/>
        <v>-17323326</v>
      </c>
      <c r="I121" s="583">
        <v>-3492114</v>
      </c>
      <c r="J121" s="602">
        <f t="shared" si="34"/>
        <v>694646640</v>
      </c>
      <c r="K121" s="583">
        <f t="shared" si="34"/>
        <v>836515033</v>
      </c>
      <c r="L121" s="565"/>
      <c r="O121" s="602">
        <f>+O101+O103+O116+O117</f>
        <v>694646640</v>
      </c>
      <c r="P121" s="584">
        <f>+J121-O121</f>
        <v>0</v>
      </c>
      <c r="Q121" s="602">
        <f>+Q101+Q103+Q116+Q117</f>
        <v>836515033</v>
      </c>
      <c r="R121" s="584">
        <f t="shared" si="32"/>
        <v>0</v>
      </c>
    </row>
    <row r="122" ht="12">
      <c r="R122" s="584">
        <f t="shared" si="32"/>
        <v>0</v>
      </c>
    </row>
    <row r="123" spans="2:18" ht="12">
      <c r="B123" s="604"/>
      <c r="C123" s="590" t="s">
        <v>400</v>
      </c>
      <c r="D123" s="606">
        <v>-176405717</v>
      </c>
      <c r="E123" s="607">
        <v>-174363437</v>
      </c>
      <c r="F123" s="606">
        <v>-85132573</v>
      </c>
      <c r="G123" s="607">
        <v>-97817590</v>
      </c>
      <c r="H123" s="606">
        <v>75252416</v>
      </c>
      <c r="I123" s="607">
        <v>-105000843</v>
      </c>
      <c r="J123" s="606">
        <f>+D123+F123+H123</f>
        <v>-186285874</v>
      </c>
      <c r="K123" s="607">
        <f>+I123+G123+E123</f>
        <v>-377181870</v>
      </c>
      <c r="L123" s="611"/>
      <c r="O123" s="606">
        <v>-186285874</v>
      </c>
      <c r="P123" s="584">
        <f>+J123-O123</f>
        <v>0</v>
      </c>
      <c r="Q123" s="606">
        <v>-377181870</v>
      </c>
      <c r="R123" s="584">
        <f t="shared" si="32"/>
        <v>0</v>
      </c>
    </row>
    <row r="124" ht="12">
      <c r="R124" s="584">
        <f t="shared" si="32"/>
        <v>0</v>
      </c>
    </row>
    <row r="125" spans="2:18" ht="12">
      <c r="B125" s="579" t="s">
        <v>401</v>
      </c>
      <c r="C125" s="608"/>
      <c r="D125" s="587">
        <f aca="true" t="shared" si="35" ref="D125:J125">+D121+D123</f>
        <v>304784563</v>
      </c>
      <c r="E125" s="603">
        <v>309704682</v>
      </c>
      <c r="F125" s="587">
        <f t="shared" si="35"/>
        <v>145647113</v>
      </c>
      <c r="G125" s="603">
        <v>258121438</v>
      </c>
      <c r="H125" s="587">
        <f t="shared" si="35"/>
        <v>57929090</v>
      </c>
      <c r="I125" s="603">
        <v>-108492957</v>
      </c>
      <c r="J125" s="587">
        <f t="shared" si="35"/>
        <v>508360766</v>
      </c>
      <c r="K125" s="603">
        <f>+K121+K123</f>
        <v>459333163</v>
      </c>
      <c r="L125" s="637"/>
      <c r="O125" s="587">
        <f>+O121+O123</f>
        <v>508360766</v>
      </c>
      <c r="P125" s="584">
        <f>+J125-O125</f>
        <v>0</v>
      </c>
      <c r="Q125" s="587">
        <f>+Q121+Q123</f>
        <v>459333163</v>
      </c>
      <c r="R125" s="584">
        <f t="shared" si="32"/>
        <v>0</v>
      </c>
    </row>
    <row r="126" spans="2:18" ht="12">
      <c r="B126" s="604"/>
      <c r="C126" s="590" t="s">
        <v>402</v>
      </c>
      <c r="D126" s="606">
        <v>0</v>
      </c>
      <c r="E126" s="607">
        <v>0</v>
      </c>
      <c r="F126" s="606">
        <v>0</v>
      </c>
      <c r="G126" s="607">
        <v>0</v>
      </c>
      <c r="H126" s="606">
        <f>+'[1]Segmentos pais'!P124</f>
        <v>115130387</v>
      </c>
      <c r="I126" s="607">
        <v>233692661</v>
      </c>
      <c r="J126" s="606">
        <f>+D126+F126+H126</f>
        <v>115130387</v>
      </c>
      <c r="K126" s="607">
        <f>+I126+G126+E126</f>
        <v>233692661</v>
      </c>
      <c r="L126" s="611"/>
      <c r="O126" s="606">
        <v>115130387</v>
      </c>
      <c r="P126" s="584">
        <f>+J126-O126</f>
        <v>0</v>
      </c>
      <c r="Q126" s="606">
        <v>233692661</v>
      </c>
      <c r="R126" s="584">
        <f t="shared" si="32"/>
        <v>0</v>
      </c>
    </row>
    <row r="127" spans="2:18" ht="12">
      <c r="B127" s="579" t="s">
        <v>403</v>
      </c>
      <c r="C127" s="590"/>
      <c r="D127" s="587">
        <f aca="true" t="shared" si="36" ref="D127:K127">+D125+D126</f>
        <v>304784563</v>
      </c>
      <c r="E127" s="603">
        <v>309704682</v>
      </c>
      <c r="F127" s="587">
        <f t="shared" si="36"/>
        <v>145647113</v>
      </c>
      <c r="G127" s="603">
        <v>258121438</v>
      </c>
      <c r="H127" s="587">
        <f t="shared" si="36"/>
        <v>173059477</v>
      </c>
      <c r="I127" s="603">
        <v>125199704</v>
      </c>
      <c r="J127" s="587">
        <f t="shared" si="36"/>
        <v>623491153</v>
      </c>
      <c r="K127" s="603">
        <f t="shared" si="36"/>
        <v>693025824</v>
      </c>
      <c r="L127" s="637"/>
      <c r="O127" s="587">
        <f>+O125+O126</f>
        <v>623491153</v>
      </c>
      <c r="P127" s="584">
        <f>+J127-O127</f>
        <v>0</v>
      </c>
      <c r="Q127" s="587">
        <f>+Q125+Q126</f>
        <v>693025824</v>
      </c>
      <c r="R127" s="584">
        <f t="shared" si="32"/>
        <v>0</v>
      </c>
    </row>
    <row r="128" spans="15:18" ht="6" customHeight="1">
      <c r="O128" s="584"/>
      <c r="Q128" s="584"/>
      <c r="R128" s="584">
        <f t="shared" si="32"/>
        <v>0</v>
      </c>
    </row>
    <row r="129" spans="2:18" ht="12">
      <c r="B129" s="604"/>
      <c r="C129" s="590" t="s">
        <v>404</v>
      </c>
      <c r="D129" s="587">
        <f>+D127</f>
        <v>304784563</v>
      </c>
      <c r="E129" s="603">
        <v>309704682</v>
      </c>
      <c r="F129" s="587">
        <f>+F127</f>
        <v>145647113</v>
      </c>
      <c r="G129" s="603">
        <v>258121438</v>
      </c>
      <c r="H129" s="587">
        <f>+H127</f>
        <v>173059477</v>
      </c>
      <c r="I129" s="603">
        <v>125199704</v>
      </c>
      <c r="J129" s="587">
        <f>+J130+J131</f>
        <v>623491153</v>
      </c>
      <c r="K129" s="603">
        <f>+K130+K131</f>
        <v>693025824</v>
      </c>
      <c r="L129" s="637"/>
      <c r="O129" s="587">
        <f>+O130+O131</f>
        <v>623491153</v>
      </c>
      <c r="P129" s="584">
        <f>+J129-O129</f>
        <v>0</v>
      </c>
      <c r="Q129" s="587">
        <f>+Q130+Q131</f>
        <v>693025824</v>
      </c>
      <c r="R129" s="584">
        <f t="shared" si="32"/>
        <v>0</v>
      </c>
    </row>
    <row r="130" spans="2:18" ht="12" customHeight="1">
      <c r="B130" s="604"/>
      <c r="C130" s="608" t="s">
        <v>405</v>
      </c>
      <c r="D130" s="587"/>
      <c r="E130" s="607"/>
      <c r="F130" s="587"/>
      <c r="G130" s="607"/>
      <c r="H130" s="587"/>
      <c r="I130" s="607"/>
      <c r="J130" s="587">
        <v>362581677</v>
      </c>
      <c r="K130" s="603">
        <v>405425270</v>
      </c>
      <c r="L130" s="611"/>
      <c r="O130" s="606">
        <v>362581677</v>
      </c>
      <c r="P130" s="584">
        <f>+J130-O130</f>
        <v>0</v>
      </c>
      <c r="Q130" s="606">
        <v>405425270</v>
      </c>
      <c r="R130" s="584">
        <f t="shared" si="32"/>
        <v>0</v>
      </c>
    </row>
    <row r="131" spans="2:18" ht="12">
      <c r="B131" s="604"/>
      <c r="C131" s="608" t="s">
        <v>406</v>
      </c>
      <c r="D131" s="602"/>
      <c r="E131" s="607"/>
      <c r="F131" s="602"/>
      <c r="G131" s="607"/>
      <c r="H131" s="602"/>
      <c r="I131" s="607"/>
      <c r="J131" s="602">
        <v>260909476</v>
      </c>
      <c r="K131" s="603">
        <v>287600554</v>
      </c>
      <c r="L131" s="611"/>
      <c r="O131" s="606">
        <v>260909476</v>
      </c>
      <c r="P131" s="584">
        <f>+J131-O131</f>
        <v>0</v>
      </c>
      <c r="Q131" s="606">
        <v>287600554</v>
      </c>
      <c r="R131" s="584">
        <f t="shared" si="32"/>
        <v>0</v>
      </c>
    </row>
    <row r="133" spans="4:20" s="588" customFormat="1" ht="12">
      <c r="D133" s="588">
        <f>+D127-D129</f>
        <v>0</v>
      </c>
      <c r="E133" s="588">
        <f aca="true" t="shared" si="37" ref="E133:K133">+E127-E129</f>
        <v>0</v>
      </c>
      <c r="F133" s="588">
        <f t="shared" si="37"/>
        <v>0</v>
      </c>
      <c r="G133" s="588">
        <f t="shared" si="37"/>
        <v>0</v>
      </c>
      <c r="H133" s="588">
        <f t="shared" si="37"/>
        <v>0</v>
      </c>
      <c r="I133" s="588">
        <f t="shared" si="37"/>
        <v>0</v>
      </c>
      <c r="J133" s="588">
        <f t="shared" si="37"/>
        <v>0</v>
      </c>
      <c r="K133" s="588">
        <f t="shared" si="37"/>
        <v>0</v>
      </c>
      <c r="O133" s="588">
        <f>+O127-O129</f>
        <v>0</v>
      </c>
      <c r="Q133" s="588">
        <f>+Q127-Q129</f>
        <v>0</v>
      </c>
      <c r="S133" s="563"/>
      <c r="T133" s="563"/>
    </row>
    <row r="134" spans="4:17" ht="12">
      <c r="D134" s="584"/>
      <c r="E134" s="584"/>
      <c r="F134" s="584"/>
      <c r="G134" s="584"/>
      <c r="H134" s="584"/>
      <c r="I134" s="584"/>
      <c r="J134" s="584"/>
      <c r="K134" s="584"/>
      <c r="L134" s="584"/>
      <c r="Q134" s="584"/>
    </row>
    <row r="135" spans="4:17" ht="12">
      <c r="D135" s="584"/>
      <c r="F135" s="584"/>
      <c r="H135" s="584"/>
      <c r="J135" s="584"/>
      <c r="Q135" s="584"/>
    </row>
    <row r="136" spans="5:17" ht="12">
      <c r="E136" s="584"/>
      <c r="G136" s="584"/>
      <c r="I136" s="584"/>
      <c r="Q136" s="584"/>
    </row>
    <row r="137" ht="12">
      <c r="Q137" s="584"/>
    </row>
    <row r="141" spans="2:11" ht="12" customHeight="1">
      <c r="B141" s="566" t="s">
        <v>3</v>
      </c>
      <c r="C141" s="567"/>
      <c r="D141" s="623" t="s">
        <v>412</v>
      </c>
      <c r="E141" s="624"/>
      <c r="F141" s="623" t="s">
        <v>45</v>
      </c>
      <c r="G141" s="624"/>
      <c r="H141" s="623" t="s">
        <v>413</v>
      </c>
      <c r="I141" s="624"/>
      <c r="J141" s="623" t="s">
        <v>311</v>
      </c>
      <c r="K141" s="624"/>
    </row>
    <row r="142" spans="2:11" ht="12">
      <c r="B142" s="593" t="s">
        <v>407</v>
      </c>
      <c r="C142" s="594"/>
      <c r="D142" s="572">
        <f aca="true" t="shared" si="38" ref="D142:K142">+D74</f>
        <v>42643</v>
      </c>
      <c r="E142" s="573">
        <f t="shared" si="38"/>
        <v>42277</v>
      </c>
      <c r="F142" s="572">
        <f t="shared" si="38"/>
        <v>42643</v>
      </c>
      <c r="G142" s="573">
        <f t="shared" si="38"/>
        <v>42277</v>
      </c>
      <c r="H142" s="572">
        <f t="shared" si="38"/>
        <v>42643</v>
      </c>
      <c r="I142" s="573">
        <f t="shared" si="38"/>
        <v>42277</v>
      </c>
      <c r="J142" s="572">
        <f t="shared" si="38"/>
        <v>42643</v>
      </c>
      <c r="K142" s="573">
        <f t="shared" si="38"/>
        <v>42277</v>
      </c>
    </row>
    <row r="143" spans="2:11" ht="12">
      <c r="B143" s="595"/>
      <c r="C143" s="596"/>
      <c r="D143" s="598" t="s">
        <v>313</v>
      </c>
      <c r="E143" s="599" t="s">
        <v>313</v>
      </c>
      <c r="F143" s="598" t="s">
        <v>313</v>
      </c>
      <c r="G143" s="599" t="s">
        <v>313</v>
      </c>
      <c r="H143" s="598" t="s">
        <v>313</v>
      </c>
      <c r="I143" s="599" t="s">
        <v>313</v>
      </c>
      <c r="J143" s="598" t="s">
        <v>313</v>
      </c>
      <c r="K143" s="599" t="s">
        <v>313</v>
      </c>
    </row>
    <row r="145" spans="2:20" ht="12">
      <c r="B145" s="579"/>
      <c r="C145" s="605" t="s">
        <v>408</v>
      </c>
      <c r="D145" s="581">
        <v>699422994</v>
      </c>
      <c r="E145" s="619">
        <v>722159413</v>
      </c>
      <c r="F145" s="581">
        <v>531246512</v>
      </c>
      <c r="G145" s="619">
        <v>580137290</v>
      </c>
      <c r="H145" s="581">
        <v>-72696865</v>
      </c>
      <c r="I145" s="607">
        <v>-78801797</v>
      </c>
      <c r="J145" s="581">
        <f aca="true" t="shared" si="39" ref="J145:K147">+F145+H145+D145</f>
        <v>1157972641</v>
      </c>
      <c r="K145" s="607">
        <f t="shared" si="39"/>
        <v>1223494906</v>
      </c>
      <c r="O145" s="602">
        <f>+'[1]Segmentos pais'!U139</f>
        <v>1157972641</v>
      </c>
      <c r="P145" s="584">
        <f>+J145-O145</f>
        <v>0</v>
      </c>
      <c r="Q145" s="602">
        <f>+'[1]Segmentos pais'!W139</f>
        <v>1223494906</v>
      </c>
      <c r="R145" s="620">
        <f>+K145-Q145</f>
        <v>0</v>
      </c>
      <c r="T145" s="584"/>
    </row>
    <row r="146" spans="2:20" ht="12">
      <c r="B146" s="579"/>
      <c r="C146" s="605" t="s">
        <v>409</v>
      </c>
      <c r="D146" s="581">
        <v>-161549789</v>
      </c>
      <c r="E146" s="619">
        <v>-447920998</v>
      </c>
      <c r="F146" s="581">
        <v>-369861129</v>
      </c>
      <c r="G146" s="619">
        <v>-574965935</v>
      </c>
      <c r="H146" s="581">
        <v>173000259</v>
      </c>
      <c r="I146" s="607">
        <v>58572641</v>
      </c>
      <c r="J146" s="581">
        <f t="shared" si="39"/>
        <v>-358410659</v>
      </c>
      <c r="K146" s="607">
        <f t="shared" si="39"/>
        <v>-964314292</v>
      </c>
      <c r="O146" s="602">
        <f>+'[1]Segmentos pais'!U140</f>
        <v>-358410659</v>
      </c>
      <c r="P146" s="584">
        <f>+J146-O146</f>
        <v>0</v>
      </c>
      <c r="Q146" s="602">
        <f>+'[1]Segmentos pais'!W140</f>
        <v>-964314292</v>
      </c>
      <c r="R146" s="620">
        <f>+K146-Q146</f>
        <v>0</v>
      </c>
      <c r="T146" s="584"/>
    </row>
    <row r="147" spans="2:20" ht="12">
      <c r="B147" s="579"/>
      <c r="C147" s="605" t="s">
        <v>410</v>
      </c>
      <c r="D147" s="581">
        <v>-352787700</v>
      </c>
      <c r="E147" s="619">
        <v>-464584567</v>
      </c>
      <c r="F147" s="581">
        <v>-86206952</v>
      </c>
      <c r="G147" s="619">
        <v>-177645869</v>
      </c>
      <c r="H147" s="581">
        <v>-120644226</v>
      </c>
      <c r="I147" s="607">
        <v>-238250042</v>
      </c>
      <c r="J147" s="581">
        <f t="shared" si="39"/>
        <v>-559638878</v>
      </c>
      <c r="K147" s="607">
        <f t="shared" si="39"/>
        <v>-880480478</v>
      </c>
      <c r="L147" s="611"/>
      <c r="O147" s="602">
        <f>+'[1]Segmentos pais'!U141</f>
        <v>-559638878</v>
      </c>
      <c r="P147" s="584">
        <f>+J147-O147</f>
        <v>0</v>
      </c>
      <c r="Q147" s="602">
        <f>+'[1]Segmentos pais'!W141</f>
        <v>-880480478</v>
      </c>
      <c r="R147" s="620">
        <f>+K147-Q147</f>
        <v>0</v>
      </c>
      <c r="T147" s="584"/>
    </row>
    <row r="148" spans="22:23" ht="12">
      <c r="V148" s="564"/>
      <c r="W148" s="564"/>
    </row>
  </sheetData>
  <sheetProtection/>
  <mergeCells count="25">
    <mergeCell ref="B142:C143"/>
    <mergeCell ref="B74:C75"/>
    <mergeCell ref="B141:C141"/>
    <mergeCell ref="D141:E141"/>
    <mergeCell ref="F141:G141"/>
    <mergeCell ref="H141:I141"/>
    <mergeCell ref="J141:K141"/>
    <mergeCell ref="B58:C58"/>
    <mergeCell ref="B73:C73"/>
    <mergeCell ref="D73:E73"/>
    <mergeCell ref="F73:G73"/>
    <mergeCell ref="H73:I73"/>
    <mergeCell ref="J73:K73"/>
    <mergeCell ref="B34:C34"/>
    <mergeCell ref="D34:E34"/>
    <mergeCell ref="F34:G34"/>
    <mergeCell ref="H34:I34"/>
    <mergeCell ref="J34:K34"/>
    <mergeCell ref="B35:C36"/>
    <mergeCell ref="B3:C3"/>
    <mergeCell ref="D3:E3"/>
    <mergeCell ref="F3:G3"/>
    <mergeCell ref="H3:I3"/>
    <mergeCell ref="J3:K3"/>
    <mergeCell ref="B4:C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D1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563" customWidth="1"/>
    <col min="2" max="2" width="2.8515625" style="563" customWidth="1"/>
    <col min="3" max="3" width="69.7109375" style="563" customWidth="1"/>
    <col min="4" max="14" width="16.7109375" style="563" customWidth="1"/>
    <col min="15" max="15" width="17.8515625" style="563" customWidth="1"/>
    <col min="16" max="26" width="16.7109375" style="563" customWidth="1"/>
    <col min="27" max="29" width="16.57421875" style="584" customWidth="1"/>
    <col min="30" max="30" width="14.8515625" style="563" customWidth="1"/>
    <col min="31" max="32" width="6.57421875" style="563" customWidth="1"/>
    <col min="33" max="33" width="12.00390625" style="563" bestFit="1" customWidth="1"/>
    <col min="34" max="34" width="13.421875" style="563" bestFit="1" customWidth="1"/>
    <col min="35" max="35" width="12.8515625" style="563" bestFit="1" customWidth="1"/>
    <col min="36" max="16384" width="11.421875" style="563" customWidth="1"/>
  </cols>
  <sheetData>
    <row r="1" ht="12">
      <c r="AB1" s="565"/>
    </row>
    <row r="2" spans="2:29" ht="18">
      <c r="B2" s="579" t="s">
        <v>414</v>
      </c>
      <c r="C2" s="640"/>
      <c r="D2" s="641" t="s">
        <v>412</v>
      </c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3"/>
      <c r="R2" s="565"/>
      <c r="U2" s="584"/>
      <c r="V2" s="584"/>
      <c r="W2" s="584"/>
      <c r="AA2" s="563"/>
      <c r="AB2" s="563"/>
      <c r="AC2" s="563"/>
    </row>
    <row r="3" spans="2:29" ht="12">
      <c r="B3" s="566" t="s">
        <v>3</v>
      </c>
      <c r="C3" s="567"/>
      <c r="D3" s="568" t="s">
        <v>310</v>
      </c>
      <c r="E3" s="569"/>
      <c r="F3" s="623" t="s">
        <v>10</v>
      </c>
      <c r="G3" s="624"/>
      <c r="H3" s="623" t="s">
        <v>71</v>
      </c>
      <c r="I3" s="624"/>
      <c r="J3" s="623" t="s">
        <v>14</v>
      </c>
      <c r="K3" s="624"/>
      <c r="L3" s="623" t="s">
        <v>12</v>
      </c>
      <c r="M3" s="624"/>
      <c r="N3" s="623" t="s">
        <v>46</v>
      </c>
      <c r="O3" s="624"/>
      <c r="P3" s="623" t="s">
        <v>311</v>
      </c>
      <c r="Q3" s="624"/>
      <c r="R3" s="565"/>
      <c r="U3" s="584"/>
      <c r="V3" s="584"/>
      <c r="W3" s="584"/>
      <c r="AA3" s="563"/>
      <c r="AB3" s="563"/>
      <c r="AC3" s="563"/>
    </row>
    <row r="4" spans="2:29" ht="12">
      <c r="B4" s="570" t="s">
        <v>312</v>
      </c>
      <c r="C4" s="625"/>
      <c r="D4" s="572">
        <f>+'[1]Segmentos pais'!D4</f>
        <v>42643</v>
      </c>
      <c r="E4" s="573">
        <f>+'[1]Segmentos pais'!E4</f>
        <v>42369</v>
      </c>
      <c r="F4" s="572">
        <f>+D4</f>
        <v>42643</v>
      </c>
      <c r="G4" s="573">
        <f>+E4</f>
        <v>42369</v>
      </c>
      <c r="H4" s="572">
        <f>+F4</f>
        <v>42643</v>
      </c>
      <c r="I4" s="573">
        <f>+G4</f>
        <v>42369</v>
      </c>
      <c r="J4" s="572">
        <f>+H4</f>
        <v>42643</v>
      </c>
      <c r="K4" s="573">
        <f>+I4</f>
        <v>42369</v>
      </c>
      <c r="L4" s="572">
        <f>+J4</f>
        <v>42643</v>
      </c>
      <c r="M4" s="573">
        <f>+K4</f>
        <v>42369</v>
      </c>
      <c r="N4" s="572">
        <f>+L4</f>
        <v>42643</v>
      </c>
      <c r="O4" s="573">
        <f>+M4</f>
        <v>42369</v>
      </c>
      <c r="P4" s="572">
        <f>+N4</f>
        <v>42643</v>
      </c>
      <c r="Q4" s="573">
        <f>+O4</f>
        <v>42369</v>
      </c>
      <c r="R4" s="565"/>
      <c r="U4" s="584"/>
      <c r="V4" s="584"/>
      <c r="W4" s="584"/>
      <c r="AA4" s="563"/>
      <c r="AB4" s="563"/>
      <c r="AC4" s="563"/>
    </row>
    <row r="5" spans="2:29" ht="12">
      <c r="B5" s="626"/>
      <c r="C5" s="627"/>
      <c r="D5" s="576" t="s">
        <v>313</v>
      </c>
      <c r="E5" s="599" t="s">
        <v>313</v>
      </c>
      <c r="F5" s="576" t="s">
        <v>313</v>
      </c>
      <c r="G5" s="578" t="s">
        <v>313</v>
      </c>
      <c r="H5" s="576" t="s">
        <v>313</v>
      </c>
      <c r="I5" s="578" t="s">
        <v>313</v>
      </c>
      <c r="J5" s="576" t="s">
        <v>313</v>
      </c>
      <c r="K5" s="578" t="s">
        <v>313</v>
      </c>
      <c r="L5" s="576" t="s">
        <v>313</v>
      </c>
      <c r="M5" s="578" t="s">
        <v>313</v>
      </c>
      <c r="N5" s="576" t="s">
        <v>313</v>
      </c>
      <c r="O5" s="578" t="s">
        <v>313</v>
      </c>
      <c r="P5" s="576" t="s">
        <v>313</v>
      </c>
      <c r="Q5" s="578" t="s">
        <v>313</v>
      </c>
      <c r="R5" s="565"/>
      <c r="U5" s="584"/>
      <c r="V5" s="584"/>
      <c r="W5" s="584"/>
      <c r="AA5" s="563"/>
      <c r="AB5" s="563"/>
      <c r="AC5" s="563"/>
    </row>
    <row r="6" spans="2:30" ht="12">
      <c r="B6" s="579" t="s">
        <v>314</v>
      </c>
      <c r="C6" s="580"/>
      <c r="D6" s="581">
        <f>SUM(D7:D15)</f>
        <v>0</v>
      </c>
      <c r="E6" s="582">
        <f>SUM(E7:E15)</f>
        <v>5216028617</v>
      </c>
      <c r="F6" s="581">
        <f aca="true" t="shared" si="0" ref="F6:O6">SUM(F7:F15)</f>
        <v>140947153</v>
      </c>
      <c r="G6" s="586">
        <f t="shared" si="0"/>
        <v>143791564</v>
      </c>
      <c r="H6" s="581">
        <f t="shared" si="0"/>
        <v>155253273</v>
      </c>
      <c r="I6" s="582">
        <f t="shared" si="0"/>
        <v>109584185</v>
      </c>
      <c r="J6" s="581">
        <f t="shared" si="0"/>
        <v>309480072</v>
      </c>
      <c r="K6" s="582">
        <f t="shared" si="0"/>
        <v>172957080</v>
      </c>
      <c r="L6" s="581">
        <f t="shared" si="0"/>
        <v>191814034</v>
      </c>
      <c r="M6" s="582">
        <f t="shared" si="0"/>
        <v>172786358</v>
      </c>
      <c r="N6" s="581">
        <f t="shared" si="0"/>
        <v>-38156330</v>
      </c>
      <c r="O6" s="582">
        <f t="shared" si="0"/>
        <v>-1840838256</v>
      </c>
      <c r="P6" s="587">
        <f>SUM(P7:P15)</f>
        <v>759338202</v>
      </c>
      <c r="Q6" s="583">
        <f>SUM(Q7:Q15)</f>
        <v>3974309548</v>
      </c>
      <c r="R6" s="565"/>
      <c r="W6" s="584"/>
      <c r="AA6" s="564"/>
      <c r="AD6" s="584"/>
    </row>
    <row r="7" spans="2:29" ht="12">
      <c r="B7" s="585"/>
      <c r="C7" s="580" t="s">
        <v>315</v>
      </c>
      <c r="D7" s="581">
        <v>0</v>
      </c>
      <c r="E7" s="629">
        <v>13726062</v>
      </c>
      <c r="F7" s="581">
        <v>34231836</v>
      </c>
      <c r="G7" s="629">
        <v>21513878</v>
      </c>
      <c r="H7" s="581">
        <v>48827540</v>
      </c>
      <c r="I7" s="629">
        <v>22236032</v>
      </c>
      <c r="J7" s="581">
        <v>201967931</v>
      </c>
      <c r="K7" s="629">
        <v>66939946</v>
      </c>
      <c r="L7" s="581">
        <v>90429212</v>
      </c>
      <c r="M7" s="629">
        <v>33818918</v>
      </c>
      <c r="N7" s="581">
        <v>0</v>
      </c>
      <c r="O7" s="629">
        <v>0</v>
      </c>
      <c r="P7" s="587">
        <f aca="true" t="shared" si="1" ref="P7:Q13">+D7+F7+H7+J7+L7+N7</f>
        <v>375456519</v>
      </c>
      <c r="Q7" s="583">
        <f t="shared" si="1"/>
        <v>158234836</v>
      </c>
      <c r="R7" s="565"/>
      <c r="S7" s="584"/>
      <c r="T7" s="584">
        <f>+'[1]Segmentos LN resumen'!D7-P7</f>
        <v>0</v>
      </c>
      <c r="U7" s="584">
        <f>+'[1]Segmentos LN resumen'!E7-Q7</f>
        <v>0</v>
      </c>
      <c r="V7" s="584"/>
      <c r="W7" s="584"/>
      <c r="AA7" s="563"/>
      <c r="AB7" s="563"/>
      <c r="AC7" s="563"/>
    </row>
    <row r="8" spans="2:29" ht="12">
      <c r="B8" s="585"/>
      <c r="C8" s="580" t="s">
        <v>316</v>
      </c>
      <c r="D8" s="581">
        <v>0</v>
      </c>
      <c r="E8" s="629">
        <v>2649187</v>
      </c>
      <c r="F8" s="581">
        <v>0</v>
      </c>
      <c r="G8" s="629">
        <v>0</v>
      </c>
      <c r="H8" s="581">
        <v>5452281</v>
      </c>
      <c r="I8" s="629">
        <v>5824350</v>
      </c>
      <c r="J8" s="581">
        <v>4185181</v>
      </c>
      <c r="K8" s="629">
        <v>2992716</v>
      </c>
      <c r="L8" s="581">
        <v>507</v>
      </c>
      <c r="M8" s="629">
        <v>0</v>
      </c>
      <c r="N8" s="581">
        <v>0</v>
      </c>
      <c r="O8" s="629">
        <v>0</v>
      </c>
      <c r="P8" s="587">
        <f t="shared" si="1"/>
        <v>9637969</v>
      </c>
      <c r="Q8" s="583">
        <f t="shared" si="1"/>
        <v>11466253</v>
      </c>
      <c r="R8" s="565"/>
      <c r="T8" s="584">
        <f>+'[1]Segmentos LN resumen'!D8-P8</f>
        <v>0</v>
      </c>
      <c r="U8" s="584">
        <f>+'[1]Segmentos LN resumen'!E8-Q8</f>
        <v>0</v>
      </c>
      <c r="V8" s="584"/>
      <c r="W8" s="584"/>
      <c r="AA8" s="563"/>
      <c r="AB8" s="563"/>
      <c r="AC8" s="563"/>
    </row>
    <row r="9" spans="2:29" ht="12">
      <c r="B9" s="585"/>
      <c r="C9" s="580" t="s">
        <v>317</v>
      </c>
      <c r="D9" s="581">
        <v>0</v>
      </c>
      <c r="E9" s="629">
        <v>47</v>
      </c>
      <c r="F9" s="581">
        <v>801746</v>
      </c>
      <c r="G9" s="629">
        <v>1458900</v>
      </c>
      <c r="H9" s="581">
        <v>6010259</v>
      </c>
      <c r="I9" s="629">
        <v>11386388</v>
      </c>
      <c r="J9" s="581">
        <v>3293359</v>
      </c>
      <c r="K9" s="629">
        <v>7812064</v>
      </c>
      <c r="L9" s="581">
        <v>2274717</v>
      </c>
      <c r="M9" s="629">
        <v>6237667</v>
      </c>
      <c r="N9" s="581">
        <v>0</v>
      </c>
      <c r="O9" s="629">
        <v>0</v>
      </c>
      <c r="P9" s="587">
        <f t="shared" si="1"/>
        <v>12380081</v>
      </c>
      <c r="Q9" s="583">
        <f t="shared" si="1"/>
        <v>26895066</v>
      </c>
      <c r="R9" s="565"/>
      <c r="T9" s="584">
        <f>+'[1]Segmentos LN resumen'!D9-P9</f>
        <v>0</v>
      </c>
      <c r="U9" s="584">
        <f>+'[1]Segmentos LN resumen'!E9-Q9</f>
        <v>0</v>
      </c>
      <c r="V9" s="584"/>
      <c r="W9" s="584"/>
      <c r="AA9" s="563"/>
      <c r="AB9" s="563"/>
      <c r="AC9" s="563"/>
    </row>
    <row r="10" spans="2:29" ht="12">
      <c r="B10" s="585"/>
      <c r="C10" s="580" t="s">
        <v>318</v>
      </c>
      <c r="D10" s="581">
        <v>0</v>
      </c>
      <c r="E10" s="629">
        <v>15361</v>
      </c>
      <c r="F10" s="581">
        <v>80140029</v>
      </c>
      <c r="G10" s="629">
        <v>91879708</v>
      </c>
      <c r="H10" s="581">
        <v>48204987</v>
      </c>
      <c r="I10" s="629">
        <v>27816899</v>
      </c>
      <c r="J10" s="581">
        <v>76580629</v>
      </c>
      <c r="K10" s="629">
        <v>80179914</v>
      </c>
      <c r="L10" s="581">
        <v>38603745</v>
      </c>
      <c r="M10" s="629">
        <v>81432845</v>
      </c>
      <c r="N10" s="581">
        <v>64729</v>
      </c>
      <c r="O10" s="629">
        <v>209266</v>
      </c>
      <c r="P10" s="587">
        <f t="shared" si="1"/>
        <v>243594119</v>
      </c>
      <c r="Q10" s="583">
        <f t="shared" si="1"/>
        <v>281533993</v>
      </c>
      <c r="R10" s="565"/>
      <c r="T10" s="584">
        <f>+'[1]Segmentos LN resumen'!D10-P10</f>
        <v>0</v>
      </c>
      <c r="U10" s="584">
        <f>+'[1]Segmentos LN resumen'!E10-Q10</f>
        <v>0</v>
      </c>
      <c r="V10" s="584"/>
      <c r="W10" s="584"/>
      <c r="AA10" s="563"/>
      <c r="AB10" s="563"/>
      <c r="AC10" s="563"/>
    </row>
    <row r="11" spans="2:29" ht="12">
      <c r="B11" s="585"/>
      <c r="C11" s="580" t="s">
        <v>319</v>
      </c>
      <c r="D11" s="581">
        <v>0</v>
      </c>
      <c r="E11" s="629">
        <v>28482912</v>
      </c>
      <c r="F11" s="581">
        <v>20788378</v>
      </c>
      <c r="G11" s="629">
        <v>24188529</v>
      </c>
      <c r="H11" s="581">
        <v>41270264</v>
      </c>
      <c r="I11" s="629">
        <v>40682826</v>
      </c>
      <c r="J11" s="581">
        <v>13907772</v>
      </c>
      <c r="K11" s="629">
        <v>7299356</v>
      </c>
      <c r="L11" s="581">
        <v>40630112</v>
      </c>
      <c r="M11" s="629">
        <v>28001327</v>
      </c>
      <c r="N11" s="581">
        <v>-38221059</v>
      </c>
      <c r="O11" s="629">
        <v>-58956778</v>
      </c>
      <c r="P11" s="587">
        <f t="shared" si="1"/>
        <v>78375467</v>
      </c>
      <c r="Q11" s="583">
        <f t="shared" si="1"/>
        <v>69698172</v>
      </c>
      <c r="R11" s="565"/>
      <c r="T11" s="584">
        <f>+'[1]Segmentos LN resumen'!D11-P11</f>
        <v>0</v>
      </c>
      <c r="U11" s="584">
        <f>+'[1]Segmentos LN resumen'!E11-Q11</f>
        <v>0</v>
      </c>
      <c r="V11" s="584"/>
      <c r="W11" s="584"/>
      <c r="AA11" s="563"/>
      <c r="AB11" s="563"/>
      <c r="AC11" s="563"/>
    </row>
    <row r="12" spans="2:29" ht="12">
      <c r="B12" s="585"/>
      <c r="C12" s="580" t="s">
        <v>320</v>
      </c>
      <c r="D12" s="581">
        <v>0</v>
      </c>
      <c r="E12" s="629">
        <v>0</v>
      </c>
      <c r="F12" s="581">
        <v>2477192</v>
      </c>
      <c r="G12" s="629">
        <v>2707246</v>
      </c>
      <c r="H12" s="581">
        <v>21722</v>
      </c>
      <c r="I12" s="629">
        <v>19388</v>
      </c>
      <c r="J12" s="581">
        <v>9544124</v>
      </c>
      <c r="K12" s="629">
        <v>7727748</v>
      </c>
      <c r="L12" s="581">
        <v>19849401</v>
      </c>
      <c r="M12" s="629">
        <v>23211279</v>
      </c>
      <c r="N12" s="581">
        <v>0</v>
      </c>
      <c r="O12" s="629">
        <v>0</v>
      </c>
      <c r="P12" s="587">
        <f t="shared" si="1"/>
        <v>31892439</v>
      </c>
      <c r="Q12" s="583">
        <f t="shared" si="1"/>
        <v>33665661</v>
      </c>
      <c r="R12" s="565"/>
      <c r="T12" s="584">
        <f>+'[1]Segmentos LN resumen'!D12-P12</f>
        <v>0</v>
      </c>
      <c r="U12" s="584">
        <f>+'[1]Segmentos LN resumen'!E12-Q12</f>
        <v>0</v>
      </c>
      <c r="V12" s="584"/>
      <c r="W12" s="584"/>
      <c r="AA12" s="563"/>
      <c r="AB12" s="563"/>
      <c r="AC12" s="563"/>
    </row>
    <row r="13" spans="2:29" ht="12">
      <c r="B13" s="585"/>
      <c r="C13" s="580" t="s">
        <v>321</v>
      </c>
      <c r="D13" s="581">
        <v>0</v>
      </c>
      <c r="E13" s="629">
        <v>0</v>
      </c>
      <c r="F13" s="581">
        <v>2507972</v>
      </c>
      <c r="G13" s="629">
        <v>2043303</v>
      </c>
      <c r="H13" s="581">
        <v>5466220</v>
      </c>
      <c r="I13" s="629">
        <v>1618302</v>
      </c>
      <c r="J13" s="581">
        <v>1076</v>
      </c>
      <c r="K13" s="629">
        <v>5336</v>
      </c>
      <c r="L13" s="581">
        <v>26340</v>
      </c>
      <c r="M13" s="629">
        <v>84322</v>
      </c>
      <c r="N13" s="581">
        <v>0</v>
      </c>
      <c r="O13" s="629">
        <v>0</v>
      </c>
      <c r="P13" s="587">
        <f t="shared" si="1"/>
        <v>8001608</v>
      </c>
      <c r="Q13" s="583">
        <f t="shared" si="1"/>
        <v>3751263</v>
      </c>
      <c r="R13" s="565"/>
      <c r="T13" s="584">
        <f>+'[1]Segmentos LN resumen'!D13-P13</f>
        <v>0</v>
      </c>
      <c r="U13" s="584">
        <f>+'[1]Segmentos LN resumen'!E13-Q13</f>
        <v>0</v>
      </c>
      <c r="V13" s="584"/>
      <c r="W13" s="584"/>
      <c r="AA13" s="563"/>
      <c r="AB13" s="563"/>
      <c r="AC13" s="563"/>
    </row>
    <row r="14" spans="17:29" ht="12">
      <c r="Q14" s="589"/>
      <c r="R14" s="565"/>
      <c r="U14" s="584"/>
      <c r="V14" s="584"/>
      <c r="W14" s="584"/>
      <c r="AA14" s="563"/>
      <c r="AB14" s="563"/>
      <c r="AC14" s="563"/>
    </row>
    <row r="15" spans="2:29" ht="24">
      <c r="B15" s="585"/>
      <c r="C15" s="590" t="s">
        <v>322</v>
      </c>
      <c r="D15" s="581">
        <v>0</v>
      </c>
      <c r="E15" s="629">
        <v>5171155048</v>
      </c>
      <c r="F15" s="581">
        <v>0</v>
      </c>
      <c r="G15" s="629">
        <v>0</v>
      </c>
      <c r="H15" s="581">
        <v>0</v>
      </c>
      <c r="I15" s="629">
        <v>0</v>
      </c>
      <c r="J15" s="581">
        <v>0</v>
      </c>
      <c r="K15" s="629">
        <v>0</v>
      </c>
      <c r="L15" s="581">
        <v>0</v>
      </c>
      <c r="M15" s="629">
        <v>0</v>
      </c>
      <c r="N15" s="581">
        <v>0</v>
      </c>
      <c r="O15" s="629">
        <v>-1782090744</v>
      </c>
      <c r="P15" s="587">
        <f>+D15+F15+H15+J15+L15+N15</f>
        <v>0</v>
      </c>
      <c r="Q15" s="583">
        <f>+E15+G15+I15+K15+M15+O15</f>
        <v>3389064304</v>
      </c>
      <c r="R15" s="565"/>
      <c r="T15" s="584">
        <f>+'[1]Segmentos LN resumen'!D15-P15</f>
        <v>0</v>
      </c>
      <c r="U15" s="584">
        <f>+'[1]Segmentos LN resumen'!E15-Q15</f>
        <v>0</v>
      </c>
      <c r="V15" s="584"/>
      <c r="W15" s="584"/>
      <c r="AA15" s="563"/>
      <c r="AB15" s="563"/>
      <c r="AC15" s="563"/>
    </row>
    <row r="16" spans="17:29" ht="12">
      <c r="Q16" s="589"/>
      <c r="R16" s="565"/>
      <c r="U16" s="584"/>
      <c r="V16" s="584"/>
      <c r="W16" s="584"/>
      <c r="AA16" s="563"/>
      <c r="AB16" s="563"/>
      <c r="AC16" s="563"/>
    </row>
    <row r="17" spans="2:30" ht="12">
      <c r="B17" s="579" t="s">
        <v>323</v>
      </c>
      <c r="C17" s="580"/>
      <c r="D17" s="581">
        <f>SUM(D18:D27)</f>
        <v>0</v>
      </c>
      <c r="E17" s="582">
        <f>SUM(E18:E27)</f>
        <v>34135</v>
      </c>
      <c r="F17" s="581">
        <f aca="true" t="shared" si="2" ref="F17:Q17">SUM(F18:F27)</f>
        <v>453895854</v>
      </c>
      <c r="G17" s="586">
        <f t="shared" si="2"/>
        <v>514526563</v>
      </c>
      <c r="H17" s="581">
        <f t="shared" si="2"/>
        <v>414573731</v>
      </c>
      <c r="I17" s="582">
        <f t="shared" si="2"/>
        <v>377376503</v>
      </c>
      <c r="J17" s="581">
        <f t="shared" si="2"/>
        <v>1848361893</v>
      </c>
      <c r="K17" s="582">
        <f t="shared" si="2"/>
        <v>1807828818</v>
      </c>
      <c r="L17" s="581">
        <f t="shared" si="2"/>
        <v>838936381</v>
      </c>
      <c r="M17" s="582">
        <f t="shared" si="2"/>
        <v>903328613</v>
      </c>
      <c r="N17" s="581">
        <f t="shared" si="2"/>
        <v>-22975897</v>
      </c>
      <c r="O17" s="582">
        <f t="shared" si="2"/>
        <v>467827511</v>
      </c>
      <c r="P17" s="587">
        <f t="shared" si="2"/>
        <v>3532791962</v>
      </c>
      <c r="Q17" s="583">
        <f t="shared" si="2"/>
        <v>4070922143</v>
      </c>
      <c r="R17" s="565"/>
      <c r="W17" s="584"/>
      <c r="AA17" s="564"/>
      <c r="AD17" s="584"/>
    </row>
    <row r="18" spans="2:29" ht="12">
      <c r="B18" s="585"/>
      <c r="C18" s="580" t="s">
        <v>324</v>
      </c>
      <c r="D18" s="581">
        <v>0</v>
      </c>
      <c r="E18" s="629">
        <v>0</v>
      </c>
      <c r="F18" s="581">
        <v>0</v>
      </c>
      <c r="G18" s="629">
        <v>0</v>
      </c>
      <c r="H18" s="581">
        <v>1</v>
      </c>
      <c r="I18" s="629">
        <v>1</v>
      </c>
      <c r="J18" s="581">
        <v>1698242</v>
      </c>
      <c r="K18" s="629">
        <v>612676</v>
      </c>
      <c r="L18" s="581">
        <v>3471</v>
      </c>
      <c r="M18" s="629">
        <v>13305</v>
      </c>
      <c r="N18" s="581">
        <v>0</v>
      </c>
      <c r="O18" s="629">
        <v>0</v>
      </c>
      <c r="P18" s="587">
        <f aca="true" t="shared" si="3" ref="P18:Q27">+D18+F18+H18+J18+L18+N18</f>
        <v>1701714</v>
      </c>
      <c r="Q18" s="583">
        <f t="shared" si="3"/>
        <v>625982</v>
      </c>
      <c r="R18" s="565"/>
      <c r="T18" s="584">
        <f>+'[1]Segmentos LN resumen'!D18-P18</f>
        <v>0</v>
      </c>
      <c r="U18" s="584">
        <f>+'[1]Segmentos LN resumen'!E18-Q18</f>
        <v>0</v>
      </c>
      <c r="V18" s="584"/>
      <c r="W18" s="584"/>
      <c r="AA18" s="563"/>
      <c r="AB18" s="563"/>
      <c r="AC18" s="563"/>
    </row>
    <row r="19" spans="2:29" ht="12">
      <c r="B19" s="585"/>
      <c r="C19" s="580" t="s">
        <v>325</v>
      </c>
      <c r="D19" s="581">
        <v>0</v>
      </c>
      <c r="E19" s="629">
        <v>0</v>
      </c>
      <c r="F19" s="581">
        <v>1880089</v>
      </c>
      <c r="G19" s="629">
        <v>3600646</v>
      </c>
      <c r="H19" s="581">
        <v>4797976</v>
      </c>
      <c r="I19" s="629">
        <v>5159456</v>
      </c>
      <c r="J19" s="581">
        <v>1279027</v>
      </c>
      <c r="K19" s="629">
        <v>1087677</v>
      </c>
      <c r="L19" s="581">
        <v>0</v>
      </c>
      <c r="M19" s="629">
        <v>0</v>
      </c>
      <c r="N19" s="581">
        <v>0</v>
      </c>
      <c r="O19" s="629">
        <v>0</v>
      </c>
      <c r="P19" s="587">
        <f t="shared" si="3"/>
        <v>7957092</v>
      </c>
      <c r="Q19" s="583">
        <f t="shared" si="3"/>
        <v>9847779</v>
      </c>
      <c r="R19" s="565"/>
      <c r="T19" s="584">
        <f>+'[1]Segmentos LN resumen'!D19-P19</f>
        <v>0</v>
      </c>
      <c r="U19" s="584">
        <f>+'[1]Segmentos LN resumen'!E19-Q19</f>
        <v>0</v>
      </c>
      <c r="V19" s="584"/>
      <c r="W19" s="584"/>
      <c r="AA19" s="563"/>
      <c r="AB19" s="563"/>
      <c r="AC19" s="563"/>
    </row>
    <row r="20" spans="2:29" ht="12">
      <c r="B20" s="585"/>
      <c r="C20" s="580" t="s">
        <v>326</v>
      </c>
      <c r="D20" s="581">
        <v>0</v>
      </c>
      <c r="E20" s="629">
        <v>0</v>
      </c>
      <c r="F20" s="581">
        <v>275385551</v>
      </c>
      <c r="G20" s="629">
        <v>301118584</v>
      </c>
      <c r="H20" s="581">
        <v>8804524</v>
      </c>
      <c r="I20" s="629">
        <v>7390854</v>
      </c>
      <c r="J20" s="581">
        <v>9268848</v>
      </c>
      <c r="K20" s="629">
        <v>1942063</v>
      </c>
      <c r="L20" s="581">
        <v>0</v>
      </c>
      <c r="M20" s="629">
        <v>0</v>
      </c>
      <c r="N20" s="581">
        <v>0</v>
      </c>
      <c r="O20" s="629">
        <v>0</v>
      </c>
      <c r="P20" s="587">
        <f t="shared" si="3"/>
        <v>293458923</v>
      </c>
      <c r="Q20" s="583">
        <f t="shared" si="3"/>
        <v>310451501</v>
      </c>
      <c r="R20" s="565"/>
      <c r="T20" s="584">
        <f>+'[1]Segmentos LN resumen'!D20-P20</f>
        <v>0</v>
      </c>
      <c r="U20" s="584">
        <f>+'[1]Segmentos LN resumen'!E20-Q20</f>
        <v>0</v>
      </c>
      <c r="V20" s="584"/>
      <c r="W20" s="584"/>
      <c r="AA20" s="563"/>
      <c r="AB20" s="563"/>
      <c r="AC20" s="563"/>
    </row>
    <row r="21" spans="2:29" ht="12">
      <c r="B21" s="585"/>
      <c r="C21" s="580" t="s">
        <v>327</v>
      </c>
      <c r="D21" s="581">
        <v>0</v>
      </c>
      <c r="E21" s="629">
        <v>0</v>
      </c>
      <c r="F21" s="581">
        <v>0</v>
      </c>
      <c r="G21" s="629">
        <v>0</v>
      </c>
      <c r="H21" s="581">
        <v>22975897</v>
      </c>
      <c r="I21" s="629">
        <v>24422654</v>
      </c>
      <c r="J21" s="581">
        <v>0</v>
      </c>
      <c r="K21" s="629">
        <v>0</v>
      </c>
      <c r="L21" s="581">
        <v>1475958</v>
      </c>
      <c r="M21" s="629">
        <v>0</v>
      </c>
      <c r="N21" s="581">
        <v>-22975897</v>
      </c>
      <c r="O21" s="629">
        <v>-24422654</v>
      </c>
      <c r="P21" s="587">
        <f t="shared" si="3"/>
        <v>1475958</v>
      </c>
      <c r="Q21" s="583">
        <f t="shared" si="3"/>
        <v>0</v>
      </c>
      <c r="R21" s="565"/>
      <c r="T21" s="584">
        <f>+'[1]Segmentos LN resumen'!D21-P21</f>
        <v>0</v>
      </c>
      <c r="U21" s="584">
        <f>+'[1]Segmentos LN resumen'!E21-Q21</f>
        <v>0</v>
      </c>
      <c r="V21" s="584"/>
      <c r="W21" s="584"/>
      <c r="AA21" s="563"/>
      <c r="AB21" s="563"/>
      <c r="AC21" s="563"/>
    </row>
    <row r="22" spans="2:29" ht="12">
      <c r="B22" s="585"/>
      <c r="C22" s="580" t="s">
        <v>328</v>
      </c>
      <c r="D22" s="581">
        <v>0</v>
      </c>
      <c r="E22" s="629">
        <v>0</v>
      </c>
      <c r="F22" s="581">
        <v>1510764</v>
      </c>
      <c r="G22" s="629">
        <v>2083893</v>
      </c>
      <c r="H22" s="581">
        <v>36811961</v>
      </c>
      <c r="I22" s="629">
        <v>32530127</v>
      </c>
      <c r="J22" s="581">
        <v>0</v>
      </c>
      <c r="K22" s="629">
        <v>0</v>
      </c>
      <c r="L22" s="581">
        <v>49220590</v>
      </c>
      <c r="M22" s="629">
        <v>40166814</v>
      </c>
      <c r="N22" s="581">
        <v>0</v>
      </c>
      <c r="O22" s="629">
        <v>403581048</v>
      </c>
      <c r="P22" s="587">
        <f t="shared" si="3"/>
        <v>87543315</v>
      </c>
      <c r="Q22" s="583">
        <f t="shared" si="3"/>
        <v>478361882</v>
      </c>
      <c r="R22" s="565"/>
      <c r="T22" s="584">
        <f>+'[1]Segmentos LN resumen'!D22-P22</f>
        <v>0</v>
      </c>
      <c r="U22" s="584">
        <f>+'[1]Segmentos LN resumen'!E22-Q22</f>
        <v>0</v>
      </c>
      <c r="V22" s="584"/>
      <c r="W22" s="584"/>
      <c r="AA22" s="563"/>
      <c r="AB22" s="563"/>
      <c r="AC22" s="563"/>
    </row>
    <row r="23" spans="2:29" ht="12">
      <c r="B23" s="585"/>
      <c r="C23" s="580" t="s">
        <v>329</v>
      </c>
      <c r="D23" s="581">
        <v>0</v>
      </c>
      <c r="E23" s="629">
        <v>0</v>
      </c>
      <c r="F23" s="581">
        <v>30209</v>
      </c>
      <c r="G23" s="629">
        <v>44948</v>
      </c>
      <c r="H23" s="581">
        <v>2955532</v>
      </c>
      <c r="I23" s="629">
        <v>2367312</v>
      </c>
      <c r="J23" s="581">
        <v>21575359</v>
      </c>
      <c r="K23" s="629">
        <v>20180823</v>
      </c>
      <c r="L23" s="581">
        <v>10186419</v>
      </c>
      <c r="M23" s="629">
        <v>11072435</v>
      </c>
      <c r="N23" s="581">
        <v>0</v>
      </c>
      <c r="O23" s="629">
        <v>0</v>
      </c>
      <c r="P23" s="587">
        <f t="shared" si="3"/>
        <v>34747519</v>
      </c>
      <c r="Q23" s="583">
        <f t="shared" si="3"/>
        <v>33665518</v>
      </c>
      <c r="R23" s="565"/>
      <c r="T23" s="584">
        <f>+'[1]Segmentos LN resumen'!D23-P23</f>
        <v>0</v>
      </c>
      <c r="U23" s="584">
        <f>+'[1]Segmentos LN resumen'!E23-Q23</f>
        <v>0</v>
      </c>
      <c r="V23" s="584"/>
      <c r="W23" s="584"/>
      <c r="AA23" s="563"/>
      <c r="AB23" s="563"/>
      <c r="AC23" s="563"/>
    </row>
    <row r="24" spans="2:29" ht="12">
      <c r="B24" s="585"/>
      <c r="C24" s="580" t="s">
        <v>330</v>
      </c>
      <c r="D24" s="581">
        <v>0</v>
      </c>
      <c r="E24" s="629">
        <v>0</v>
      </c>
      <c r="F24" s="581">
        <v>842627</v>
      </c>
      <c r="G24" s="629">
        <v>1070608</v>
      </c>
      <c r="H24" s="581">
        <v>0</v>
      </c>
      <c r="I24" s="629">
        <v>0</v>
      </c>
      <c r="J24" s="581">
        <v>4388731</v>
      </c>
      <c r="K24" s="629">
        <v>4285458</v>
      </c>
      <c r="L24" s="581">
        <v>0</v>
      </c>
      <c r="M24" s="629">
        <v>6675472</v>
      </c>
      <c r="N24" s="581">
        <v>0</v>
      </c>
      <c r="O24" s="629">
        <v>88669117</v>
      </c>
      <c r="P24" s="587">
        <f t="shared" si="3"/>
        <v>5231358</v>
      </c>
      <c r="Q24" s="583">
        <f t="shared" si="3"/>
        <v>100700655</v>
      </c>
      <c r="R24" s="565"/>
      <c r="T24" s="584">
        <f>+'[1]Segmentos LN resumen'!D24-P24</f>
        <v>0</v>
      </c>
      <c r="U24" s="584">
        <f>+'[1]Segmentos LN resumen'!E24-Q24</f>
        <v>0</v>
      </c>
      <c r="V24" s="584"/>
      <c r="W24" s="584"/>
      <c r="AA24" s="563"/>
      <c r="AB24" s="563"/>
      <c r="AC24" s="563"/>
    </row>
    <row r="25" spans="2:29" ht="12">
      <c r="B25" s="585"/>
      <c r="C25" s="580" t="s">
        <v>331</v>
      </c>
      <c r="D25" s="581">
        <v>0</v>
      </c>
      <c r="E25" s="629">
        <v>0</v>
      </c>
      <c r="F25" s="581">
        <v>173788449</v>
      </c>
      <c r="G25" s="629">
        <v>205987826</v>
      </c>
      <c r="H25" s="581">
        <v>314506204</v>
      </c>
      <c r="I25" s="629">
        <v>284339062</v>
      </c>
      <c r="J25" s="581">
        <v>1795339084</v>
      </c>
      <c r="K25" s="629">
        <v>1761539131</v>
      </c>
      <c r="L25" s="581">
        <v>778049943</v>
      </c>
      <c r="M25" s="629">
        <v>845400587</v>
      </c>
      <c r="N25" s="581">
        <v>0</v>
      </c>
      <c r="O25" s="629">
        <v>0</v>
      </c>
      <c r="P25" s="587">
        <f t="shared" si="3"/>
        <v>3061683680</v>
      </c>
      <c r="Q25" s="583">
        <f t="shared" si="3"/>
        <v>3097266606</v>
      </c>
      <c r="R25" s="565"/>
      <c r="T25" s="584">
        <f>+'[1]Segmentos LN resumen'!D25-P25</f>
        <v>0</v>
      </c>
      <c r="U25" s="584">
        <f>+'[1]Segmentos LN resumen'!E25-Q25</f>
        <v>0</v>
      </c>
      <c r="V25" s="584"/>
      <c r="W25" s="584"/>
      <c r="AA25" s="563"/>
      <c r="AB25" s="563"/>
      <c r="AC25" s="563"/>
    </row>
    <row r="26" spans="2:29" ht="12">
      <c r="B26" s="585"/>
      <c r="C26" s="580" t="s">
        <v>332</v>
      </c>
      <c r="D26" s="581">
        <v>0</v>
      </c>
      <c r="E26" s="629">
        <v>0</v>
      </c>
      <c r="F26" s="581">
        <v>0</v>
      </c>
      <c r="G26" s="629">
        <v>0</v>
      </c>
      <c r="H26" s="581">
        <v>0</v>
      </c>
      <c r="I26" s="629">
        <v>0</v>
      </c>
      <c r="J26" s="581">
        <v>0</v>
      </c>
      <c r="K26" s="629">
        <v>0</v>
      </c>
      <c r="L26" s="581">
        <v>0</v>
      </c>
      <c r="M26" s="629">
        <v>0</v>
      </c>
      <c r="N26" s="581">
        <v>0</v>
      </c>
      <c r="O26" s="629">
        <v>0</v>
      </c>
      <c r="P26" s="587">
        <f t="shared" si="3"/>
        <v>0</v>
      </c>
      <c r="Q26" s="583">
        <f t="shared" si="3"/>
        <v>0</v>
      </c>
      <c r="R26" s="565"/>
      <c r="T26" s="584">
        <f>+'[1]Segmentos LN resumen'!D26-P26</f>
        <v>0</v>
      </c>
      <c r="U26" s="584">
        <f>+'[1]Segmentos LN resumen'!E26-Q26</f>
        <v>0</v>
      </c>
      <c r="V26" s="584"/>
      <c r="W26" s="584"/>
      <c r="AA26" s="563"/>
      <c r="AB26" s="563"/>
      <c r="AC26" s="563"/>
    </row>
    <row r="27" spans="2:29" ht="12">
      <c r="B27" s="585"/>
      <c r="C27" s="580" t="s">
        <v>333</v>
      </c>
      <c r="D27" s="581">
        <v>0</v>
      </c>
      <c r="E27" s="629">
        <v>34135</v>
      </c>
      <c r="F27" s="581">
        <v>458165</v>
      </c>
      <c r="G27" s="629">
        <v>620058</v>
      </c>
      <c r="H27" s="581">
        <v>23721636</v>
      </c>
      <c r="I27" s="629">
        <v>21167037</v>
      </c>
      <c r="J27" s="581">
        <v>14812602</v>
      </c>
      <c r="K27" s="629">
        <v>18180990</v>
      </c>
      <c r="L27" s="581">
        <v>0</v>
      </c>
      <c r="M27" s="629">
        <v>0</v>
      </c>
      <c r="N27" s="581">
        <v>0</v>
      </c>
      <c r="O27" s="629">
        <v>0</v>
      </c>
      <c r="P27" s="587">
        <f t="shared" si="3"/>
        <v>38992403</v>
      </c>
      <c r="Q27" s="583">
        <f t="shared" si="3"/>
        <v>40002220</v>
      </c>
      <c r="R27" s="565"/>
      <c r="T27" s="584">
        <f>+'[1]Segmentos LN resumen'!D27-P27</f>
        <v>0</v>
      </c>
      <c r="U27" s="584">
        <f>+'[1]Segmentos LN resumen'!E27-Q27</f>
        <v>0</v>
      </c>
      <c r="V27" s="584"/>
      <c r="W27" s="584"/>
      <c r="AA27" s="563"/>
      <c r="AB27" s="563"/>
      <c r="AC27" s="563"/>
    </row>
    <row r="28" spans="17:29" ht="12">
      <c r="Q28" s="589"/>
      <c r="R28" s="565"/>
      <c r="U28" s="584"/>
      <c r="V28" s="584"/>
      <c r="W28" s="584"/>
      <c r="AA28" s="563"/>
      <c r="AB28" s="563"/>
      <c r="AC28" s="563"/>
    </row>
    <row r="29" spans="2:29" ht="12">
      <c r="B29" s="591" t="s">
        <v>334</v>
      </c>
      <c r="C29" s="592"/>
      <c r="D29" s="587">
        <f>+D6+D17</f>
        <v>0</v>
      </c>
      <c r="E29" s="644">
        <f>+E6+E17</f>
        <v>5216062752</v>
      </c>
      <c r="F29" s="587">
        <f>+F6+F17</f>
        <v>594843007</v>
      </c>
      <c r="G29" s="644">
        <f aca="true" t="shared" si="4" ref="G29:Q29">+G6+G17</f>
        <v>658318127</v>
      </c>
      <c r="H29" s="587">
        <f t="shared" si="4"/>
        <v>569827004</v>
      </c>
      <c r="I29" s="644">
        <f t="shared" si="4"/>
        <v>486960688</v>
      </c>
      <c r="J29" s="587">
        <f t="shared" si="4"/>
        <v>2157841965</v>
      </c>
      <c r="K29" s="644">
        <f t="shared" si="4"/>
        <v>1980785898</v>
      </c>
      <c r="L29" s="587">
        <f t="shared" si="4"/>
        <v>1030750415</v>
      </c>
      <c r="M29" s="644">
        <f t="shared" si="4"/>
        <v>1076114971</v>
      </c>
      <c r="N29" s="587">
        <f t="shared" si="4"/>
        <v>-61132227</v>
      </c>
      <c r="O29" s="644">
        <f t="shared" si="4"/>
        <v>-1373010745</v>
      </c>
      <c r="P29" s="587">
        <f>+P6+P17</f>
        <v>4292130164</v>
      </c>
      <c r="Q29" s="644">
        <f t="shared" si="4"/>
        <v>8045231691</v>
      </c>
      <c r="R29" s="565"/>
      <c r="U29" s="584"/>
      <c r="V29" s="584"/>
      <c r="W29" s="584"/>
      <c r="AA29" s="563"/>
      <c r="AB29" s="563"/>
      <c r="AC29" s="563"/>
    </row>
    <row r="30" spans="18:29" ht="12">
      <c r="R30" s="565"/>
      <c r="U30" s="584"/>
      <c r="V30" s="584"/>
      <c r="W30" s="584"/>
      <c r="AA30" s="563"/>
      <c r="AB30" s="563"/>
      <c r="AC30" s="563"/>
    </row>
    <row r="31" spans="18:29" ht="12">
      <c r="R31" s="565"/>
      <c r="U31" s="584"/>
      <c r="V31" s="584"/>
      <c r="W31" s="584"/>
      <c r="AA31" s="563"/>
      <c r="AB31" s="563"/>
      <c r="AC31" s="563"/>
    </row>
    <row r="32" spans="18:29" ht="12">
      <c r="R32" s="565"/>
      <c r="U32" s="584"/>
      <c r="V32" s="584"/>
      <c r="W32" s="584"/>
      <c r="AA32" s="563"/>
      <c r="AB32" s="563"/>
      <c r="AC32" s="563"/>
    </row>
    <row r="33" spans="2:29" ht="18">
      <c r="B33" s="579" t="s">
        <v>414</v>
      </c>
      <c r="C33" s="640"/>
      <c r="D33" s="641" t="s">
        <v>412</v>
      </c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3"/>
      <c r="R33" s="565"/>
      <c r="U33" s="584"/>
      <c r="V33" s="584"/>
      <c r="W33" s="584"/>
      <c r="AA33" s="563"/>
      <c r="AB33" s="563"/>
      <c r="AC33" s="563"/>
    </row>
    <row r="34" spans="2:29" ht="12">
      <c r="B34" s="566" t="s">
        <v>3</v>
      </c>
      <c r="C34" s="567"/>
      <c r="D34" s="568" t="s">
        <v>310</v>
      </c>
      <c r="E34" s="569"/>
      <c r="F34" s="623" t="s">
        <v>10</v>
      </c>
      <c r="G34" s="624"/>
      <c r="H34" s="623" t="s">
        <v>71</v>
      </c>
      <c r="I34" s="624"/>
      <c r="J34" s="623" t="s">
        <v>14</v>
      </c>
      <c r="K34" s="624"/>
      <c r="L34" s="623" t="s">
        <v>12</v>
      </c>
      <c r="M34" s="624"/>
      <c r="N34" s="623" t="s">
        <v>46</v>
      </c>
      <c r="O34" s="624"/>
      <c r="P34" s="623" t="s">
        <v>311</v>
      </c>
      <c r="Q34" s="624"/>
      <c r="R34" s="565"/>
      <c r="U34" s="584"/>
      <c r="V34" s="584"/>
      <c r="W34" s="584"/>
      <c r="AA34" s="563"/>
      <c r="AB34" s="563"/>
      <c r="AC34" s="563"/>
    </row>
    <row r="35" spans="2:29" ht="12">
      <c r="B35" s="593" t="s">
        <v>335</v>
      </c>
      <c r="C35" s="594"/>
      <c r="D35" s="572">
        <f>+D4</f>
        <v>42643</v>
      </c>
      <c r="E35" s="573">
        <f>+E4</f>
        <v>42369</v>
      </c>
      <c r="F35" s="572">
        <f aca="true" t="shared" si="5" ref="F35:Q35">+F4</f>
        <v>42643</v>
      </c>
      <c r="G35" s="573">
        <f t="shared" si="5"/>
        <v>42369</v>
      </c>
      <c r="H35" s="572">
        <f t="shared" si="5"/>
        <v>42643</v>
      </c>
      <c r="I35" s="573">
        <f t="shared" si="5"/>
        <v>42369</v>
      </c>
      <c r="J35" s="572">
        <f t="shared" si="5"/>
        <v>42643</v>
      </c>
      <c r="K35" s="573">
        <f t="shared" si="5"/>
        <v>42369</v>
      </c>
      <c r="L35" s="572">
        <f t="shared" si="5"/>
        <v>42643</v>
      </c>
      <c r="M35" s="573">
        <f t="shared" si="5"/>
        <v>42369</v>
      </c>
      <c r="N35" s="572">
        <f t="shared" si="5"/>
        <v>42643</v>
      </c>
      <c r="O35" s="573">
        <f t="shared" si="5"/>
        <v>42369</v>
      </c>
      <c r="P35" s="572">
        <f t="shared" si="5"/>
        <v>42643</v>
      </c>
      <c r="Q35" s="573">
        <f t="shared" si="5"/>
        <v>42369</v>
      </c>
      <c r="R35" s="565"/>
      <c r="U35" s="584"/>
      <c r="V35" s="584"/>
      <c r="W35" s="584"/>
      <c r="AA35" s="563"/>
      <c r="AB35" s="563"/>
      <c r="AC35" s="563"/>
    </row>
    <row r="36" spans="2:29" ht="12">
      <c r="B36" s="595"/>
      <c r="C36" s="596"/>
      <c r="D36" s="576" t="s">
        <v>313</v>
      </c>
      <c r="E36" s="578" t="s">
        <v>313</v>
      </c>
      <c r="F36" s="576" t="s">
        <v>313</v>
      </c>
      <c r="G36" s="578" t="s">
        <v>313</v>
      </c>
      <c r="H36" s="576" t="s">
        <v>313</v>
      </c>
      <c r="I36" s="578" t="s">
        <v>313</v>
      </c>
      <c r="J36" s="576" t="s">
        <v>313</v>
      </c>
      <c r="K36" s="578" t="s">
        <v>313</v>
      </c>
      <c r="L36" s="576" t="s">
        <v>313</v>
      </c>
      <c r="M36" s="578" t="s">
        <v>313</v>
      </c>
      <c r="N36" s="576" t="s">
        <v>313</v>
      </c>
      <c r="O36" s="578" t="s">
        <v>313</v>
      </c>
      <c r="P36" s="576" t="s">
        <v>313</v>
      </c>
      <c r="Q36" s="578" t="s">
        <v>313</v>
      </c>
      <c r="R36" s="565"/>
      <c r="U36" s="584"/>
      <c r="V36" s="584"/>
      <c r="W36" s="584"/>
      <c r="AA36" s="563"/>
      <c r="AB36" s="563"/>
      <c r="AC36" s="563"/>
    </row>
    <row r="37" spans="2:30" ht="12">
      <c r="B37" s="579" t="s">
        <v>336</v>
      </c>
      <c r="C37" s="580"/>
      <c r="D37" s="581">
        <f>SUM(D38:D46)</f>
        <v>0</v>
      </c>
      <c r="E37" s="586">
        <f>SUM(E38:E46)</f>
        <v>1828533074</v>
      </c>
      <c r="F37" s="581">
        <f>SUM(F38:F46)</f>
        <v>161397281</v>
      </c>
      <c r="G37" s="586">
        <f>SUM(G38:G46)</f>
        <v>219381678</v>
      </c>
      <c r="H37" s="581">
        <f>SUM(H38:H46)</f>
        <v>152530165</v>
      </c>
      <c r="I37" s="582">
        <f>SUM(I38:I44)</f>
        <v>126744267</v>
      </c>
      <c r="J37" s="581">
        <f>SUM(J38:J46)</f>
        <v>402296791</v>
      </c>
      <c r="K37" s="582">
        <f>SUM(K38:K44)</f>
        <v>349716663</v>
      </c>
      <c r="L37" s="581">
        <f>SUM(L38:L46)</f>
        <v>146167780</v>
      </c>
      <c r="M37" s="582">
        <f>SUM(M38:M44)</f>
        <v>149548832</v>
      </c>
      <c r="N37" s="581">
        <f>SUM(N38:N46)</f>
        <v>-17627774</v>
      </c>
      <c r="O37" s="582">
        <f>SUM(O38:O46)</f>
        <v>61192354</v>
      </c>
      <c r="P37" s="587">
        <f>SUM(P38:P46)</f>
        <v>844764243</v>
      </c>
      <c r="Q37" s="583">
        <f>SUM(Q38:Q46)</f>
        <v>2735116868</v>
      </c>
      <c r="R37" s="565"/>
      <c r="W37" s="584"/>
      <c r="AA37" s="564"/>
      <c r="AD37" s="584"/>
    </row>
    <row r="38" spans="2:29" ht="12">
      <c r="B38" s="585"/>
      <c r="C38" s="580" t="s">
        <v>337</v>
      </c>
      <c r="D38" s="581">
        <v>0</v>
      </c>
      <c r="E38" s="619">
        <v>417400</v>
      </c>
      <c r="F38" s="581">
        <v>25755591</v>
      </c>
      <c r="G38" s="619">
        <v>30356957</v>
      </c>
      <c r="H38" s="581">
        <v>3438050</v>
      </c>
      <c r="I38" s="619">
        <v>1718719</v>
      </c>
      <c r="J38" s="581">
        <v>182109707</v>
      </c>
      <c r="K38" s="619">
        <v>135606953</v>
      </c>
      <c r="L38" s="581">
        <v>44279951</v>
      </c>
      <c r="M38" s="619">
        <v>62170269</v>
      </c>
      <c r="N38" s="581">
        <v>0</v>
      </c>
      <c r="O38" s="619">
        <v>0</v>
      </c>
      <c r="P38" s="587">
        <f aca="true" t="shared" si="6" ref="P38:Q44">+D38+F38+H38+J38+L38+N38</f>
        <v>255583299</v>
      </c>
      <c r="Q38" s="583">
        <f t="shared" si="6"/>
        <v>230270298</v>
      </c>
      <c r="R38" s="565"/>
      <c r="T38" s="584">
        <f>+'[1]Segmentos LN resumen'!D38-P38</f>
        <v>0</v>
      </c>
      <c r="U38" s="584">
        <f>+'[1]Segmentos LN resumen'!E38-Q38</f>
        <v>0</v>
      </c>
      <c r="V38" s="584"/>
      <c r="W38" s="584"/>
      <c r="AA38" s="563"/>
      <c r="AB38" s="563"/>
      <c r="AC38" s="563"/>
    </row>
    <row r="39" spans="2:29" ht="12">
      <c r="B39" s="585"/>
      <c r="C39" s="580" t="s">
        <v>338</v>
      </c>
      <c r="D39" s="581">
        <v>0</v>
      </c>
      <c r="E39" s="619">
        <v>158892</v>
      </c>
      <c r="F39" s="581">
        <v>68024520</v>
      </c>
      <c r="G39" s="619">
        <v>121997587</v>
      </c>
      <c r="H39" s="581">
        <v>65172021</v>
      </c>
      <c r="I39" s="619">
        <v>47259646</v>
      </c>
      <c r="J39" s="581">
        <v>105528185</v>
      </c>
      <c r="K39" s="619">
        <v>89385378</v>
      </c>
      <c r="L39" s="581">
        <v>79689199</v>
      </c>
      <c r="M39" s="619">
        <v>67063567</v>
      </c>
      <c r="N39" s="581">
        <v>146123</v>
      </c>
      <c r="O39" s="619">
        <v>16847277</v>
      </c>
      <c r="P39" s="587">
        <f t="shared" si="6"/>
        <v>318560048</v>
      </c>
      <c r="Q39" s="583">
        <f t="shared" si="6"/>
        <v>342712347</v>
      </c>
      <c r="R39" s="565"/>
      <c r="T39" s="584">
        <f>+'[1]Segmentos LN resumen'!D39-P39</f>
        <v>0</v>
      </c>
      <c r="U39" s="584">
        <f>+'[1]Segmentos LN resumen'!E39-Q39</f>
        <v>0</v>
      </c>
      <c r="V39" s="584"/>
      <c r="W39" s="584"/>
      <c r="AA39" s="563"/>
      <c r="AB39" s="563"/>
      <c r="AC39" s="563"/>
    </row>
    <row r="40" spans="2:29" ht="12">
      <c r="B40" s="585"/>
      <c r="C40" s="580" t="s">
        <v>339</v>
      </c>
      <c r="D40" s="581">
        <v>0</v>
      </c>
      <c r="E40" s="619">
        <v>2336</v>
      </c>
      <c r="F40" s="581">
        <v>23037920</v>
      </c>
      <c r="G40" s="619">
        <v>22841700</v>
      </c>
      <c r="H40" s="581">
        <v>56246697</v>
      </c>
      <c r="I40" s="619">
        <v>57806281</v>
      </c>
      <c r="J40" s="581">
        <v>56808339</v>
      </c>
      <c r="K40" s="619">
        <v>22926498</v>
      </c>
      <c r="L40" s="581">
        <v>11959287</v>
      </c>
      <c r="M40" s="619">
        <v>11770115</v>
      </c>
      <c r="N40" s="581">
        <v>-17773897</v>
      </c>
      <c r="O40" s="619">
        <v>-10778741</v>
      </c>
      <c r="P40" s="587">
        <f t="shared" si="6"/>
        <v>130278346</v>
      </c>
      <c r="Q40" s="583">
        <f t="shared" si="6"/>
        <v>104568189</v>
      </c>
      <c r="R40" s="565"/>
      <c r="T40" s="584">
        <f>+'[1]Segmentos LN resumen'!D40-P40</f>
        <v>0</v>
      </c>
      <c r="U40" s="584">
        <f>+'[1]Segmentos LN resumen'!E40-Q40</f>
        <v>0</v>
      </c>
      <c r="V40" s="584"/>
      <c r="W40" s="584"/>
      <c r="AA40" s="563"/>
      <c r="AB40" s="563"/>
      <c r="AC40" s="563"/>
    </row>
    <row r="41" spans="2:29" ht="12">
      <c r="B41" s="585"/>
      <c r="C41" s="580" t="s">
        <v>340</v>
      </c>
      <c r="D41" s="581">
        <v>0</v>
      </c>
      <c r="E41" s="619">
        <v>0</v>
      </c>
      <c r="F41" s="581">
        <v>5502772</v>
      </c>
      <c r="G41" s="619">
        <v>2744275</v>
      </c>
      <c r="H41" s="581">
        <v>0</v>
      </c>
      <c r="I41" s="619">
        <v>0</v>
      </c>
      <c r="J41" s="581">
        <v>36199893</v>
      </c>
      <c r="K41" s="619">
        <v>72379364</v>
      </c>
      <c r="L41" s="581">
        <v>6101749</v>
      </c>
      <c r="M41" s="619">
        <v>6295715</v>
      </c>
      <c r="N41" s="581">
        <v>0</v>
      </c>
      <c r="O41" s="619">
        <v>0</v>
      </c>
      <c r="P41" s="587">
        <f t="shared" si="6"/>
        <v>47804414</v>
      </c>
      <c r="Q41" s="583">
        <f t="shared" si="6"/>
        <v>81419354</v>
      </c>
      <c r="R41" s="565"/>
      <c r="T41" s="584">
        <f>+'[1]Segmentos LN resumen'!D41-P41</f>
        <v>0</v>
      </c>
      <c r="U41" s="584">
        <f>+'[1]Segmentos LN resumen'!E41-Q41</f>
        <v>0</v>
      </c>
      <c r="V41" s="584"/>
      <c r="W41" s="584"/>
      <c r="AA41" s="563"/>
      <c r="AB41" s="563"/>
      <c r="AC41" s="563"/>
    </row>
    <row r="42" spans="2:29" ht="12">
      <c r="B42" s="585"/>
      <c r="C42" s="580" t="s">
        <v>341</v>
      </c>
      <c r="D42" s="581">
        <v>0</v>
      </c>
      <c r="E42" s="619">
        <v>0</v>
      </c>
      <c r="F42" s="581">
        <v>39076478</v>
      </c>
      <c r="G42" s="619">
        <v>41441159</v>
      </c>
      <c r="H42" s="581">
        <v>24834166</v>
      </c>
      <c r="I42" s="619">
        <v>19959621</v>
      </c>
      <c r="J42" s="581">
        <v>20785422</v>
      </c>
      <c r="K42" s="619">
        <v>28563318</v>
      </c>
      <c r="L42" s="581">
        <v>3277717</v>
      </c>
      <c r="M42" s="619">
        <v>1153023</v>
      </c>
      <c r="N42" s="581">
        <v>0</v>
      </c>
      <c r="O42" s="619">
        <v>0</v>
      </c>
      <c r="P42" s="587">
        <f t="shared" si="6"/>
        <v>87973783</v>
      </c>
      <c r="Q42" s="583">
        <f t="shared" si="6"/>
        <v>91117121</v>
      </c>
      <c r="R42" s="565"/>
      <c r="T42" s="584">
        <f>+'[1]Segmentos LN resumen'!D42-P42</f>
        <v>0</v>
      </c>
      <c r="U42" s="584">
        <f>+'[1]Segmentos LN resumen'!E42-Q42</f>
        <v>0</v>
      </c>
      <c r="V42" s="584"/>
      <c r="W42" s="584"/>
      <c r="AA42" s="563"/>
      <c r="AB42" s="563"/>
      <c r="AC42" s="563"/>
    </row>
    <row r="43" spans="2:29" ht="12">
      <c r="B43" s="585"/>
      <c r="C43" s="580" t="s">
        <v>342</v>
      </c>
      <c r="D43" s="581">
        <v>0</v>
      </c>
      <c r="E43" s="619">
        <v>0</v>
      </c>
      <c r="F43" s="581">
        <v>0</v>
      </c>
      <c r="G43" s="619">
        <v>0</v>
      </c>
      <c r="H43" s="581">
        <v>0</v>
      </c>
      <c r="I43" s="619">
        <v>0</v>
      </c>
      <c r="J43" s="581">
        <v>0</v>
      </c>
      <c r="K43" s="619">
        <v>0</v>
      </c>
      <c r="L43" s="581">
        <v>0</v>
      </c>
      <c r="M43" s="619">
        <v>0</v>
      </c>
      <c r="N43" s="581">
        <v>0</v>
      </c>
      <c r="O43" s="619">
        <v>0</v>
      </c>
      <c r="P43" s="587">
        <f t="shared" si="6"/>
        <v>0</v>
      </c>
      <c r="Q43" s="583">
        <f t="shared" si="6"/>
        <v>0</v>
      </c>
      <c r="R43" s="565"/>
      <c r="T43" s="584">
        <f>+'[1]Segmentos LN resumen'!D43-P43</f>
        <v>0</v>
      </c>
      <c r="U43" s="584">
        <f>+'[1]Segmentos LN resumen'!E43-Q43</f>
        <v>0</v>
      </c>
      <c r="V43" s="584"/>
      <c r="W43" s="584"/>
      <c r="AA43" s="563"/>
      <c r="AB43" s="563"/>
      <c r="AC43" s="563"/>
    </row>
    <row r="44" spans="2:29" ht="12">
      <c r="B44" s="585"/>
      <c r="C44" s="580" t="s">
        <v>343</v>
      </c>
      <c r="D44" s="581">
        <v>0</v>
      </c>
      <c r="E44" s="619">
        <v>0</v>
      </c>
      <c r="F44" s="581">
        <v>0</v>
      </c>
      <c r="G44" s="619">
        <v>0</v>
      </c>
      <c r="H44" s="581">
        <v>2839231</v>
      </c>
      <c r="I44" s="619">
        <v>0</v>
      </c>
      <c r="J44" s="581">
        <v>865245</v>
      </c>
      <c r="K44" s="619">
        <v>855152</v>
      </c>
      <c r="L44" s="581">
        <v>859877</v>
      </c>
      <c r="M44" s="619">
        <v>1096143</v>
      </c>
      <c r="N44" s="581">
        <v>0</v>
      </c>
      <c r="O44" s="619">
        <v>0</v>
      </c>
      <c r="P44" s="587">
        <f t="shared" si="6"/>
        <v>4564353</v>
      </c>
      <c r="Q44" s="583">
        <f t="shared" si="6"/>
        <v>1951295</v>
      </c>
      <c r="R44" s="565"/>
      <c r="T44" s="584">
        <f>+'[1]Segmentos LN resumen'!D44-P44</f>
        <v>0</v>
      </c>
      <c r="U44" s="584">
        <f>+'[1]Segmentos LN resumen'!E44-Q44</f>
        <v>0</v>
      </c>
      <c r="V44" s="584"/>
      <c r="W44" s="584"/>
      <c r="AA44" s="563"/>
      <c r="AB44" s="563"/>
      <c r="AC44" s="563"/>
    </row>
    <row r="45" spans="16:29" ht="12">
      <c r="P45" s="589"/>
      <c r="Q45" s="589"/>
      <c r="R45" s="589"/>
      <c r="U45" s="584"/>
      <c r="V45" s="584"/>
      <c r="W45" s="584"/>
      <c r="AA45" s="563"/>
      <c r="AB45" s="563"/>
      <c r="AC45" s="563"/>
    </row>
    <row r="46" spans="2:29" ht="24">
      <c r="B46" s="585"/>
      <c r="C46" s="590" t="s">
        <v>344</v>
      </c>
      <c r="D46" s="581">
        <v>0</v>
      </c>
      <c r="E46" s="619">
        <v>1827954446</v>
      </c>
      <c r="F46" s="581">
        <v>0</v>
      </c>
      <c r="G46" s="619">
        <v>0</v>
      </c>
      <c r="H46" s="581">
        <v>0</v>
      </c>
      <c r="I46" s="619">
        <v>0</v>
      </c>
      <c r="J46" s="581">
        <v>0</v>
      </c>
      <c r="K46" s="619">
        <v>0</v>
      </c>
      <c r="L46" s="581">
        <v>0</v>
      </c>
      <c r="M46" s="619">
        <v>0</v>
      </c>
      <c r="N46" s="581">
        <v>0</v>
      </c>
      <c r="O46" s="619">
        <v>55123818</v>
      </c>
      <c r="P46" s="587">
        <f>+D46+F46+H46+J46+L46+N46</f>
        <v>0</v>
      </c>
      <c r="Q46" s="583">
        <f>+E46+G46+I46+K46+M46+O46</f>
        <v>1883078264</v>
      </c>
      <c r="R46" s="565"/>
      <c r="T46" s="584">
        <f>+'[1]Segmentos LN resumen'!D46-P46</f>
        <v>0</v>
      </c>
      <c r="U46" s="584">
        <f>+'[1]Segmentos LN resumen'!E46-Q46</f>
        <v>0</v>
      </c>
      <c r="V46" s="584"/>
      <c r="W46" s="584"/>
      <c r="AA46" s="563"/>
      <c r="AB46" s="563"/>
      <c r="AC46" s="563"/>
    </row>
    <row r="47" spans="16:29" ht="12">
      <c r="P47" s="589"/>
      <c r="Q47" s="589"/>
      <c r="R47" s="589"/>
      <c r="U47" s="584"/>
      <c r="V47" s="584"/>
      <c r="W47" s="584"/>
      <c r="AA47" s="563"/>
      <c r="AB47" s="563"/>
      <c r="AC47" s="563"/>
    </row>
    <row r="48" spans="2:30" ht="12">
      <c r="B48" s="579" t="s">
        <v>345</v>
      </c>
      <c r="C48" s="580"/>
      <c r="D48" s="581">
        <f>SUM(D49:D55)</f>
        <v>0</v>
      </c>
      <c r="E48" s="582">
        <f>SUM(E49:E55)</f>
        <v>199807</v>
      </c>
      <c r="F48" s="581">
        <f aca="true" t="shared" si="7" ref="F48:Q48">SUM(F49:F55)</f>
        <v>231739694</v>
      </c>
      <c r="G48" s="586">
        <f t="shared" si="7"/>
        <v>218971414</v>
      </c>
      <c r="H48" s="581">
        <f t="shared" si="7"/>
        <v>28197613</v>
      </c>
      <c r="I48" s="582">
        <f t="shared" si="7"/>
        <v>34180263</v>
      </c>
      <c r="J48" s="581">
        <f t="shared" si="7"/>
        <v>976794529</v>
      </c>
      <c r="K48" s="582">
        <f t="shared" si="7"/>
        <v>831187905</v>
      </c>
      <c r="L48" s="581">
        <f t="shared" si="7"/>
        <v>241218943</v>
      </c>
      <c r="M48" s="582">
        <f t="shared" si="7"/>
        <v>277281858</v>
      </c>
      <c r="N48" s="581">
        <f t="shared" si="7"/>
        <v>-43504453</v>
      </c>
      <c r="O48" s="582">
        <f t="shared" si="7"/>
        <v>-48543708</v>
      </c>
      <c r="P48" s="587">
        <f t="shared" si="7"/>
        <v>1434446326</v>
      </c>
      <c r="Q48" s="583">
        <f t="shared" si="7"/>
        <v>1313277539</v>
      </c>
      <c r="R48" s="565"/>
      <c r="W48" s="584"/>
      <c r="AA48" s="564"/>
      <c r="AD48" s="584"/>
    </row>
    <row r="49" spans="2:29" ht="12">
      <c r="B49" s="585"/>
      <c r="C49" s="580" t="s">
        <v>346</v>
      </c>
      <c r="D49" s="581">
        <v>0</v>
      </c>
      <c r="E49" s="619">
        <v>0</v>
      </c>
      <c r="F49" s="581">
        <v>31359118</v>
      </c>
      <c r="G49" s="619">
        <v>38637260</v>
      </c>
      <c r="H49" s="581">
        <v>2957292</v>
      </c>
      <c r="I49" s="619">
        <v>3012998</v>
      </c>
      <c r="J49" s="581">
        <v>915836470</v>
      </c>
      <c r="K49" s="619">
        <v>781500274</v>
      </c>
      <c r="L49" s="581">
        <v>105126724</v>
      </c>
      <c r="M49" s="619">
        <v>118684335</v>
      </c>
      <c r="N49" s="581">
        <v>0</v>
      </c>
      <c r="O49" s="619">
        <v>0</v>
      </c>
      <c r="P49" s="587">
        <f aca="true" t="shared" si="8" ref="P49:Q55">+D49+F49+H49+J49+L49+N49</f>
        <v>1055279604</v>
      </c>
      <c r="Q49" s="583">
        <f t="shared" si="8"/>
        <v>941834867</v>
      </c>
      <c r="R49" s="565"/>
      <c r="T49" s="584">
        <f>+'[1]Segmentos LN resumen'!D49-P49</f>
        <v>0</v>
      </c>
      <c r="U49" s="584">
        <f>+'[1]Segmentos LN resumen'!E49-Q49</f>
        <v>0</v>
      </c>
      <c r="V49" s="584"/>
      <c r="W49" s="584"/>
      <c r="AA49" s="563"/>
      <c r="AB49" s="563"/>
      <c r="AC49" s="563"/>
    </row>
    <row r="50" spans="2:29" ht="12">
      <c r="B50" s="585"/>
      <c r="C50" s="580" t="s">
        <v>347</v>
      </c>
      <c r="D50" s="581">
        <v>0</v>
      </c>
      <c r="E50" s="619">
        <v>0</v>
      </c>
      <c r="F50" s="581">
        <v>122309857</v>
      </c>
      <c r="G50" s="619">
        <v>94453409</v>
      </c>
      <c r="H50" s="581">
        <v>428303</v>
      </c>
      <c r="I50" s="619">
        <v>2911464</v>
      </c>
      <c r="J50" s="581">
        <v>0</v>
      </c>
      <c r="K50" s="619">
        <v>0</v>
      </c>
      <c r="L50" s="581">
        <v>0</v>
      </c>
      <c r="M50" s="619">
        <v>0</v>
      </c>
      <c r="N50" s="581">
        <v>0</v>
      </c>
      <c r="O50" s="619">
        <v>0</v>
      </c>
      <c r="P50" s="587">
        <f t="shared" si="8"/>
        <v>122738160</v>
      </c>
      <c r="Q50" s="583">
        <f t="shared" si="8"/>
        <v>97364873</v>
      </c>
      <c r="R50" s="565"/>
      <c r="T50" s="584">
        <f>+'[1]Segmentos LN resumen'!D50-P50</f>
        <v>0</v>
      </c>
      <c r="U50" s="584">
        <f>+'[1]Segmentos LN resumen'!E50-Q50</f>
        <v>0</v>
      </c>
      <c r="V50" s="584"/>
      <c r="W50" s="584"/>
      <c r="AA50" s="563"/>
      <c r="AB50" s="563"/>
      <c r="AC50" s="563"/>
    </row>
    <row r="51" spans="2:29" ht="12">
      <c r="B51" s="585"/>
      <c r="C51" s="580" t="s">
        <v>348</v>
      </c>
      <c r="D51" s="581">
        <v>0</v>
      </c>
      <c r="E51" s="619">
        <v>0</v>
      </c>
      <c r="F51" s="581">
        <v>36127169</v>
      </c>
      <c r="G51" s="619">
        <v>35630861</v>
      </c>
      <c r="H51" s="581">
        <v>20453527</v>
      </c>
      <c r="I51" s="619">
        <v>23598549</v>
      </c>
      <c r="J51" s="581">
        <v>0</v>
      </c>
      <c r="K51" s="619">
        <v>0</v>
      </c>
      <c r="L51" s="581">
        <v>0</v>
      </c>
      <c r="M51" s="619">
        <v>0</v>
      </c>
      <c r="N51" s="581">
        <v>-43504453</v>
      </c>
      <c r="O51" s="619">
        <v>-48543708</v>
      </c>
      <c r="P51" s="587">
        <f t="shared" si="8"/>
        <v>13076243</v>
      </c>
      <c r="Q51" s="583">
        <f t="shared" si="8"/>
        <v>10685702</v>
      </c>
      <c r="R51" s="565"/>
      <c r="T51" s="584">
        <f>+'[1]Segmentos LN resumen'!D51-P51</f>
        <v>0</v>
      </c>
      <c r="U51" s="584">
        <f>+'[1]Segmentos LN resumen'!E51-Q51</f>
        <v>0</v>
      </c>
      <c r="V51" s="584"/>
      <c r="W51" s="584"/>
      <c r="AA51" s="563"/>
      <c r="AB51" s="563"/>
      <c r="AC51" s="563"/>
    </row>
    <row r="52" spans="2:29" ht="12">
      <c r="B52" s="585"/>
      <c r="C52" s="580" t="s">
        <v>349</v>
      </c>
      <c r="D52" s="581">
        <v>0</v>
      </c>
      <c r="E52" s="619">
        <v>0</v>
      </c>
      <c r="F52" s="581">
        <v>0</v>
      </c>
      <c r="G52" s="619">
        <v>0</v>
      </c>
      <c r="H52" s="581">
        <v>4358491</v>
      </c>
      <c r="I52" s="619">
        <v>4657252</v>
      </c>
      <c r="J52" s="581">
        <v>42716036</v>
      </c>
      <c r="K52" s="619">
        <v>32991300</v>
      </c>
      <c r="L52" s="581">
        <v>4053502</v>
      </c>
      <c r="M52" s="619">
        <v>4234681</v>
      </c>
      <c r="N52" s="581">
        <v>0</v>
      </c>
      <c r="O52" s="619">
        <v>0</v>
      </c>
      <c r="P52" s="587">
        <f t="shared" si="8"/>
        <v>51128029</v>
      </c>
      <c r="Q52" s="583">
        <f t="shared" si="8"/>
        <v>41883233</v>
      </c>
      <c r="R52" s="565"/>
      <c r="T52" s="584">
        <f>+'[1]Segmentos LN resumen'!D52-P52</f>
        <v>0</v>
      </c>
      <c r="U52" s="584">
        <f>+'[1]Segmentos LN resumen'!E52-Q52</f>
        <v>0</v>
      </c>
      <c r="V52" s="584"/>
      <c r="W52" s="584"/>
      <c r="AA52" s="563"/>
      <c r="AB52" s="563"/>
      <c r="AC52" s="563"/>
    </row>
    <row r="53" spans="2:29" ht="12">
      <c r="B53" s="585"/>
      <c r="C53" s="580" t="s">
        <v>350</v>
      </c>
      <c r="D53" s="581">
        <v>0</v>
      </c>
      <c r="E53" s="619">
        <v>0</v>
      </c>
      <c r="F53" s="581">
        <v>38634887</v>
      </c>
      <c r="G53" s="619">
        <v>46358947</v>
      </c>
      <c r="H53" s="581">
        <v>0</v>
      </c>
      <c r="I53" s="619">
        <v>0</v>
      </c>
      <c r="J53" s="581">
        <v>0</v>
      </c>
      <c r="K53" s="619">
        <v>0</v>
      </c>
      <c r="L53" s="581">
        <v>114468352</v>
      </c>
      <c r="M53" s="619">
        <v>134903163</v>
      </c>
      <c r="N53" s="581">
        <v>0</v>
      </c>
      <c r="O53" s="619">
        <v>0</v>
      </c>
      <c r="P53" s="587">
        <f t="shared" si="8"/>
        <v>153103239</v>
      </c>
      <c r="Q53" s="583">
        <f t="shared" si="8"/>
        <v>181262110</v>
      </c>
      <c r="R53" s="565"/>
      <c r="T53" s="584">
        <f>+'[1]Segmentos LN resumen'!D53-P53</f>
        <v>0</v>
      </c>
      <c r="U53" s="584">
        <f>+'[1]Segmentos LN resumen'!E53-Q53</f>
        <v>0</v>
      </c>
      <c r="V53" s="584"/>
      <c r="W53" s="584"/>
      <c r="AA53" s="563"/>
      <c r="AB53" s="563"/>
      <c r="AC53" s="563"/>
    </row>
    <row r="54" spans="2:29" ht="12">
      <c r="B54" s="585"/>
      <c r="C54" s="580" t="s">
        <v>351</v>
      </c>
      <c r="D54" s="581">
        <v>0</v>
      </c>
      <c r="E54" s="619">
        <v>199807</v>
      </c>
      <c r="F54" s="581">
        <v>3308663</v>
      </c>
      <c r="G54" s="619">
        <v>3890937</v>
      </c>
      <c r="H54" s="581">
        <v>0</v>
      </c>
      <c r="I54" s="619">
        <v>0</v>
      </c>
      <c r="J54" s="581">
        <v>18242023</v>
      </c>
      <c r="K54" s="619">
        <v>16696331</v>
      </c>
      <c r="L54" s="581">
        <v>704423</v>
      </c>
      <c r="M54" s="619">
        <v>761267</v>
      </c>
      <c r="N54" s="581">
        <v>0</v>
      </c>
      <c r="O54" s="619">
        <v>0</v>
      </c>
      <c r="P54" s="587">
        <f t="shared" si="8"/>
        <v>22255109</v>
      </c>
      <c r="Q54" s="583">
        <f t="shared" si="8"/>
        <v>21548342</v>
      </c>
      <c r="R54" s="565"/>
      <c r="T54" s="584">
        <f>+'[1]Segmentos LN resumen'!D54-P54</f>
        <v>0</v>
      </c>
      <c r="U54" s="584">
        <f>+'[1]Segmentos LN resumen'!E54-Q54</f>
        <v>0</v>
      </c>
      <c r="V54" s="584"/>
      <c r="W54" s="584"/>
      <c r="AA54" s="563"/>
      <c r="AB54" s="563"/>
      <c r="AC54" s="563"/>
    </row>
    <row r="55" spans="2:29" ht="12">
      <c r="B55" s="585"/>
      <c r="C55" s="580" t="s">
        <v>352</v>
      </c>
      <c r="D55" s="581">
        <v>0</v>
      </c>
      <c r="E55" s="619">
        <v>0</v>
      </c>
      <c r="F55" s="581">
        <v>0</v>
      </c>
      <c r="G55" s="619">
        <v>0</v>
      </c>
      <c r="H55" s="581">
        <v>0</v>
      </c>
      <c r="I55" s="619">
        <v>0</v>
      </c>
      <c r="J55" s="581">
        <v>0</v>
      </c>
      <c r="K55" s="619">
        <v>0</v>
      </c>
      <c r="L55" s="581">
        <v>16865942</v>
      </c>
      <c r="M55" s="619">
        <v>18698412</v>
      </c>
      <c r="N55" s="581">
        <v>0</v>
      </c>
      <c r="O55" s="619">
        <v>0</v>
      </c>
      <c r="P55" s="587">
        <f t="shared" si="8"/>
        <v>16865942</v>
      </c>
      <c r="Q55" s="583">
        <f t="shared" si="8"/>
        <v>18698412</v>
      </c>
      <c r="R55" s="565"/>
      <c r="T55" s="584">
        <f>+'[1]Segmentos LN resumen'!D55-P55</f>
        <v>0</v>
      </c>
      <c r="U55" s="584">
        <f>+'[1]Segmentos LN resumen'!E55-Q55</f>
        <v>0</v>
      </c>
      <c r="V55" s="584"/>
      <c r="W55" s="584"/>
      <c r="AA55" s="563"/>
      <c r="AB55" s="563"/>
      <c r="AC55" s="563"/>
    </row>
    <row r="56" spans="16:29" ht="12">
      <c r="P56" s="589"/>
      <c r="Q56" s="589"/>
      <c r="R56" s="589"/>
      <c r="U56" s="584"/>
      <c r="V56" s="584"/>
      <c r="W56" s="584"/>
      <c r="AA56" s="563"/>
      <c r="AB56" s="563"/>
      <c r="AC56" s="563"/>
    </row>
    <row r="57" spans="2:30" ht="12">
      <c r="B57" s="579" t="s">
        <v>353</v>
      </c>
      <c r="C57" s="580"/>
      <c r="D57" s="581">
        <f>+D58</f>
        <v>0</v>
      </c>
      <c r="E57" s="582">
        <f>+E58</f>
        <v>3387329871</v>
      </c>
      <c r="F57" s="581">
        <f aca="true" t="shared" si="9" ref="F57:Q57">+F58</f>
        <v>201706032</v>
      </c>
      <c r="G57" s="586">
        <f t="shared" si="9"/>
        <v>219965035</v>
      </c>
      <c r="H57" s="581">
        <f t="shared" si="9"/>
        <v>389099226</v>
      </c>
      <c r="I57" s="582">
        <f t="shared" si="9"/>
        <v>326036158</v>
      </c>
      <c r="J57" s="581">
        <f t="shared" si="9"/>
        <v>778750645</v>
      </c>
      <c r="K57" s="582">
        <f t="shared" si="9"/>
        <v>799881330</v>
      </c>
      <c r="L57" s="581">
        <f t="shared" si="9"/>
        <v>643363692</v>
      </c>
      <c r="M57" s="582">
        <f t="shared" si="9"/>
        <v>649284281</v>
      </c>
      <c r="N57" s="581">
        <f>+N58</f>
        <v>0</v>
      </c>
      <c r="O57" s="582">
        <f t="shared" si="9"/>
        <v>-1385659391</v>
      </c>
      <c r="P57" s="587">
        <f t="shared" si="9"/>
        <v>2012919595</v>
      </c>
      <c r="Q57" s="583">
        <f t="shared" si="9"/>
        <v>3996837284</v>
      </c>
      <c r="R57" s="565"/>
      <c r="W57" s="584"/>
      <c r="AA57" s="564"/>
      <c r="AD57" s="584"/>
    </row>
    <row r="58" spans="2:30" ht="12">
      <c r="B58" s="579" t="s">
        <v>354</v>
      </c>
      <c r="C58" s="580"/>
      <c r="D58" s="581">
        <f>SUM(D59:D64)</f>
        <v>0</v>
      </c>
      <c r="E58" s="582">
        <f aca="true" t="shared" si="10" ref="E58:Q58">SUM(E59:E64)</f>
        <v>3387329871</v>
      </c>
      <c r="F58" s="581">
        <f t="shared" si="10"/>
        <v>201706032</v>
      </c>
      <c r="G58" s="586">
        <f t="shared" si="10"/>
        <v>219965035</v>
      </c>
      <c r="H58" s="581">
        <f t="shared" si="10"/>
        <v>389099226</v>
      </c>
      <c r="I58" s="582">
        <f t="shared" si="10"/>
        <v>326036158</v>
      </c>
      <c r="J58" s="581">
        <f t="shared" si="10"/>
        <v>778750645</v>
      </c>
      <c r="K58" s="582">
        <f t="shared" si="10"/>
        <v>799881330</v>
      </c>
      <c r="L58" s="581">
        <f t="shared" si="10"/>
        <v>643363692</v>
      </c>
      <c r="M58" s="582">
        <f t="shared" si="10"/>
        <v>649284281</v>
      </c>
      <c r="N58" s="581">
        <f t="shared" si="10"/>
        <v>0</v>
      </c>
      <c r="O58" s="582">
        <f t="shared" si="10"/>
        <v>-1385659391</v>
      </c>
      <c r="P58" s="587">
        <f t="shared" si="10"/>
        <v>2012919595</v>
      </c>
      <c r="Q58" s="583">
        <f t="shared" si="10"/>
        <v>3996837284</v>
      </c>
      <c r="R58" s="565"/>
      <c r="W58" s="584"/>
      <c r="AA58" s="564"/>
      <c r="AD58" s="584"/>
    </row>
    <row r="59" spans="2:29" ht="12">
      <c r="B59" s="585"/>
      <c r="C59" s="580" t="s">
        <v>355</v>
      </c>
      <c r="D59" s="581">
        <v>0</v>
      </c>
      <c r="E59" s="619">
        <v>2041622319</v>
      </c>
      <c r="F59" s="581">
        <v>65238179</v>
      </c>
      <c r="G59" s="619">
        <v>82865510</v>
      </c>
      <c r="H59" s="581">
        <v>102041822</v>
      </c>
      <c r="I59" s="619">
        <v>90172688</v>
      </c>
      <c r="J59" s="581">
        <v>150028409</v>
      </c>
      <c r="K59" s="619">
        <v>146498021</v>
      </c>
      <c r="L59" s="581">
        <v>326527101</v>
      </c>
      <c r="M59" s="619">
        <v>323227193</v>
      </c>
      <c r="N59" s="581">
        <v>0</v>
      </c>
      <c r="O59" s="619">
        <v>-1207662870</v>
      </c>
      <c r="P59" s="587">
        <f aca="true" t="shared" si="11" ref="P59:Q64">+D59+F59+H59+J59+L59+N59</f>
        <v>643835511</v>
      </c>
      <c r="Q59" s="583">
        <f t="shared" si="11"/>
        <v>1476722861</v>
      </c>
      <c r="R59" s="565"/>
      <c r="T59" s="584">
        <f>+'[1]Segmentos LN resumen'!D59-P59</f>
        <v>0</v>
      </c>
      <c r="U59" s="584">
        <f>+'[1]Segmentos LN resumen'!E59-Q59</f>
        <v>0</v>
      </c>
      <c r="V59" s="584"/>
      <c r="W59" s="584"/>
      <c r="AA59" s="563"/>
      <c r="AB59" s="563"/>
      <c r="AC59" s="563"/>
    </row>
    <row r="60" spans="2:29" ht="12">
      <c r="B60" s="585"/>
      <c r="C60" s="580" t="s">
        <v>356</v>
      </c>
      <c r="D60" s="581">
        <v>0</v>
      </c>
      <c r="E60" s="619">
        <v>1726639410</v>
      </c>
      <c r="F60" s="581">
        <v>36545793</v>
      </c>
      <c r="G60" s="619">
        <v>49183508</v>
      </c>
      <c r="H60" s="581">
        <v>169200162</v>
      </c>
      <c r="I60" s="619">
        <v>134179155</v>
      </c>
      <c r="J60" s="581">
        <v>120511744</v>
      </c>
      <c r="K60" s="619">
        <v>217958120</v>
      </c>
      <c r="L60" s="581">
        <v>30002655</v>
      </c>
      <c r="M60" s="619">
        <v>48944655</v>
      </c>
      <c r="N60" s="581">
        <v>0</v>
      </c>
      <c r="O60" s="619">
        <v>181696622</v>
      </c>
      <c r="P60" s="587">
        <f t="shared" si="11"/>
        <v>356260354</v>
      </c>
      <c r="Q60" s="583">
        <f t="shared" si="11"/>
        <v>2358601470</v>
      </c>
      <c r="R60" s="565"/>
      <c r="T60" s="584">
        <f>+'[1]Segmentos LN resumen'!D60-P60</f>
        <v>0</v>
      </c>
      <c r="U60" s="584">
        <f>+'[1]Segmentos LN resumen'!E60-Q60</f>
        <v>0</v>
      </c>
      <c r="V60" s="584"/>
      <c r="W60" s="584"/>
      <c r="AA60" s="563"/>
      <c r="AB60" s="563"/>
      <c r="AC60" s="563"/>
    </row>
    <row r="61" spans="2:29" ht="12">
      <c r="B61" s="585"/>
      <c r="C61" s="580" t="s">
        <v>357</v>
      </c>
      <c r="D61" s="581">
        <v>0</v>
      </c>
      <c r="E61" s="619">
        <v>206008557</v>
      </c>
      <c r="F61" s="581">
        <v>0</v>
      </c>
      <c r="G61" s="619">
        <v>0</v>
      </c>
      <c r="H61" s="581">
        <v>0</v>
      </c>
      <c r="I61" s="619">
        <v>0</v>
      </c>
      <c r="J61" s="581">
        <v>25932557</v>
      </c>
      <c r="K61" s="619">
        <v>0</v>
      </c>
      <c r="L61" s="581">
        <v>46042</v>
      </c>
      <c r="M61" s="619">
        <v>49641</v>
      </c>
      <c r="N61" s="581">
        <v>0</v>
      </c>
      <c r="O61" s="619">
        <v>0</v>
      </c>
      <c r="P61" s="587">
        <f t="shared" si="11"/>
        <v>25978599</v>
      </c>
      <c r="Q61" s="583">
        <f t="shared" si="11"/>
        <v>206058198</v>
      </c>
      <c r="R61" s="565"/>
      <c r="T61" s="584">
        <f>+'[1]Segmentos LN resumen'!D61-P61</f>
        <v>0</v>
      </c>
      <c r="U61" s="584">
        <f>+'[1]Segmentos LN resumen'!E61-Q61</f>
        <v>0</v>
      </c>
      <c r="V61" s="584"/>
      <c r="W61" s="584"/>
      <c r="AA61" s="563"/>
      <c r="AB61" s="563"/>
      <c r="AC61" s="563"/>
    </row>
    <row r="62" spans="2:29" ht="12">
      <c r="B62" s="585"/>
      <c r="C62" s="580" t="s">
        <v>358</v>
      </c>
      <c r="D62" s="581">
        <v>0</v>
      </c>
      <c r="E62" s="619">
        <v>0</v>
      </c>
      <c r="F62" s="581">
        <v>0</v>
      </c>
      <c r="G62" s="619">
        <v>0</v>
      </c>
      <c r="H62" s="581">
        <v>0</v>
      </c>
      <c r="I62" s="619">
        <v>0</v>
      </c>
      <c r="J62" s="581">
        <v>0</v>
      </c>
      <c r="K62" s="619">
        <v>0</v>
      </c>
      <c r="L62" s="581">
        <v>0</v>
      </c>
      <c r="M62" s="619">
        <v>0</v>
      </c>
      <c r="N62" s="581">
        <v>0</v>
      </c>
      <c r="O62" s="619">
        <v>0</v>
      </c>
      <c r="P62" s="587">
        <f t="shared" si="11"/>
        <v>0</v>
      </c>
      <c r="Q62" s="583">
        <f t="shared" si="11"/>
        <v>0</v>
      </c>
      <c r="R62" s="565"/>
      <c r="T62" s="584">
        <f>+'[1]Segmentos LN resumen'!D62-P62</f>
        <v>0</v>
      </c>
      <c r="U62" s="584">
        <f>+'[1]Segmentos LN resumen'!E62-Q62</f>
        <v>0</v>
      </c>
      <c r="V62" s="584"/>
      <c r="W62" s="584"/>
      <c r="AA62" s="563"/>
      <c r="AB62" s="563"/>
      <c r="AC62" s="563"/>
    </row>
    <row r="63" spans="2:29" ht="12">
      <c r="B63" s="585"/>
      <c r="C63" s="580" t="s">
        <v>359</v>
      </c>
      <c r="D63" s="581">
        <v>0</v>
      </c>
      <c r="E63" s="619">
        <v>0</v>
      </c>
      <c r="F63" s="581">
        <v>0</v>
      </c>
      <c r="G63" s="619">
        <v>0</v>
      </c>
      <c r="H63" s="581">
        <v>0</v>
      </c>
      <c r="I63" s="619">
        <v>0</v>
      </c>
      <c r="J63" s="581">
        <v>0</v>
      </c>
      <c r="K63" s="619">
        <v>0</v>
      </c>
      <c r="L63" s="581">
        <v>0</v>
      </c>
      <c r="M63" s="619">
        <v>0</v>
      </c>
      <c r="N63" s="581">
        <v>0</v>
      </c>
      <c r="O63" s="619">
        <v>0</v>
      </c>
      <c r="P63" s="587">
        <f t="shared" si="11"/>
        <v>0</v>
      </c>
      <c r="Q63" s="583">
        <f t="shared" si="11"/>
        <v>0</v>
      </c>
      <c r="R63" s="565"/>
      <c r="T63" s="584">
        <f>+'[1]Segmentos LN resumen'!D63-P63</f>
        <v>0</v>
      </c>
      <c r="U63" s="584">
        <f>+'[1]Segmentos LN resumen'!E63-Q63</f>
        <v>0</v>
      </c>
      <c r="V63" s="584"/>
      <c r="W63" s="584"/>
      <c r="AA63" s="563"/>
      <c r="AB63" s="563"/>
      <c r="AC63" s="563"/>
    </row>
    <row r="64" spans="2:29" ht="12">
      <c r="B64" s="585"/>
      <c r="C64" s="580" t="s">
        <v>360</v>
      </c>
      <c r="D64" s="581">
        <v>0</v>
      </c>
      <c r="E64" s="619">
        <v>-586940415</v>
      </c>
      <c r="F64" s="581">
        <v>99922060</v>
      </c>
      <c r="G64" s="619">
        <v>87916017</v>
      </c>
      <c r="H64" s="581">
        <v>117857242</v>
      </c>
      <c r="I64" s="619">
        <v>101684315</v>
      </c>
      <c r="J64" s="581">
        <v>482277935</v>
      </c>
      <c r="K64" s="619">
        <v>435425189</v>
      </c>
      <c r="L64" s="581">
        <v>286787894</v>
      </c>
      <c r="M64" s="619">
        <v>277062792</v>
      </c>
      <c r="N64" s="581">
        <v>0</v>
      </c>
      <c r="O64" s="619">
        <v>-359693143</v>
      </c>
      <c r="P64" s="587">
        <f t="shared" si="11"/>
        <v>986845131</v>
      </c>
      <c r="Q64" s="583">
        <f t="shared" si="11"/>
        <v>-44545245</v>
      </c>
      <c r="R64" s="565"/>
      <c r="T64" s="584">
        <f>+'[1]Segmentos LN resumen'!D64-P64</f>
        <v>0</v>
      </c>
      <c r="U64" s="584">
        <f>+'[1]Segmentos LN resumen'!E64-Q64</f>
        <v>0</v>
      </c>
      <c r="V64" s="584"/>
      <c r="W64" s="584"/>
      <c r="AA64" s="563"/>
      <c r="AB64" s="563"/>
      <c r="AC64" s="563"/>
    </row>
    <row r="65" spans="21:29" ht="12">
      <c r="U65" s="584"/>
      <c r="V65" s="584"/>
      <c r="W65" s="584"/>
      <c r="AA65" s="563"/>
      <c r="AB65" s="563"/>
      <c r="AC65" s="563"/>
    </row>
    <row r="66" spans="2:29" ht="12">
      <c r="B66" s="591" t="s">
        <v>361</v>
      </c>
      <c r="C66" s="580"/>
      <c r="D66" s="581">
        <v>0</v>
      </c>
      <c r="E66" s="619">
        <v>0</v>
      </c>
      <c r="F66" s="581">
        <v>0</v>
      </c>
      <c r="G66" s="619">
        <v>0</v>
      </c>
      <c r="H66" s="581">
        <v>0</v>
      </c>
      <c r="I66" s="619"/>
      <c r="J66" s="581">
        <v>0</v>
      </c>
      <c r="K66" s="619"/>
      <c r="L66" s="581">
        <v>0</v>
      </c>
      <c r="M66" s="619">
        <v>0</v>
      </c>
      <c r="N66" s="581">
        <v>0</v>
      </c>
      <c r="O66" s="619">
        <v>0</v>
      </c>
      <c r="P66" s="587">
        <v>0</v>
      </c>
      <c r="Q66" s="583">
        <v>0</v>
      </c>
      <c r="R66" s="565"/>
      <c r="T66" s="584">
        <f>+'[1]Segmentos LN resumen'!D66-P66</f>
        <v>0</v>
      </c>
      <c r="U66" s="584">
        <f>+'[1]Segmentos LN resumen'!E66-Q66</f>
        <v>0</v>
      </c>
      <c r="V66" s="584"/>
      <c r="W66" s="584"/>
      <c r="AA66" s="563"/>
      <c r="AB66" s="563"/>
      <c r="AC66" s="563"/>
    </row>
    <row r="67" spans="16:29" ht="12">
      <c r="P67" s="589"/>
      <c r="Q67" s="589"/>
      <c r="R67" s="589"/>
      <c r="U67" s="584"/>
      <c r="V67" s="584"/>
      <c r="W67" s="584"/>
      <c r="AA67" s="563"/>
      <c r="AB67" s="563"/>
      <c r="AC67" s="563"/>
    </row>
    <row r="68" spans="2:29" ht="12">
      <c r="B68" s="579" t="s">
        <v>362</v>
      </c>
      <c r="C68" s="592"/>
      <c r="D68" s="587">
        <f>+D57+D48+D37</f>
        <v>0</v>
      </c>
      <c r="E68" s="583">
        <f>+E57+E48+E37</f>
        <v>5216062752</v>
      </c>
      <c r="F68" s="587">
        <f>+F57+F48+F37</f>
        <v>594843007</v>
      </c>
      <c r="G68" s="583">
        <f aca="true" t="shared" si="12" ref="G68:O68">+G57+G48+G37</f>
        <v>658318127</v>
      </c>
      <c r="H68" s="587">
        <f>+H57+H48+H37</f>
        <v>569827004</v>
      </c>
      <c r="I68" s="583">
        <f t="shared" si="12"/>
        <v>486960688</v>
      </c>
      <c r="J68" s="587">
        <f>+J57+J48+J37</f>
        <v>2157841965</v>
      </c>
      <c r="K68" s="583">
        <f t="shared" si="12"/>
        <v>1980785898</v>
      </c>
      <c r="L68" s="587">
        <f>+L57+L48+L37</f>
        <v>1030750415</v>
      </c>
      <c r="M68" s="583">
        <f t="shared" si="12"/>
        <v>1076114971</v>
      </c>
      <c r="N68" s="587">
        <f>+N57+N48+N37</f>
        <v>-61132227</v>
      </c>
      <c r="O68" s="583">
        <f t="shared" si="12"/>
        <v>-1373010745</v>
      </c>
      <c r="P68" s="587">
        <f>+P57+P48+P37</f>
        <v>4292130164</v>
      </c>
      <c r="Q68" s="583">
        <f>+Q57+Q48+Q37</f>
        <v>8045231691</v>
      </c>
      <c r="R68" s="565"/>
      <c r="T68" s="584">
        <f>+'[1]Segmentos LN resumen'!D68-P68</f>
        <v>0</v>
      </c>
      <c r="U68" s="584">
        <f>+'[1]Segmentos LN resumen'!E68-Q68</f>
        <v>0</v>
      </c>
      <c r="V68" s="584"/>
      <c r="W68" s="584"/>
      <c r="AA68" s="563"/>
      <c r="AB68" s="563"/>
      <c r="AC68" s="563"/>
    </row>
    <row r="69" spans="4:29" ht="12">
      <c r="D69" s="584">
        <f aca="true" t="shared" si="13" ref="D69:Q69">+D29-D68</f>
        <v>0</v>
      </c>
      <c r="E69" s="584">
        <f t="shared" si="13"/>
        <v>0</v>
      </c>
      <c r="F69" s="584">
        <f t="shared" si="13"/>
        <v>0</v>
      </c>
      <c r="G69" s="584">
        <f t="shared" si="13"/>
        <v>0</v>
      </c>
      <c r="H69" s="584">
        <f t="shared" si="13"/>
        <v>0</v>
      </c>
      <c r="I69" s="584">
        <f t="shared" si="13"/>
        <v>0</v>
      </c>
      <c r="J69" s="584">
        <f t="shared" si="13"/>
        <v>0</v>
      </c>
      <c r="K69" s="584">
        <f t="shared" si="13"/>
        <v>0</v>
      </c>
      <c r="L69" s="584">
        <f t="shared" si="13"/>
        <v>0</v>
      </c>
      <c r="M69" s="584">
        <f t="shared" si="13"/>
        <v>0</v>
      </c>
      <c r="N69" s="584">
        <f t="shared" si="13"/>
        <v>0</v>
      </c>
      <c r="O69" s="584">
        <f t="shared" si="13"/>
        <v>0</v>
      </c>
      <c r="P69" s="584">
        <f t="shared" si="13"/>
        <v>0</v>
      </c>
      <c r="Q69" s="584">
        <f t="shared" si="13"/>
        <v>0</v>
      </c>
      <c r="R69" s="584"/>
      <c r="U69" s="584"/>
      <c r="V69" s="584"/>
      <c r="W69" s="584"/>
      <c r="AA69" s="563"/>
      <c r="AB69" s="563"/>
      <c r="AC69" s="563"/>
    </row>
    <row r="70" spans="4:30" ht="12"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4"/>
      <c r="V70" s="584"/>
      <c r="W70" s="584"/>
      <c r="X70" s="584"/>
      <c r="Y70" s="584"/>
      <c r="Z70" s="584"/>
      <c r="AD70" s="584"/>
    </row>
    <row r="71" spans="4:29" ht="18">
      <c r="D71" s="641" t="s">
        <v>412</v>
      </c>
      <c r="E71" s="642"/>
      <c r="F71" s="642"/>
      <c r="G71" s="642"/>
      <c r="H71" s="642"/>
      <c r="I71" s="642"/>
      <c r="J71" s="642"/>
      <c r="K71" s="642"/>
      <c r="L71" s="642"/>
      <c r="M71" s="642"/>
      <c r="N71" s="642"/>
      <c r="O71" s="642"/>
      <c r="P71" s="642"/>
      <c r="Q71" s="643"/>
      <c r="R71" s="584"/>
      <c r="S71" s="584"/>
      <c r="AA71" s="563"/>
      <c r="AB71" s="563"/>
      <c r="AC71" s="563"/>
    </row>
    <row r="72" spans="2:29" ht="30.75" customHeight="1">
      <c r="B72" s="566" t="s">
        <v>3</v>
      </c>
      <c r="C72" s="567"/>
      <c r="D72" s="568" t="s">
        <v>310</v>
      </c>
      <c r="E72" s="569"/>
      <c r="F72" s="623" t="s">
        <v>10</v>
      </c>
      <c r="G72" s="624"/>
      <c r="H72" s="623" t="s">
        <v>71</v>
      </c>
      <c r="I72" s="624"/>
      <c r="J72" s="623" t="s">
        <v>14</v>
      </c>
      <c r="K72" s="624"/>
      <c r="L72" s="623" t="s">
        <v>12</v>
      </c>
      <c r="M72" s="624"/>
      <c r="N72" s="623" t="s">
        <v>46</v>
      </c>
      <c r="O72" s="624"/>
      <c r="P72" s="623" t="s">
        <v>311</v>
      </c>
      <c r="Q72" s="624"/>
      <c r="R72" s="584"/>
      <c r="S72" s="584"/>
      <c r="AA72" s="563"/>
      <c r="AB72" s="563"/>
      <c r="AC72" s="563"/>
    </row>
    <row r="73" spans="2:29" ht="12">
      <c r="B73" s="593" t="s">
        <v>363</v>
      </c>
      <c r="C73" s="594"/>
      <c r="D73" s="572">
        <f>+D35</f>
        <v>42643</v>
      </c>
      <c r="E73" s="573">
        <v>42277</v>
      </c>
      <c r="F73" s="572">
        <f>+F35</f>
        <v>42643</v>
      </c>
      <c r="G73" s="573">
        <f>+E73</f>
        <v>42277</v>
      </c>
      <c r="H73" s="572">
        <f>+H35</f>
        <v>42643</v>
      </c>
      <c r="I73" s="573">
        <f>+G73</f>
        <v>42277</v>
      </c>
      <c r="J73" s="572">
        <f>+J35</f>
        <v>42643</v>
      </c>
      <c r="K73" s="573">
        <f>+I73</f>
        <v>42277</v>
      </c>
      <c r="L73" s="572">
        <f>+L35</f>
        <v>42643</v>
      </c>
      <c r="M73" s="573">
        <f>+K73</f>
        <v>42277</v>
      </c>
      <c r="N73" s="597">
        <f>+N35</f>
        <v>42643</v>
      </c>
      <c r="O73" s="573">
        <f>+M73</f>
        <v>42277</v>
      </c>
      <c r="P73" s="597">
        <f>+N73</f>
        <v>42643</v>
      </c>
      <c r="Q73" s="573">
        <f>+O73</f>
        <v>42277</v>
      </c>
      <c r="R73" s="584"/>
      <c r="S73" s="584"/>
      <c r="AA73" s="563"/>
      <c r="AB73" s="563"/>
      <c r="AC73" s="563"/>
    </row>
    <row r="74" spans="2:29" ht="12">
      <c r="B74" s="595"/>
      <c r="C74" s="596"/>
      <c r="D74" s="598" t="s">
        <v>313</v>
      </c>
      <c r="E74" s="599" t="s">
        <v>313</v>
      </c>
      <c r="F74" s="598" t="s">
        <v>313</v>
      </c>
      <c r="G74" s="599" t="s">
        <v>313</v>
      </c>
      <c r="H74" s="598" t="s">
        <v>313</v>
      </c>
      <c r="I74" s="599" t="s">
        <v>313</v>
      </c>
      <c r="J74" s="598" t="s">
        <v>313</v>
      </c>
      <c r="K74" s="599" t="s">
        <v>313</v>
      </c>
      <c r="L74" s="598" t="s">
        <v>313</v>
      </c>
      <c r="M74" s="599" t="s">
        <v>313</v>
      </c>
      <c r="N74" s="600" t="s">
        <v>313</v>
      </c>
      <c r="O74" s="599" t="s">
        <v>313</v>
      </c>
      <c r="P74" s="645" t="s">
        <v>313</v>
      </c>
      <c r="Q74" s="599" t="s">
        <v>313</v>
      </c>
      <c r="R74" s="584"/>
      <c r="S74" s="584"/>
      <c r="AA74" s="563"/>
      <c r="AB74" s="563"/>
      <c r="AC74" s="563"/>
    </row>
    <row r="75" spans="2:29" ht="12">
      <c r="B75" s="579" t="s">
        <v>364</v>
      </c>
      <c r="C75" s="601"/>
      <c r="D75" s="602">
        <f>+D76+D81</f>
        <v>0</v>
      </c>
      <c r="E75" s="603">
        <f>+E76+E81</f>
        <v>0</v>
      </c>
      <c r="F75" s="602">
        <f>+F76+F81</f>
        <v>156854466</v>
      </c>
      <c r="G75" s="603">
        <v>147995237</v>
      </c>
      <c r="H75" s="602">
        <f aca="true" t="shared" si="14" ref="H75:Q75">+H76+H81</f>
        <v>282436091</v>
      </c>
      <c r="I75" s="603">
        <v>233324136</v>
      </c>
      <c r="J75" s="602">
        <f t="shared" si="14"/>
        <v>615815900</v>
      </c>
      <c r="K75" s="603">
        <v>525190775</v>
      </c>
      <c r="L75" s="602">
        <f t="shared" si="14"/>
        <v>345442830</v>
      </c>
      <c r="M75" s="603">
        <v>316726715</v>
      </c>
      <c r="N75" s="602">
        <f t="shared" si="14"/>
        <v>0</v>
      </c>
      <c r="O75" s="603">
        <v>-878693</v>
      </c>
      <c r="P75" s="602">
        <f t="shared" si="14"/>
        <v>1400549287</v>
      </c>
      <c r="Q75" s="603">
        <f t="shared" si="14"/>
        <v>1222358170</v>
      </c>
      <c r="R75" s="584"/>
      <c r="S75" s="584"/>
      <c r="T75" s="584">
        <f>+'[1]Segmentos LN resumen'!D76-P75</f>
        <v>0</v>
      </c>
      <c r="U75" s="584">
        <f>+'[1]Segmentos LN resumen'!E76-Q75</f>
        <v>0</v>
      </c>
      <c r="W75" s="584"/>
      <c r="AA75" s="563"/>
      <c r="AB75" s="563"/>
      <c r="AC75" s="563"/>
    </row>
    <row r="76" spans="2:29" ht="12">
      <c r="B76" s="604"/>
      <c r="C76" s="590" t="s">
        <v>365</v>
      </c>
      <c r="D76" s="602">
        <f>SUM(D77:D79)</f>
        <v>0</v>
      </c>
      <c r="E76" s="603">
        <f>SUM(E77:E79)</f>
        <v>0</v>
      </c>
      <c r="F76" s="602">
        <f>SUM(F77:F79)</f>
        <v>117015572</v>
      </c>
      <c r="G76" s="603">
        <v>110551186</v>
      </c>
      <c r="H76" s="602">
        <f aca="true" t="shared" si="15" ref="H76:Q76">SUM(H77:H79)</f>
        <v>270666741</v>
      </c>
      <c r="I76" s="603">
        <v>233324136</v>
      </c>
      <c r="J76" s="602">
        <f t="shared" si="15"/>
        <v>610075819</v>
      </c>
      <c r="K76" s="603">
        <v>523974163</v>
      </c>
      <c r="L76" s="602">
        <f t="shared" si="15"/>
        <v>344643906</v>
      </c>
      <c r="M76" s="603">
        <v>315826602</v>
      </c>
      <c r="N76" s="602">
        <f t="shared" si="15"/>
        <v>0</v>
      </c>
      <c r="O76" s="603">
        <v>-869999</v>
      </c>
      <c r="P76" s="602">
        <f t="shared" si="15"/>
        <v>1342402038</v>
      </c>
      <c r="Q76" s="603">
        <f t="shared" si="15"/>
        <v>1182806088</v>
      </c>
      <c r="R76" s="584"/>
      <c r="S76" s="584"/>
      <c r="T76" s="584">
        <f>+'[1]Segmentos LN resumen'!D77-P76</f>
        <v>0</v>
      </c>
      <c r="U76" s="584">
        <f>+'[1]Segmentos LN resumen'!E77-Q76</f>
        <v>0</v>
      </c>
      <c r="W76" s="584"/>
      <c r="AA76" s="563"/>
      <c r="AB76" s="563"/>
      <c r="AC76" s="563"/>
    </row>
    <row r="77" spans="2:29" ht="12">
      <c r="B77" s="604"/>
      <c r="C77" s="605" t="s">
        <v>366</v>
      </c>
      <c r="D77" s="606">
        <v>0</v>
      </c>
      <c r="E77" s="607">
        <v>0</v>
      </c>
      <c r="F77" s="606">
        <v>75850859</v>
      </c>
      <c r="G77" s="607">
        <v>85618248</v>
      </c>
      <c r="H77" s="606">
        <v>232641440</v>
      </c>
      <c r="I77" s="607">
        <v>189146919</v>
      </c>
      <c r="J77" s="606">
        <v>602903100</v>
      </c>
      <c r="K77" s="607">
        <v>518967380</v>
      </c>
      <c r="L77" s="606">
        <v>271143571</v>
      </c>
      <c r="M77" s="607">
        <v>260489434</v>
      </c>
      <c r="N77" s="606">
        <v>0</v>
      </c>
      <c r="O77" s="607">
        <v>0</v>
      </c>
      <c r="P77" s="606">
        <f aca="true" t="shared" si="16" ref="P77:Q79">+N77+L77+J77+H77+F77+D77</f>
        <v>1182538970</v>
      </c>
      <c r="Q77" s="607">
        <f t="shared" si="16"/>
        <v>1054221981</v>
      </c>
      <c r="R77" s="584"/>
      <c r="S77" s="584"/>
      <c r="T77" s="584">
        <f>+'[1]Segmentos LN resumen'!D78-P77</f>
        <v>0</v>
      </c>
      <c r="U77" s="584">
        <f>+'[1]Segmentos LN resumen'!E78-Q77</f>
        <v>0</v>
      </c>
      <c r="W77" s="584"/>
      <c r="AA77" s="563"/>
      <c r="AB77" s="563"/>
      <c r="AC77" s="563"/>
    </row>
    <row r="78" spans="2:29" ht="12">
      <c r="B78" s="604"/>
      <c r="C78" s="605" t="s">
        <v>367</v>
      </c>
      <c r="D78" s="606">
        <v>0</v>
      </c>
      <c r="E78" s="607">
        <v>0</v>
      </c>
      <c r="F78" s="606">
        <v>0</v>
      </c>
      <c r="G78" s="607">
        <v>0</v>
      </c>
      <c r="H78" s="606">
        <v>0</v>
      </c>
      <c r="I78" s="607">
        <v>0</v>
      </c>
      <c r="J78" s="606">
        <v>7074019</v>
      </c>
      <c r="K78" s="607">
        <v>4941358</v>
      </c>
      <c r="L78" s="606">
        <v>12731939</v>
      </c>
      <c r="M78" s="607">
        <v>9513437</v>
      </c>
      <c r="N78" s="606">
        <v>0</v>
      </c>
      <c r="O78" s="607">
        <v>0</v>
      </c>
      <c r="P78" s="606">
        <f t="shared" si="16"/>
        <v>19805958</v>
      </c>
      <c r="Q78" s="607">
        <f t="shared" si="16"/>
        <v>14454795</v>
      </c>
      <c r="R78" s="584"/>
      <c r="S78" s="584"/>
      <c r="T78" s="584">
        <f>+'[1]Segmentos LN resumen'!D79-P78</f>
        <v>0</v>
      </c>
      <c r="U78" s="584">
        <f>+'[1]Segmentos LN resumen'!E79-Q78</f>
        <v>0</v>
      </c>
      <c r="W78" s="584"/>
      <c r="AA78" s="563"/>
      <c r="AB78" s="563"/>
      <c r="AC78" s="563"/>
    </row>
    <row r="79" spans="2:29" ht="12">
      <c r="B79" s="604"/>
      <c r="C79" s="605" t="s">
        <v>368</v>
      </c>
      <c r="D79" s="606">
        <v>0</v>
      </c>
      <c r="E79" s="607">
        <v>0</v>
      </c>
      <c r="F79" s="606">
        <v>41164713</v>
      </c>
      <c r="G79" s="607">
        <v>24932938</v>
      </c>
      <c r="H79" s="606">
        <v>38025301</v>
      </c>
      <c r="I79" s="607">
        <v>44177217</v>
      </c>
      <c r="J79" s="606">
        <v>98700</v>
      </c>
      <c r="K79" s="607">
        <v>65425</v>
      </c>
      <c r="L79" s="606">
        <v>60768396</v>
      </c>
      <c r="M79" s="607">
        <v>45823731</v>
      </c>
      <c r="N79" s="606">
        <v>0</v>
      </c>
      <c r="O79" s="607">
        <v>-869999</v>
      </c>
      <c r="P79" s="606">
        <f t="shared" si="16"/>
        <v>140057110</v>
      </c>
      <c r="Q79" s="607">
        <f t="shared" si="16"/>
        <v>114129312</v>
      </c>
      <c r="R79" s="584"/>
      <c r="S79" s="584"/>
      <c r="T79" s="584">
        <f>+'[1]Segmentos LN resumen'!D80-P79</f>
        <v>0</v>
      </c>
      <c r="U79" s="584">
        <f>+'[1]Segmentos LN resumen'!E80-Q79</f>
        <v>0</v>
      </c>
      <c r="W79" s="584"/>
      <c r="AA79" s="563"/>
      <c r="AB79" s="563"/>
      <c r="AC79" s="563"/>
    </row>
    <row r="80" spans="2:29" ht="12" hidden="1">
      <c r="B80" s="604"/>
      <c r="C80" s="605"/>
      <c r="D80" s="606"/>
      <c r="E80" s="607"/>
      <c r="F80" s="606"/>
      <c r="G80" s="607"/>
      <c r="H80" s="606"/>
      <c r="I80" s="607"/>
      <c r="J80" s="606"/>
      <c r="K80" s="607"/>
      <c r="L80" s="606"/>
      <c r="M80" s="607"/>
      <c r="N80" s="606"/>
      <c r="O80" s="607"/>
      <c r="P80" s="606"/>
      <c r="Q80" s="607"/>
      <c r="R80" s="584"/>
      <c r="S80" s="584"/>
      <c r="T80" s="584"/>
      <c r="U80" s="584"/>
      <c r="W80" s="584"/>
      <c r="AA80" s="563"/>
      <c r="AB80" s="563"/>
      <c r="AC80" s="563"/>
    </row>
    <row r="81" spans="2:29" ht="12">
      <c r="B81" s="604"/>
      <c r="C81" s="590" t="s">
        <v>369</v>
      </c>
      <c r="D81" s="606">
        <v>0</v>
      </c>
      <c r="E81" s="607">
        <v>0</v>
      </c>
      <c r="F81" s="606">
        <v>39838894</v>
      </c>
      <c r="G81" s="607">
        <v>37444051</v>
      </c>
      <c r="H81" s="606">
        <v>11769350</v>
      </c>
      <c r="I81" s="607">
        <v>0</v>
      </c>
      <c r="J81" s="606">
        <v>5740081</v>
      </c>
      <c r="K81" s="607">
        <v>1216612</v>
      </c>
      <c r="L81" s="606">
        <v>798924</v>
      </c>
      <c r="M81" s="607">
        <v>900113</v>
      </c>
      <c r="N81" s="606">
        <v>0</v>
      </c>
      <c r="O81" s="607">
        <v>-8694</v>
      </c>
      <c r="P81" s="606">
        <f>+N81+L81+J81+H81+F81+D81</f>
        <v>58147249</v>
      </c>
      <c r="Q81" s="607">
        <f>+O81+M81+K81+I81+G81+E81</f>
        <v>39552082</v>
      </c>
      <c r="R81" s="584"/>
      <c r="S81" s="584"/>
      <c r="T81" s="584">
        <f>+'[1]Segmentos LN resumen'!D82-P81</f>
        <v>0</v>
      </c>
      <c r="U81" s="584">
        <f>+'[1]Segmentos LN resumen'!E82-Q81</f>
        <v>0</v>
      </c>
      <c r="W81" s="584"/>
      <c r="AA81" s="563"/>
      <c r="AB81" s="563"/>
      <c r="AC81" s="563"/>
    </row>
    <row r="82" spans="4:29" ht="12"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>
        <f>+'[1]Segmentos LN resumen'!D83-P82</f>
        <v>0</v>
      </c>
      <c r="U82" s="584">
        <f>+'[1]Segmentos LN resumen'!E83-Q82</f>
        <v>0</v>
      </c>
      <c r="W82" s="584"/>
      <c r="AA82" s="563"/>
      <c r="AB82" s="563"/>
      <c r="AC82" s="563"/>
    </row>
    <row r="83" spans="2:29" ht="12">
      <c r="B83" s="579" t="s">
        <v>370</v>
      </c>
      <c r="C83" s="608"/>
      <c r="D83" s="602">
        <f>SUM(D84:D87)</f>
        <v>0</v>
      </c>
      <c r="E83" s="603">
        <f>SUM(E84:E87)</f>
        <v>0</v>
      </c>
      <c r="F83" s="602">
        <f>SUM(F84:F87)</f>
        <v>-48074603</v>
      </c>
      <c r="G83" s="603">
        <v>-37918168</v>
      </c>
      <c r="H83" s="602">
        <f aca="true" t="shared" si="17" ref="H83:Q83">SUM(H84:H87)</f>
        <v>-129719389</v>
      </c>
      <c r="I83" s="603">
        <v>-99682361</v>
      </c>
      <c r="J83" s="602">
        <f t="shared" si="17"/>
        <v>-235834906</v>
      </c>
      <c r="K83" s="603">
        <v>-165225232</v>
      </c>
      <c r="L83" s="602">
        <f t="shared" si="17"/>
        <v>-178476697</v>
      </c>
      <c r="M83" s="603">
        <v>-126961916</v>
      </c>
      <c r="N83" s="602">
        <f t="shared" si="17"/>
        <v>0</v>
      </c>
      <c r="O83" s="603">
        <v>0</v>
      </c>
      <c r="P83" s="602">
        <f t="shared" si="17"/>
        <v>-592105595</v>
      </c>
      <c r="Q83" s="603">
        <f t="shared" si="17"/>
        <v>-429787677</v>
      </c>
      <c r="R83" s="584"/>
      <c r="S83" s="584"/>
      <c r="T83" s="584">
        <f>+'[1]Segmentos LN resumen'!D84-P83</f>
        <v>0</v>
      </c>
      <c r="U83" s="584">
        <f>+'[1]Segmentos LN resumen'!E84-Q83</f>
        <v>0</v>
      </c>
      <c r="W83" s="584"/>
      <c r="AA83" s="563"/>
      <c r="AB83" s="563"/>
      <c r="AC83" s="563"/>
    </row>
    <row r="84" spans="2:29" ht="12">
      <c r="B84" s="604"/>
      <c r="C84" s="605" t="s">
        <v>371</v>
      </c>
      <c r="D84" s="606">
        <v>0</v>
      </c>
      <c r="E84" s="607">
        <v>0</v>
      </c>
      <c r="F84" s="606">
        <v>-678596</v>
      </c>
      <c r="G84" s="607">
        <v>-1195916</v>
      </c>
      <c r="H84" s="606">
        <v>-76630167</v>
      </c>
      <c r="I84" s="607">
        <v>-47173023</v>
      </c>
      <c r="J84" s="606">
        <v>-112266673</v>
      </c>
      <c r="K84" s="607">
        <v>-61439526</v>
      </c>
      <c r="L84" s="606">
        <v>-47431458</v>
      </c>
      <c r="M84" s="607">
        <v>-11949762</v>
      </c>
      <c r="N84" s="606">
        <v>1503708</v>
      </c>
      <c r="O84" s="607">
        <v>2383918</v>
      </c>
      <c r="P84" s="606">
        <f aca="true" t="shared" si="18" ref="P84:Q87">+N84+L84+J84+H84+F84+D84</f>
        <v>-235503186</v>
      </c>
      <c r="Q84" s="607">
        <f t="shared" si="18"/>
        <v>-119374309</v>
      </c>
      <c r="R84" s="584"/>
      <c r="S84" s="584"/>
      <c r="T84" s="584">
        <f>+'[1]Segmentos LN resumen'!D85-P84</f>
        <v>0</v>
      </c>
      <c r="U84" s="584">
        <f>+'[1]Segmentos LN resumen'!E85-Q84</f>
        <v>0</v>
      </c>
      <c r="W84" s="584"/>
      <c r="AA84" s="563"/>
      <c r="AB84" s="563"/>
      <c r="AC84" s="563"/>
    </row>
    <row r="85" spans="2:29" ht="12">
      <c r="B85" s="604"/>
      <c r="C85" s="605" t="s">
        <v>372</v>
      </c>
      <c r="D85" s="606">
        <v>0</v>
      </c>
      <c r="E85" s="607">
        <v>0</v>
      </c>
      <c r="F85" s="606">
        <v>-40673569</v>
      </c>
      <c r="G85" s="607">
        <v>-25191253</v>
      </c>
      <c r="H85" s="606">
        <v>-37885798</v>
      </c>
      <c r="I85" s="607">
        <v>-43115163</v>
      </c>
      <c r="J85" s="606">
        <v>-41745382</v>
      </c>
      <c r="K85" s="607">
        <v>-32941563</v>
      </c>
      <c r="L85" s="606">
        <v>-77583187</v>
      </c>
      <c r="M85" s="607">
        <v>-69795646</v>
      </c>
      <c r="N85" s="606">
        <v>0</v>
      </c>
      <c r="O85" s="607">
        <v>0</v>
      </c>
      <c r="P85" s="606">
        <f t="shared" si="18"/>
        <v>-197887936</v>
      </c>
      <c r="Q85" s="607">
        <f t="shared" si="18"/>
        <v>-171043625</v>
      </c>
      <c r="R85" s="584"/>
      <c r="S85" s="584"/>
      <c r="T85" s="584">
        <f>+'[1]Segmentos LN resumen'!D86-P85</f>
        <v>0</v>
      </c>
      <c r="U85" s="584">
        <f>+'[1]Segmentos LN resumen'!E86-Q85</f>
        <v>0</v>
      </c>
      <c r="W85" s="584"/>
      <c r="AA85" s="563"/>
      <c r="AB85" s="563"/>
      <c r="AC85" s="563"/>
    </row>
    <row r="86" spans="2:29" ht="12">
      <c r="B86" s="604"/>
      <c r="C86" s="605" t="s">
        <v>373</v>
      </c>
      <c r="D86" s="606">
        <v>0</v>
      </c>
      <c r="E86" s="607">
        <v>0</v>
      </c>
      <c r="F86" s="606">
        <v>-1419311</v>
      </c>
      <c r="G86" s="607">
        <v>-374832</v>
      </c>
      <c r="H86" s="606">
        <v>-10068047</v>
      </c>
      <c r="I86" s="607">
        <v>-9371245</v>
      </c>
      <c r="J86" s="606">
        <v>-53450223</v>
      </c>
      <c r="K86" s="607">
        <v>-48363228</v>
      </c>
      <c r="L86" s="606">
        <v>-35967687</v>
      </c>
      <c r="M86" s="607">
        <v>-31611508</v>
      </c>
      <c r="N86" s="606">
        <v>-1503708</v>
      </c>
      <c r="O86" s="607">
        <v>-2383918</v>
      </c>
      <c r="P86" s="606">
        <f t="shared" si="18"/>
        <v>-102408976</v>
      </c>
      <c r="Q86" s="607">
        <f t="shared" si="18"/>
        <v>-92104731</v>
      </c>
      <c r="R86" s="584"/>
      <c r="S86" s="584"/>
      <c r="T86" s="584">
        <f>+'[1]Segmentos LN resumen'!D87-P86</f>
        <v>0</v>
      </c>
      <c r="U86" s="584">
        <f>+'[1]Segmentos LN resumen'!E87-Q86</f>
        <v>0</v>
      </c>
      <c r="W86" s="584"/>
      <c r="AA86" s="563"/>
      <c r="AB86" s="563"/>
      <c r="AC86" s="563"/>
    </row>
    <row r="87" spans="2:29" ht="12">
      <c r="B87" s="604"/>
      <c r="C87" s="605" t="s">
        <v>374</v>
      </c>
      <c r="D87" s="606">
        <v>0</v>
      </c>
      <c r="E87" s="607">
        <v>0</v>
      </c>
      <c r="F87" s="606">
        <v>-5303127</v>
      </c>
      <c r="G87" s="607">
        <v>-11156167</v>
      </c>
      <c r="H87" s="606">
        <v>-5135377</v>
      </c>
      <c r="I87" s="607">
        <v>-22930</v>
      </c>
      <c r="J87" s="606">
        <v>-28372628</v>
      </c>
      <c r="K87" s="607">
        <v>-22480915</v>
      </c>
      <c r="L87" s="606">
        <v>-17494365</v>
      </c>
      <c r="M87" s="607">
        <v>-13605000</v>
      </c>
      <c r="N87" s="606">
        <v>0</v>
      </c>
      <c r="O87" s="607">
        <v>0</v>
      </c>
      <c r="P87" s="606">
        <f t="shared" si="18"/>
        <v>-56305497</v>
      </c>
      <c r="Q87" s="607">
        <f t="shared" si="18"/>
        <v>-47265012</v>
      </c>
      <c r="R87" s="584"/>
      <c r="S87" s="584"/>
      <c r="T87" s="584">
        <f>+'[1]Segmentos LN resumen'!D88-P87</f>
        <v>0</v>
      </c>
      <c r="U87" s="584">
        <f>+'[1]Segmentos LN resumen'!E88-Q87</f>
        <v>0</v>
      </c>
      <c r="W87" s="584"/>
      <c r="AA87" s="563"/>
      <c r="AB87" s="563"/>
      <c r="AC87" s="563"/>
    </row>
    <row r="88" spans="4:29" ht="12"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584"/>
      <c r="Q88" s="584"/>
      <c r="R88" s="584"/>
      <c r="S88" s="584"/>
      <c r="T88" s="584">
        <f>+'[1]Segmentos LN resumen'!D89-P88</f>
        <v>0</v>
      </c>
      <c r="U88" s="584">
        <f>+'[1]Segmentos LN resumen'!E89-Q88</f>
        <v>0</v>
      </c>
      <c r="W88" s="584"/>
      <c r="AA88" s="563"/>
      <c r="AB88" s="563"/>
      <c r="AC88" s="563"/>
    </row>
    <row r="89" spans="2:29" ht="12">
      <c r="B89" s="579" t="s">
        <v>375</v>
      </c>
      <c r="C89" s="608"/>
      <c r="D89" s="602">
        <f>+D83+D75</f>
        <v>0</v>
      </c>
      <c r="E89" s="603">
        <f>+E83+E75</f>
        <v>0</v>
      </c>
      <c r="F89" s="602">
        <f aca="true" t="shared" si="19" ref="F89:Q89">+F83+F75</f>
        <v>108779863</v>
      </c>
      <c r="G89" s="603">
        <v>110077069</v>
      </c>
      <c r="H89" s="602">
        <f t="shared" si="19"/>
        <v>152716702</v>
      </c>
      <c r="I89" s="603">
        <v>133641775</v>
      </c>
      <c r="J89" s="602">
        <f t="shared" si="19"/>
        <v>379980994</v>
      </c>
      <c r="K89" s="603">
        <v>359965543</v>
      </c>
      <c r="L89" s="602">
        <f t="shared" si="19"/>
        <v>166966133</v>
      </c>
      <c r="M89" s="603">
        <v>189764799</v>
      </c>
      <c r="N89" s="602">
        <f t="shared" si="19"/>
        <v>0</v>
      </c>
      <c r="O89" s="603">
        <v>-878693</v>
      </c>
      <c r="P89" s="602">
        <f t="shared" si="19"/>
        <v>808443692</v>
      </c>
      <c r="Q89" s="603">
        <f t="shared" si="19"/>
        <v>792570493</v>
      </c>
      <c r="R89" s="584"/>
      <c r="S89" s="584"/>
      <c r="T89" s="584">
        <f>+'[1]Segmentos LN resumen'!D90-P89</f>
        <v>0</v>
      </c>
      <c r="U89" s="584">
        <f>+'[1]Segmentos LN resumen'!E90-Q89</f>
        <v>0</v>
      </c>
      <c r="W89" s="584"/>
      <c r="AA89" s="563"/>
      <c r="AB89" s="563"/>
      <c r="AC89" s="563"/>
    </row>
    <row r="90" spans="4:29" ht="12">
      <c r="D90" s="584"/>
      <c r="E90" s="584"/>
      <c r="F90" s="584"/>
      <c r="G90" s="584"/>
      <c r="H90" s="584"/>
      <c r="I90" s="584"/>
      <c r="J90" s="584"/>
      <c r="K90" s="584"/>
      <c r="L90" s="584"/>
      <c r="M90" s="584"/>
      <c r="N90" s="584"/>
      <c r="O90" s="584"/>
      <c r="P90" s="584"/>
      <c r="Q90" s="584"/>
      <c r="R90" s="584"/>
      <c r="S90" s="584"/>
      <c r="T90" s="584">
        <f>+'[1]Segmentos LN resumen'!D91-P90</f>
        <v>0</v>
      </c>
      <c r="U90" s="584">
        <f>+'[1]Segmentos LN resumen'!E91-Q90</f>
        <v>0</v>
      </c>
      <c r="W90" s="584"/>
      <c r="AA90" s="563"/>
      <c r="AB90" s="563"/>
      <c r="AC90" s="563"/>
    </row>
    <row r="91" spans="2:29" ht="12">
      <c r="B91" s="585"/>
      <c r="C91" s="590" t="s">
        <v>376</v>
      </c>
      <c r="D91" s="606">
        <v>0</v>
      </c>
      <c r="E91" s="607">
        <v>0</v>
      </c>
      <c r="F91" s="606">
        <v>2844232</v>
      </c>
      <c r="G91" s="607">
        <v>2552876</v>
      </c>
      <c r="H91" s="606">
        <v>546467</v>
      </c>
      <c r="I91" s="607">
        <v>0</v>
      </c>
      <c r="J91" s="606">
        <v>449410</v>
      </c>
      <c r="K91" s="607">
        <v>4137329</v>
      </c>
      <c r="L91" s="606">
        <v>77635</v>
      </c>
      <c r="M91" s="607">
        <v>269538</v>
      </c>
      <c r="N91" s="606">
        <v>0</v>
      </c>
      <c r="O91" s="607">
        <v>725068</v>
      </c>
      <c r="P91" s="606">
        <f aca="true" t="shared" si="20" ref="P91:Q93">+N91+L91+J91+H91+F91+D91</f>
        <v>3917744</v>
      </c>
      <c r="Q91" s="607">
        <f t="shared" si="20"/>
        <v>7684811</v>
      </c>
      <c r="R91" s="584"/>
      <c r="S91" s="584"/>
      <c r="T91" s="584">
        <f>+'[1]Segmentos LN resumen'!D92-P91</f>
        <v>0</v>
      </c>
      <c r="U91" s="584">
        <f>+'[1]Segmentos LN resumen'!E92-Q91</f>
        <v>0</v>
      </c>
      <c r="W91" s="584"/>
      <c r="AA91" s="563"/>
      <c r="AB91" s="563"/>
      <c r="AC91" s="563"/>
    </row>
    <row r="92" spans="2:29" ht="12">
      <c r="B92" s="585"/>
      <c r="C92" s="590" t="s">
        <v>377</v>
      </c>
      <c r="D92" s="606">
        <v>0</v>
      </c>
      <c r="E92" s="607">
        <v>0</v>
      </c>
      <c r="F92" s="606">
        <v>-33489266</v>
      </c>
      <c r="G92" s="607">
        <v>-41311582</v>
      </c>
      <c r="H92" s="606">
        <v>-7592856</v>
      </c>
      <c r="I92" s="607">
        <v>-9610558</v>
      </c>
      <c r="J92" s="606">
        <v>-11916692</v>
      </c>
      <c r="K92" s="607">
        <v>-14433444</v>
      </c>
      <c r="L92" s="606">
        <v>-14095490</v>
      </c>
      <c r="M92" s="607">
        <v>-13376435</v>
      </c>
      <c r="N92" s="606">
        <v>0</v>
      </c>
      <c r="O92" s="607">
        <v>0</v>
      </c>
      <c r="P92" s="606">
        <f t="shared" si="20"/>
        <v>-67094304</v>
      </c>
      <c r="Q92" s="607">
        <f t="shared" si="20"/>
        <v>-78732019</v>
      </c>
      <c r="R92" s="584"/>
      <c r="S92" s="584"/>
      <c r="T92" s="584">
        <f>+'[1]Segmentos LN resumen'!D93-P92</f>
        <v>0</v>
      </c>
      <c r="U92" s="584">
        <f>+'[1]Segmentos LN resumen'!E93-Q92</f>
        <v>0</v>
      </c>
      <c r="W92" s="584"/>
      <c r="AA92" s="563"/>
      <c r="AB92" s="563"/>
      <c r="AC92" s="563"/>
    </row>
    <row r="93" spans="2:29" ht="12">
      <c r="B93" s="585"/>
      <c r="C93" s="590" t="s">
        <v>378</v>
      </c>
      <c r="D93" s="606">
        <v>0</v>
      </c>
      <c r="E93" s="607">
        <v>0</v>
      </c>
      <c r="F93" s="606">
        <v>-16813678</v>
      </c>
      <c r="G93" s="607">
        <v>-16698795</v>
      </c>
      <c r="H93" s="606">
        <v>-8744286</v>
      </c>
      <c r="I93" s="607">
        <v>-7647818</v>
      </c>
      <c r="J93" s="606">
        <v>-25845763</v>
      </c>
      <c r="K93" s="607">
        <v>-23295228</v>
      </c>
      <c r="L93" s="606">
        <v>-34510326</v>
      </c>
      <c r="M93" s="607">
        <v>-20145825</v>
      </c>
      <c r="N93" s="606">
        <v>0</v>
      </c>
      <c r="O93" s="607">
        <v>153625</v>
      </c>
      <c r="P93" s="606">
        <f t="shared" si="20"/>
        <v>-85914053</v>
      </c>
      <c r="Q93" s="607">
        <f t="shared" si="20"/>
        <v>-67634041</v>
      </c>
      <c r="R93" s="584"/>
      <c r="S93" s="584"/>
      <c r="T93" s="584">
        <f>+'[1]Segmentos LN resumen'!D94-P93</f>
        <v>0</v>
      </c>
      <c r="U93" s="584">
        <f>+'[1]Segmentos LN resumen'!E94-Q93</f>
        <v>0</v>
      </c>
      <c r="W93" s="584"/>
      <c r="AA93" s="563"/>
      <c r="AB93" s="563"/>
      <c r="AC93" s="563"/>
    </row>
    <row r="94" spans="4:29" ht="12">
      <c r="D94" s="584"/>
      <c r="E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Q94" s="584"/>
      <c r="R94" s="584"/>
      <c r="S94" s="584"/>
      <c r="T94" s="584">
        <f>+'[1]Segmentos LN resumen'!D95-P94</f>
        <v>0</v>
      </c>
      <c r="U94" s="584">
        <f>+'[1]Segmentos LN resumen'!E95-Q94</f>
        <v>0</v>
      </c>
      <c r="W94" s="584"/>
      <c r="AA94" s="563"/>
      <c r="AB94" s="563"/>
      <c r="AC94" s="563"/>
    </row>
    <row r="95" spans="2:29" ht="12">
      <c r="B95" s="579" t="s">
        <v>379</v>
      </c>
      <c r="C95" s="608"/>
      <c r="D95" s="602">
        <f>+D89+D91+D92+D93</f>
        <v>0</v>
      </c>
      <c r="E95" s="607">
        <f>+E89+E91+E92+E93</f>
        <v>0</v>
      </c>
      <c r="F95" s="602">
        <f>+F89+F91+F92+F93</f>
        <v>61321151</v>
      </c>
      <c r="G95" s="607">
        <v>54619568</v>
      </c>
      <c r="H95" s="602">
        <f aca="true" t="shared" si="21" ref="H95:Q95">+H89+H91+H92+H93</f>
        <v>136926027</v>
      </c>
      <c r="I95" s="607">
        <v>116383399</v>
      </c>
      <c r="J95" s="602">
        <f t="shared" si="21"/>
        <v>342667949</v>
      </c>
      <c r="K95" s="607">
        <v>326374200</v>
      </c>
      <c r="L95" s="602">
        <f t="shared" si="21"/>
        <v>118437952</v>
      </c>
      <c r="M95" s="607">
        <v>156512077</v>
      </c>
      <c r="N95" s="602">
        <f t="shared" si="21"/>
        <v>0</v>
      </c>
      <c r="O95" s="607">
        <v>0</v>
      </c>
      <c r="P95" s="602">
        <f t="shared" si="21"/>
        <v>659353079</v>
      </c>
      <c r="Q95" s="603">
        <f t="shared" si="21"/>
        <v>653889244</v>
      </c>
      <c r="R95" s="584"/>
      <c r="S95" s="584"/>
      <c r="T95" s="584">
        <f>+'[1]Segmentos LN resumen'!D96-P95</f>
        <v>0</v>
      </c>
      <c r="U95" s="584">
        <f>+'[1]Segmentos LN resumen'!E96-Q95</f>
        <v>0</v>
      </c>
      <c r="W95" s="584"/>
      <c r="AA95" s="563"/>
      <c r="AB95" s="563"/>
      <c r="AC95" s="563"/>
    </row>
    <row r="96" spans="4:29" ht="12">
      <c r="D96" s="584"/>
      <c r="E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584"/>
      <c r="Q96" s="584"/>
      <c r="R96" s="584"/>
      <c r="S96" s="584"/>
      <c r="T96" s="584">
        <f>+'[1]Segmentos LN resumen'!D97-P96</f>
        <v>0</v>
      </c>
      <c r="U96" s="584">
        <f>+'[1]Segmentos LN resumen'!E97-Q96</f>
        <v>0</v>
      </c>
      <c r="W96" s="584"/>
      <c r="AA96" s="563"/>
      <c r="AB96" s="563"/>
      <c r="AC96" s="563"/>
    </row>
    <row r="97" spans="2:29" ht="12">
      <c r="B97" s="604"/>
      <c r="C97" s="590" t="s">
        <v>380</v>
      </c>
      <c r="D97" s="606">
        <v>0</v>
      </c>
      <c r="E97" s="607">
        <v>0</v>
      </c>
      <c r="F97" s="606">
        <v>-22874223</v>
      </c>
      <c r="G97" s="607">
        <v>-24666158</v>
      </c>
      <c r="H97" s="606">
        <v>-15158240</v>
      </c>
      <c r="I97" s="607">
        <v>-16696922</v>
      </c>
      <c r="J97" s="606">
        <v>-31591213</v>
      </c>
      <c r="K97" s="607">
        <v>-27084729</v>
      </c>
      <c r="L97" s="606">
        <v>-35893517</v>
      </c>
      <c r="M97" s="607">
        <v>-38457723</v>
      </c>
      <c r="N97" s="606">
        <v>0</v>
      </c>
      <c r="O97" s="607">
        <v>0</v>
      </c>
      <c r="P97" s="606">
        <f>+N97+L97+J97+H97+F97+D97</f>
        <v>-105517193</v>
      </c>
      <c r="Q97" s="607">
        <f>+O97+M97+K97+I97+G97+E97</f>
        <v>-106905532</v>
      </c>
      <c r="R97" s="584"/>
      <c r="S97" s="584"/>
      <c r="T97" s="584">
        <f>+'[1]Segmentos LN resumen'!D98-P97</f>
        <v>0</v>
      </c>
      <c r="U97" s="584">
        <f>+'[1]Segmentos LN resumen'!E98-Q97</f>
        <v>0</v>
      </c>
      <c r="W97" s="584"/>
      <c r="AA97" s="563"/>
      <c r="AB97" s="563"/>
      <c r="AC97" s="563"/>
    </row>
    <row r="98" spans="2:29" ht="24">
      <c r="B98" s="604"/>
      <c r="C98" s="590" t="s">
        <v>381</v>
      </c>
      <c r="D98" s="606">
        <v>0</v>
      </c>
      <c r="E98" s="607">
        <v>0</v>
      </c>
      <c r="F98" s="606">
        <v>-21266</v>
      </c>
      <c r="G98" s="607">
        <v>0</v>
      </c>
      <c r="H98" s="606">
        <v>-284144</v>
      </c>
      <c r="I98" s="607">
        <v>17541</v>
      </c>
      <c r="J98" s="606">
        <v>-785830</v>
      </c>
      <c r="K98" s="607">
        <v>144888</v>
      </c>
      <c r="L98" s="606">
        <v>0</v>
      </c>
      <c r="M98" s="607">
        <v>-31799</v>
      </c>
      <c r="N98" s="606">
        <v>0</v>
      </c>
      <c r="O98" s="607">
        <v>0</v>
      </c>
      <c r="P98" s="606">
        <f>+N98+L98+J98+H98+F98+D98</f>
        <v>-1091240</v>
      </c>
      <c r="Q98" s="607">
        <f>+O98+M98+K98+I98+G98+E98</f>
        <v>130630</v>
      </c>
      <c r="R98" s="584"/>
      <c r="S98" s="584"/>
      <c r="T98" s="584">
        <f>+'[1]Segmentos LN resumen'!D99-P98</f>
        <v>0</v>
      </c>
      <c r="U98" s="584">
        <f>+'[1]Segmentos LN resumen'!E99-Q98</f>
        <v>0</v>
      </c>
      <c r="W98" s="584"/>
      <c r="AA98" s="563"/>
      <c r="AB98" s="563"/>
      <c r="AC98" s="563"/>
    </row>
    <row r="99" spans="4:29" ht="12"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>
        <f>+'[1]Segmentos LN resumen'!D100-P99</f>
        <v>0</v>
      </c>
      <c r="U99" s="584">
        <f>+'[1]Segmentos LN resumen'!E100-Q99</f>
        <v>0</v>
      </c>
      <c r="W99" s="584"/>
      <c r="AA99" s="563"/>
      <c r="AB99" s="563"/>
      <c r="AC99" s="563"/>
    </row>
    <row r="100" spans="2:29" ht="12">
      <c r="B100" s="579" t="s">
        <v>382</v>
      </c>
      <c r="C100" s="608"/>
      <c r="D100" s="602">
        <f>+D95+D97+D98</f>
        <v>0</v>
      </c>
      <c r="E100" s="603">
        <f>+E95+E97+E98</f>
        <v>0</v>
      </c>
      <c r="F100" s="602">
        <f>+F95+F97+F98</f>
        <v>38425662</v>
      </c>
      <c r="G100" s="603">
        <v>29953410</v>
      </c>
      <c r="H100" s="602">
        <f aca="true" t="shared" si="22" ref="H100:Q100">+H95+H97+H98</f>
        <v>121483643</v>
      </c>
      <c r="I100" s="603">
        <v>99704018</v>
      </c>
      <c r="J100" s="602">
        <f t="shared" si="22"/>
        <v>310290906</v>
      </c>
      <c r="K100" s="603">
        <v>299434359</v>
      </c>
      <c r="L100" s="602">
        <f t="shared" si="22"/>
        <v>82544435</v>
      </c>
      <c r="M100" s="603">
        <v>118022555</v>
      </c>
      <c r="N100" s="602">
        <f t="shared" si="22"/>
        <v>0</v>
      </c>
      <c r="O100" s="603">
        <v>0</v>
      </c>
      <c r="P100" s="602">
        <f t="shared" si="22"/>
        <v>552744646</v>
      </c>
      <c r="Q100" s="603">
        <f t="shared" si="22"/>
        <v>547114342</v>
      </c>
      <c r="R100" s="584"/>
      <c r="S100" s="584"/>
      <c r="T100" s="584">
        <f>+'[1]Segmentos LN resumen'!D101-P100</f>
        <v>0</v>
      </c>
      <c r="U100" s="584">
        <f>+'[1]Segmentos LN resumen'!E101-Q100</f>
        <v>0</v>
      </c>
      <c r="W100" s="584"/>
      <c r="AA100" s="563"/>
      <c r="AB100" s="563"/>
      <c r="AC100" s="563"/>
    </row>
    <row r="101" spans="2:29" ht="12" hidden="1">
      <c r="B101" s="646"/>
      <c r="C101" s="647"/>
      <c r="D101" s="648"/>
      <c r="E101" s="637"/>
      <c r="F101" s="648"/>
      <c r="G101" s="637"/>
      <c r="H101" s="648"/>
      <c r="I101" s="637"/>
      <c r="J101" s="648"/>
      <c r="K101" s="637"/>
      <c r="L101" s="648"/>
      <c r="M101" s="637"/>
      <c r="N101" s="648"/>
      <c r="O101" s="637"/>
      <c r="P101" s="648"/>
      <c r="Q101" s="637"/>
      <c r="R101" s="584"/>
      <c r="S101" s="584"/>
      <c r="T101" s="584"/>
      <c r="U101" s="584"/>
      <c r="W101" s="584"/>
      <c r="AA101" s="563"/>
      <c r="AB101" s="563"/>
      <c r="AC101" s="563"/>
    </row>
    <row r="102" spans="2:29" ht="12">
      <c r="B102" s="638"/>
      <c r="C102" s="639"/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  <c r="N102" s="584"/>
      <c r="O102" s="584"/>
      <c r="P102" s="584"/>
      <c r="Q102" s="584"/>
      <c r="R102" s="584"/>
      <c r="S102" s="584"/>
      <c r="T102" s="584">
        <f>+'[1]Segmentos LN resumen'!D102-P102</f>
        <v>0</v>
      </c>
      <c r="U102" s="584">
        <f>+'[1]Segmentos LN resumen'!E102-Q102</f>
        <v>0</v>
      </c>
      <c r="W102" s="584"/>
      <c r="AA102" s="563"/>
      <c r="AB102" s="563"/>
      <c r="AC102" s="563"/>
    </row>
    <row r="103" spans="2:29" ht="12">
      <c r="B103" s="579" t="s">
        <v>383</v>
      </c>
      <c r="C103" s="608"/>
      <c r="D103" s="602">
        <f>+D104+D107+D111+D112</f>
        <v>0</v>
      </c>
      <c r="E103" s="603">
        <f>+E104+E107+E111+E112</f>
        <v>0</v>
      </c>
      <c r="F103" s="602">
        <f aca="true" t="shared" si="23" ref="F103:Q103">+F104+F107+F111+F112</f>
        <v>9650304</v>
      </c>
      <c r="G103" s="603">
        <v>-26017367</v>
      </c>
      <c r="H103" s="602">
        <f t="shared" si="23"/>
        <v>-1174904</v>
      </c>
      <c r="I103" s="603">
        <v>15058602</v>
      </c>
      <c r="J103" s="602">
        <f t="shared" si="23"/>
        <v>-76210204</v>
      </c>
      <c r="K103" s="603">
        <v>-23166227</v>
      </c>
      <c r="L103" s="602">
        <f t="shared" si="23"/>
        <v>-5068799</v>
      </c>
      <c r="M103" s="603">
        <v>-13411267</v>
      </c>
      <c r="N103" s="602">
        <f t="shared" si="23"/>
        <v>0</v>
      </c>
      <c r="O103" s="603">
        <v>-17882287</v>
      </c>
      <c r="P103" s="602">
        <f t="shared" si="23"/>
        <v>-72803603</v>
      </c>
      <c r="Q103" s="603">
        <f t="shared" si="23"/>
        <v>-65418546</v>
      </c>
      <c r="R103" s="584"/>
      <c r="S103" s="584"/>
      <c r="T103" s="584">
        <f>+'[1]Segmentos LN resumen'!D103-P103</f>
        <v>0</v>
      </c>
      <c r="U103" s="584">
        <f>+'[1]Segmentos LN resumen'!E103-Q103</f>
        <v>0</v>
      </c>
      <c r="W103" s="584"/>
      <c r="AA103" s="563"/>
      <c r="AB103" s="563"/>
      <c r="AC103" s="563"/>
    </row>
    <row r="104" spans="2:29" ht="12">
      <c r="B104" s="579"/>
      <c r="C104" s="608" t="s">
        <v>384</v>
      </c>
      <c r="D104" s="602">
        <v>0</v>
      </c>
      <c r="E104" s="603">
        <v>0</v>
      </c>
      <c r="F104" s="602">
        <v>21885011</v>
      </c>
      <c r="G104" s="603">
        <v>15120299</v>
      </c>
      <c r="H104" s="602">
        <v>7815295</v>
      </c>
      <c r="I104" s="603">
        <v>7967335</v>
      </c>
      <c r="J104" s="602">
        <v>7346834</v>
      </c>
      <c r="K104" s="603">
        <v>2182134</v>
      </c>
      <c r="L104" s="602">
        <v>1228238</v>
      </c>
      <c r="M104" s="603">
        <v>751858</v>
      </c>
      <c r="N104" s="602">
        <v>-985777</v>
      </c>
      <c r="O104" s="603">
        <v>-1498763</v>
      </c>
      <c r="P104" s="602">
        <f aca="true" t="shared" si="24" ref="P104:Q111">+N104+L104+J104+H104+F104+D104</f>
        <v>37289601</v>
      </c>
      <c r="Q104" s="603">
        <f t="shared" si="24"/>
        <v>24522863</v>
      </c>
      <c r="R104" s="584"/>
      <c r="S104" s="584"/>
      <c r="T104" s="584">
        <f>+'[1]Segmentos LN resumen'!D104-P104</f>
        <v>0</v>
      </c>
      <c r="U104" s="584">
        <f>+'[1]Segmentos LN resumen'!E104-Q104</f>
        <v>0</v>
      </c>
      <c r="W104" s="584"/>
      <c r="AA104" s="563"/>
      <c r="AB104" s="563"/>
      <c r="AC104" s="563"/>
    </row>
    <row r="105" spans="2:29" ht="12">
      <c r="B105" s="604"/>
      <c r="C105" s="590" t="s">
        <v>385</v>
      </c>
      <c r="D105" s="606"/>
      <c r="E105" s="607"/>
      <c r="F105" s="606">
        <v>19968905</v>
      </c>
      <c r="G105" s="607">
        <v>14897386</v>
      </c>
      <c r="H105" s="606">
        <v>4091079</v>
      </c>
      <c r="I105" s="607">
        <v>6020058</v>
      </c>
      <c r="J105" s="606">
        <v>6745763</v>
      </c>
      <c r="K105" s="607">
        <v>1875356</v>
      </c>
      <c r="L105" s="606">
        <v>648664</v>
      </c>
      <c r="M105" s="607">
        <v>622268</v>
      </c>
      <c r="N105" s="606"/>
      <c r="O105" s="607"/>
      <c r="P105" s="606">
        <f t="shared" si="24"/>
        <v>31454411</v>
      </c>
      <c r="Q105" s="607">
        <f t="shared" si="24"/>
        <v>23415068</v>
      </c>
      <c r="R105" s="584"/>
      <c r="S105" s="584"/>
      <c r="T105" s="584">
        <f>+'[1]Segmentos LN resumen'!D105-P105</f>
        <v>0</v>
      </c>
      <c r="U105" s="584">
        <f>+'[1]Segmentos LN resumen'!E105-Q105</f>
        <v>0</v>
      </c>
      <c r="W105" s="584"/>
      <c r="AA105" s="563"/>
      <c r="AB105" s="563"/>
      <c r="AC105" s="563"/>
    </row>
    <row r="106" spans="2:29" ht="12">
      <c r="B106" s="604"/>
      <c r="C106" s="590" t="s">
        <v>386</v>
      </c>
      <c r="D106" s="606"/>
      <c r="E106" s="607"/>
      <c r="F106" s="606">
        <f aca="true" t="shared" si="25" ref="F106:N106">+F104-F105</f>
        <v>1916106</v>
      </c>
      <c r="G106" s="607">
        <f>+G104-G105</f>
        <v>222913</v>
      </c>
      <c r="H106" s="606">
        <f t="shared" si="25"/>
        <v>3724216</v>
      </c>
      <c r="I106" s="607">
        <f>+I104-I105</f>
        <v>1947277</v>
      </c>
      <c r="J106" s="606">
        <f t="shared" si="25"/>
        <v>601071</v>
      </c>
      <c r="K106" s="607">
        <f>+K104-K105</f>
        <v>306778</v>
      </c>
      <c r="L106" s="606">
        <f t="shared" si="25"/>
        <v>579574</v>
      </c>
      <c r="M106" s="607">
        <f>+M104-M105</f>
        <v>129590</v>
      </c>
      <c r="N106" s="606">
        <f t="shared" si="25"/>
        <v>-985777</v>
      </c>
      <c r="O106" s="607">
        <f>+O104-O105</f>
        <v>-1498763</v>
      </c>
      <c r="P106" s="606">
        <f t="shared" si="24"/>
        <v>5835190</v>
      </c>
      <c r="Q106" s="607">
        <f t="shared" si="24"/>
        <v>1107795</v>
      </c>
      <c r="R106" s="584"/>
      <c r="S106" s="584"/>
      <c r="T106" s="584">
        <f>+'[1]Segmentos LN resumen'!D106-P106</f>
        <v>0</v>
      </c>
      <c r="U106" s="584">
        <f>+'[1]Segmentos LN resumen'!E106-Q106</f>
        <v>0</v>
      </c>
      <c r="W106" s="584"/>
      <c r="AA106" s="563"/>
      <c r="AB106" s="563"/>
      <c r="AC106" s="563"/>
    </row>
    <row r="107" spans="2:29" ht="12">
      <c r="B107" s="579"/>
      <c r="C107" s="608" t="s">
        <v>387</v>
      </c>
      <c r="D107" s="602">
        <v>0</v>
      </c>
      <c r="E107" s="603">
        <v>0</v>
      </c>
      <c r="F107" s="602">
        <v>-31171664</v>
      </c>
      <c r="G107" s="603">
        <v>-29512674</v>
      </c>
      <c r="H107" s="602">
        <v>-8856951</v>
      </c>
      <c r="I107" s="603">
        <v>-8603982</v>
      </c>
      <c r="J107" s="602">
        <v>-84111457</v>
      </c>
      <c r="K107" s="603">
        <v>-26054536</v>
      </c>
      <c r="L107" s="602">
        <v>-6319554</v>
      </c>
      <c r="M107" s="603">
        <v>-8420366</v>
      </c>
      <c r="N107" s="602">
        <v>985777</v>
      </c>
      <c r="O107" s="603">
        <v>1498763</v>
      </c>
      <c r="P107" s="602">
        <f t="shared" si="24"/>
        <v>-129473849</v>
      </c>
      <c r="Q107" s="603">
        <f t="shared" si="24"/>
        <v>-71092795</v>
      </c>
      <c r="R107" s="584"/>
      <c r="S107" s="584"/>
      <c r="T107" s="584">
        <f>+'[1]Segmentos LN resumen'!D107-P107</f>
        <v>0</v>
      </c>
      <c r="U107" s="584">
        <f>+'[1]Segmentos LN resumen'!E107-Q107</f>
        <v>0</v>
      </c>
      <c r="W107" s="584"/>
      <c r="AA107" s="563"/>
      <c r="AB107" s="563"/>
      <c r="AC107" s="563"/>
    </row>
    <row r="108" spans="2:29" ht="12">
      <c r="B108" s="604"/>
      <c r="C108" s="590" t="s">
        <v>388</v>
      </c>
      <c r="D108" s="606"/>
      <c r="E108" s="607"/>
      <c r="F108" s="606">
        <v>-1364836</v>
      </c>
      <c r="G108" s="607">
        <v>-4284981</v>
      </c>
      <c r="H108" s="606">
        <v>-298325</v>
      </c>
      <c r="I108" s="607">
        <v>-481293</v>
      </c>
      <c r="J108" s="606">
        <v>-9601506</v>
      </c>
      <c r="K108" s="607">
        <v>-5525901</v>
      </c>
      <c r="L108" s="606">
        <v>-2502244</v>
      </c>
      <c r="M108" s="607">
        <v>-3416950</v>
      </c>
      <c r="N108" s="606"/>
      <c r="O108" s="607"/>
      <c r="P108" s="606">
        <f t="shared" si="24"/>
        <v>-13766911</v>
      </c>
      <c r="Q108" s="607">
        <f t="shared" si="24"/>
        <v>-13709125</v>
      </c>
      <c r="R108" s="584"/>
      <c r="S108" s="584"/>
      <c r="T108" s="584">
        <f>+'[1]Segmentos LN resumen'!D108-P108</f>
        <v>0</v>
      </c>
      <c r="U108" s="584">
        <f>+'[1]Segmentos LN resumen'!E108-Q108</f>
        <v>0</v>
      </c>
      <c r="W108" s="584"/>
      <c r="AA108" s="563"/>
      <c r="AB108" s="563"/>
      <c r="AC108" s="563"/>
    </row>
    <row r="109" spans="2:29" ht="12">
      <c r="B109" s="604"/>
      <c r="C109" s="590" t="s">
        <v>389</v>
      </c>
      <c r="D109" s="606"/>
      <c r="E109" s="607"/>
      <c r="F109" s="606">
        <v>0</v>
      </c>
      <c r="G109" s="607">
        <v>0</v>
      </c>
      <c r="H109" s="606">
        <v>0</v>
      </c>
      <c r="I109" s="607">
        <v>0</v>
      </c>
      <c r="J109" s="606">
        <v>-70895440</v>
      </c>
      <c r="K109" s="607">
        <v>-51687914</v>
      </c>
      <c r="L109" s="606">
        <v>-2294514</v>
      </c>
      <c r="M109" s="607">
        <v>-2307288</v>
      </c>
      <c r="N109" s="606"/>
      <c r="O109" s="607"/>
      <c r="P109" s="606">
        <f t="shared" si="24"/>
        <v>-73189954</v>
      </c>
      <c r="Q109" s="607">
        <f t="shared" si="24"/>
        <v>-53995202</v>
      </c>
      <c r="R109" s="584"/>
      <c r="S109" s="584"/>
      <c r="T109" s="584">
        <f>+'[1]Segmentos LN resumen'!D109-P109</f>
        <v>0</v>
      </c>
      <c r="U109" s="584">
        <f>+'[1]Segmentos LN resumen'!E109-Q109</f>
        <v>0</v>
      </c>
      <c r="W109" s="584"/>
      <c r="AA109" s="563"/>
      <c r="AB109" s="563"/>
      <c r="AC109" s="563"/>
    </row>
    <row r="110" spans="2:29" ht="12">
      <c r="B110" s="604"/>
      <c r="C110" s="590" t="s">
        <v>390</v>
      </c>
      <c r="D110" s="606"/>
      <c r="E110" s="607"/>
      <c r="F110" s="606">
        <f aca="true" t="shared" si="26" ref="F110:O110">+F107-F108-F109</f>
        <v>-29806828</v>
      </c>
      <c r="G110" s="607">
        <f t="shared" si="26"/>
        <v>-25227693</v>
      </c>
      <c r="H110" s="606">
        <f t="shared" si="26"/>
        <v>-8558626</v>
      </c>
      <c r="I110" s="607">
        <f t="shared" si="26"/>
        <v>-8122689</v>
      </c>
      <c r="J110" s="606">
        <f t="shared" si="26"/>
        <v>-3614511</v>
      </c>
      <c r="K110" s="607">
        <f t="shared" si="26"/>
        <v>31159279</v>
      </c>
      <c r="L110" s="606">
        <f t="shared" si="26"/>
        <v>-1522796</v>
      </c>
      <c r="M110" s="607">
        <f t="shared" si="26"/>
        <v>-2696128</v>
      </c>
      <c r="N110" s="606">
        <f t="shared" si="26"/>
        <v>985777</v>
      </c>
      <c r="O110" s="607">
        <f t="shared" si="26"/>
        <v>1498763</v>
      </c>
      <c r="P110" s="606">
        <f t="shared" si="24"/>
        <v>-42516984</v>
      </c>
      <c r="Q110" s="607">
        <f t="shared" si="24"/>
        <v>-3388468</v>
      </c>
      <c r="R110" s="584"/>
      <c r="S110" s="584"/>
      <c r="T110" s="584">
        <f>+'[1]Segmentos LN resumen'!D110-P110</f>
        <v>0</v>
      </c>
      <c r="U110" s="584">
        <f>+'[1]Segmentos LN resumen'!E110-Q110</f>
        <v>0</v>
      </c>
      <c r="W110" s="584"/>
      <c r="AA110" s="563"/>
      <c r="AB110" s="563"/>
      <c r="AC110" s="563"/>
    </row>
    <row r="111" spans="2:29" ht="12">
      <c r="B111" s="604"/>
      <c r="C111" s="590" t="s">
        <v>391</v>
      </c>
      <c r="D111" s="606">
        <v>0</v>
      </c>
      <c r="E111" s="607">
        <v>0</v>
      </c>
      <c r="F111" s="606">
        <v>0</v>
      </c>
      <c r="G111" s="607">
        <v>0</v>
      </c>
      <c r="H111" s="606">
        <v>0</v>
      </c>
      <c r="I111" s="607">
        <v>0</v>
      </c>
      <c r="J111" s="606">
        <v>0</v>
      </c>
      <c r="K111" s="607">
        <v>0</v>
      </c>
      <c r="L111" s="606">
        <v>0</v>
      </c>
      <c r="M111" s="607">
        <v>0</v>
      </c>
      <c r="N111" s="606">
        <v>0</v>
      </c>
      <c r="O111" s="607">
        <v>0</v>
      </c>
      <c r="P111" s="606">
        <f t="shared" si="24"/>
        <v>0</v>
      </c>
      <c r="Q111" s="607">
        <f t="shared" si="24"/>
        <v>0</v>
      </c>
      <c r="R111" s="584"/>
      <c r="S111" s="584"/>
      <c r="T111" s="584">
        <f>+'[1]Segmentos LN resumen'!D111-P111</f>
        <v>0</v>
      </c>
      <c r="U111" s="584">
        <f>+'[1]Segmentos LN resumen'!E111-Q111</f>
        <v>0</v>
      </c>
      <c r="W111" s="584"/>
      <c r="AA111" s="563"/>
      <c r="AB111" s="563"/>
      <c r="AC111" s="563"/>
    </row>
    <row r="112" spans="2:29" ht="12">
      <c r="B112" s="604"/>
      <c r="C112" s="590" t="s">
        <v>392</v>
      </c>
      <c r="D112" s="602">
        <f>+D113+D114</f>
        <v>0</v>
      </c>
      <c r="E112" s="603">
        <f>+E113+E114</f>
        <v>0</v>
      </c>
      <c r="F112" s="602">
        <f>+F113+F114</f>
        <v>18936957</v>
      </c>
      <c r="G112" s="603">
        <v>-11624992</v>
      </c>
      <c r="H112" s="602">
        <f aca="true" t="shared" si="27" ref="H112:Q112">+H113+H114</f>
        <v>-133248</v>
      </c>
      <c r="I112" s="603">
        <v>15695249</v>
      </c>
      <c r="J112" s="602">
        <f t="shared" si="27"/>
        <v>554419</v>
      </c>
      <c r="K112" s="603">
        <v>706175</v>
      </c>
      <c r="L112" s="602">
        <f t="shared" si="27"/>
        <v>22517</v>
      </c>
      <c r="M112" s="603">
        <v>-5742759</v>
      </c>
      <c r="N112" s="602">
        <f t="shared" si="27"/>
        <v>0</v>
      </c>
      <c r="O112" s="603">
        <v>-17882287</v>
      </c>
      <c r="P112" s="602">
        <f t="shared" si="27"/>
        <v>19380645</v>
      </c>
      <c r="Q112" s="603">
        <f t="shared" si="27"/>
        <v>-18848614</v>
      </c>
      <c r="R112" s="584"/>
      <c r="S112" s="584"/>
      <c r="T112" s="584">
        <f>+'[1]Segmentos LN resumen'!D112-P112</f>
        <v>0</v>
      </c>
      <c r="U112" s="584">
        <f>+'[1]Segmentos LN resumen'!E112-Q112</f>
        <v>0</v>
      </c>
      <c r="W112" s="584"/>
      <c r="AA112" s="563"/>
      <c r="AB112" s="563"/>
      <c r="AC112" s="563"/>
    </row>
    <row r="113" spans="2:29" ht="12">
      <c r="B113" s="604"/>
      <c r="C113" s="605" t="s">
        <v>393</v>
      </c>
      <c r="D113" s="606">
        <v>0</v>
      </c>
      <c r="E113" s="607">
        <v>0</v>
      </c>
      <c r="F113" s="606">
        <v>44291488</v>
      </c>
      <c r="G113" s="607">
        <v>4853543</v>
      </c>
      <c r="H113" s="606">
        <v>13181121</v>
      </c>
      <c r="I113" s="607">
        <v>33790651</v>
      </c>
      <c r="J113" s="606">
        <v>2249125</v>
      </c>
      <c r="K113" s="607">
        <v>1428221</v>
      </c>
      <c r="L113" s="606">
        <v>20040810</v>
      </c>
      <c r="M113" s="607">
        <v>1829241</v>
      </c>
      <c r="N113" s="606">
        <v>-10960879</v>
      </c>
      <c r="O113" s="607">
        <v>-28843813</v>
      </c>
      <c r="P113" s="606">
        <f>+N113+L113+J113+H113+F113+D113</f>
        <v>68801665</v>
      </c>
      <c r="Q113" s="607">
        <f>+O113+M113+K113+I113+G113+E113</f>
        <v>13057843</v>
      </c>
      <c r="R113" s="584"/>
      <c r="S113" s="584"/>
      <c r="T113" s="584">
        <f>+'[1]Segmentos LN resumen'!D113-P113</f>
        <v>0</v>
      </c>
      <c r="U113" s="584">
        <f>+'[1]Segmentos LN resumen'!E113-Q113</f>
        <v>0</v>
      </c>
      <c r="W113" s="584"/>
      <c r="AA113" s="563"/>
      <c r="AB113" s="563"/>
      <c r="AC113" s="563"/>
    </row>
    <row r="114" spans="2:29" ht="12">
      <c r="B114" s="604"/>
      <c r="C114" s="605" t="s">
        <v>394</v>
      </c>
      <c r="D114" s="606">
        <v>0</v>
      </c>
      <c r="E114" s="607">
        <v>0</v>
      </c>
      <c r="F114" s="606">
        <v>-25354531</v>
      </c>
      <c r="G114" s="607">
        <v>-16478535</v>
      </c>
      <c r="H114" s="606">
        <v>-13314369</v>
      </c>
      <c r="I114" s="607">
        <v>-18095402</v>
      </c>
      <c r="J114" s="606">
        <v>-1694706</v>
      </c>
      <c r="K114" s="607">
        <v>-722046</v>
      </c>
      <c r="L114" s="606">
        <v>-20018293</v>
      </c>
      <c r="M114" s="607">
        <v>-7572000</v>
      </c>
      <c r="N114" s="606">
        <v>10960879</v>
      </c>
      <c r="O114" s="607">
        <v>10961526</v>
      </c>
      <c r="P114" s="606">
        <f>+N114+L114+J114+H114+F114+D114</f>
        <v>-49421020</v>
      </c>
      <c r="Q114" s="607">
        <f>+O114+M114+K114+I114+G114+E114</f>
        <v>-31906457</v>
      </c>
      <c r="R114" s="584"/>
      <c r="S114" s="584"/>
      <c r="T114" s="584">
        <f>+'[1]Segmentos LN resumen'!D114-P114</f>
        <v>0</v>
      </c>
      <c r="U114" s="584">
        <f>+'[1]Segmentos LN resumen'!E114-Q114</f>
        <v>0</v>
      </c>
      <c r="W114" s="584"/>
      <c r="AA114" s="563"/>
      <c r="AB114" s="563"/>
      <c r="AC114" s="563"/>
    </row>
    <row r="115" spans="4:29" ht="6.75" customHeight="1">
      <c r="D115" s="584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>
        <f>+'[1]Segmentos LN resumen'!D115-P115</f>
        <v>0</v>
      </c>
      <c r="U115" s="584">
        <f>+'[1]Segmentos LN resumen'!E115-Q115</f>
        <v>0</v>
      </c>
      <c r="W115" s="584"/>
      <c r="AA115" s="563"/>
      <c r="AB115" s="563"/>
      <c r="AC115" s="563"/>
    </row>
    <row r="116" spans="2:29" ht="24">
      <c r="B116" s="616"/>
      <c r="C116" s="590" t="s">
        <v>395</v>
      </c>
      <c r="D116" s="606">
        <v>0</v>
      </c>
      <c r="E116" s="607">
        <v>0</v>
      </c>
      <c r="F116" s="606">
        <v>889874</v>
      </c>
      <c r="G116" s="607">
        <v>2268318</v>
      </c>
      <c r="H116" s="606">
        <v>0</v>
      </c>
      <c r="I116" s="607">
        <v>0</v>
      </c>
      <c r="J116" s="606">
        <v>0</v>
      </c>
      <c r="K116" s="607">
        <v>0</v>
      </c>
      <c r="L116" s="606">
        <v>0</v>
      </c>
      <c r="M116" s="607">
        <v>0</v>
      </c>
      <c r="N116" s="606">
        <v>0</v>
      </c>
      <c r="O116" s="607">
        <v>0</v>
      </c>
      <c r="P116" s="606">
        <f>+N116+L116+J116+H116+F116+D116</f>
        <v>889874</v>
      </c>
      <c r="Q116" s="607">
        <f>+O116+M116+K116+I116+G116+E116</f>
        <v>2268318</v>
      </c>
      <c r="R116" s="584"/>
      <c r="S116" s="584"/>
      <c r="T116" s="584">
        <f>+'[1]Segmentos LN resumen'!D116-P116</f>
        <v>0</v>
      </c>
      <c r="U116" s="584">
        <f>+'[1]Segmentos LN resumen'!E116-Q116</f>
        <v>0</v>
      </c>
      <c r="W116" s="584"/>
      <c r="AA116" s="563"/>
      <c r="AB116" s="563"/>
      <c r="AC116" s="563"/>
    </row>
    <row r="117" spans="2:29" ht="12">
      <c r="B117" s="617"/>
      <c r="C117" s="590" t="s">
        <v>396</v>
      </c>
      <c r="D117" s="602">
        <f>+D118+D119</f>
        <v>0</v>
      </c>
      <c r="E117" s="583">
        <f>+E118+E119</f>
        <v>0</v>
      </c>
      <c r="F117" s="602">
        <f>+F118+F119</f>
        <v>69323</v>
      </c>
      <c r="G117" s="583">
        <v>14348</v>
      </c>
      <c r="H117" s="602">
        <f aca="true" t="shared" si="28" ref="H117:Q117">+H118+H119</f>
        <v>0</v>
      </c>
      <c r="I117" s="583">
        <v>0</v>
      </c>
      <c r="J117" s="602">
        <f t="shared" si="28"/>
        <v>47270</v>
      </c>
      <c r="K117" s="583">
        <v>6418</v>
      </c>
      <c r="L117" s="602">
        <f t="shared" si="28"/>
        <v>242770</v>
      </c>
      <c r="M117" s="583">
        <v>83239</v>
      </c>
      <c r="N117" s="602">
        <f t="shared" si="28"/>
        <v>0</v>
      </c>
      <c r="O117" s="583">
        <v>0</v>
      </c>
      <c r="P117" s="602">
        <f t="shared" si="28"/>
        <v>359363</v>
      </c>
      <c r="Q117" s="583">
        <f t="shared" si="28"/>
        <v>104005</v>
      </c>
      <c r="R117" s="584"/>
      <c r="S117" s="584"/>
      <c r="T117" s="584">
        <f>+'[1]Segmentos LN resumen'!D117-P117</f>
        <v>0</v>
      </c>
      <c r="U117" s="584">
        <f>+'[1]Segmentos LN resumen'!E117-Q117</f>
        <v>0</v>
      </c>
      <c r="W117" s="584"/>
      <c r="AA117" s="563"/>
      <c r="AB117" s="563"/>
      <c r="AC117" s="563"/>
    </row>
    <row r="118" spans="2:29" ht="12">
      <c r="B118" s="579"/>
      <c r="C118" s="605" t="s">
        <v>397</v>
      </c>
      <c r="D118" s="606"/>
      <c r="E118" s="607">
        <v>0</v>
      </c>
      <c r="F118" s="606">
        <v>52507</v>
      </c>
      <c r="G118" s="607">
        <v>-1</v>
      </c>
      <c r="H118" s="606">
        <v>0</v>
      </c>
      <c r="I118" s="607">
        <v>0</v>
      </c>
      <c r="J118" s="606">
        <v>0</v>
      </c>
      <c r="K118" s="607">
        <v>0</v>
      </c>
      <c r="L118" s="606">
        <v>0</v>
      </c>
      <c r="M118" s="607">
        <v>0</v>
      </c>
      <c r="N118" s="606">
        <v>0</v>
      </c>
      <c r="O118" s="607">
        <v>0</v>
      </c>
      <c r="P118" s="606">
        <f>+N118+L118+J118+H118+F118+D118</f>
        <v>52507</v>
      </c>
      <c r="Q118" s="607">
        <f>+O118+M118+K118+I118+G118+E118</f>
        <v>-1</v>
      </c>
      <c r="R118" s="584"/>
      <c r="S118" s="584"/>
      <c r="T118" s="584">
        <f>+'[1]Segmentos LN resumen'!D118-P118</f>
        <v>0</v>
      </c>
      <c r="U118" s="584">
        <f>+'[1]Segmentos LN resumen'!E118-Q118</f>
        <v>0</v>
      </c>
      <c r="W118" s="584"/>
      <c r="AA118" s="563"/>
      <c r="AB118" s="563"/>
      <c r="AC118" s="563"/>
    </row>
    <row r="119" spans="2:29" ht="12">
      <c r="B119" s="579"/>
      <c r="C119" s="605" t="s">
        <v>398</v>
      </c>
      <c r="D119" s="606">
        <v>0</v>
      </c>
      <c r="E119" s="607">
        <v>0</v>
      </c>
      <c r="F119" s="606">
        <v>16816</v>
      </c>
      <c r="G119" s="607">
        <v>14349</v>
      </c>
      <c r="H119" s="606">
        <v>0</v>
      </c>
      <c r="I119" s="607">
        <v>0</v>
      </c>
      <c r="J119" s="606">
        <v>47270</v>
      </c>
      <c r="K119" s="607">
        <v>6418</v>
      </c>
      <c r="L119" s="606">
        <v>242770</v>
      </c>
      <c r="M119" s="607">
        <v>83239</v>
      </c>
      <c r="N119" s="606">
        <v>0</v>
      </c>
      <c r="O119" s="607">
        <v>0</v>
      </c>
      <c r="P119" s="606">
        <f>+N119+L119+J119+H119+F119+D119</f>
        <v>306856</v>
      </c>
      <c r="Q119" s="607">
        <f>+O119+M119+K119+I119+G119+E119</f>
        <v>104006</v>
      </c>
      <c r="R119" s="584"/>
      <c r="S119" s="584"/>
      <c r="T119" s="584">
        <f>+'[1]Segmentos LN resumen'!D119-P119</f>
        <v>0</v>
      </c>
      <c r="U119" s="584">
        <f>+'[1]Segmentos LN resumen'!E119-Q119</f>
        <v>0</v>
      </c>
      <c r="W119" s="584"/>
      <c r="AA119" s="563"/>
      <c r="AB119" s="563"/>
      <c r="AC119" s="563"/>
    </row>
    <row r="120" spans="4:29" ht="6" customHeight="1">
      <c r="D120" s="584"/>
      <c r="E120" s="584"/>
      <c r="F120" s="584"/>
      <c r="G120" s="584"/>
      <c r="H120" s="584"/>
      <c r="I120" s="584"/>
      <c r="J120" s="584"/>
      <c r="K120" s="584"/>
      <c r="L120" s="584"/>
      <c r="M120" s="584"/>
      <c r="N120" s="584"/>
      <c r="O120" s="584"/>
      <c r="P120" s="584"/>
      <c r="Q120" s="584"/>
      <c r="R120" s="584"/>
      <c r="S120" s="584"/>
      <c r="T120" s="584">
        <f>+'[1]Segmentos LN resumen'!D120-P120</f>
        <v>0</v>
      </c>
      <c r="U120" s="584">
        <f>+'[1]Segmentos LN resumen'!E120-Q120</f>
        <v>0</v>
      </c>
      <c r="W120" s="584"/>
      <c r="AA120" s="563"/>
      <c r="AB120" s="563"/>
      <c r="AC120" s="563"/>
    </row>
    <row r="121" spans="2:29" ht="12">
      <c r="B121" s="579" t="s">
        <v>399</v>
      </c>
      <c r="C121" s="608"/>
      <c r="D121" s="602">
        <f>+D100+D103+D116+D117</f>
        <v>0</v>
      </c>
      <c r="E121" s="583">
        <f>+E100+E103+E116+E117</f>
        <v>0</v>
      </c>
      <c r="F121" s="602">
        <f>+F100+F103+F116+F117</f>
        <v>49035163</v>
      </c>
      <c r="G121" s="583">
        <v>6218709</v>
      </c>
      <c r="H121" s="602">
        <f aca="true" t="shared" si="29" ref="H121:Q121">+H100+H103+H116+H117</f>
        <v>120308739</v>
      </c>
      <c r="I121" s="583">
        <v>114762620</v>
      </c>
      <c r="J121" s="602">
        <f t="shared" si="29"/>
        <v>234127972</v>
      </c>
      <c r="K121" s="583">
        <v>276274550</v>
      </c>
      <c r="L121" s="602">
        <f t="shared" si="29"/>
        <v>77718406</v>
      </c>
      <c r="M121" s="583">
        <v>104694527</v>
      </c>
      <c r="N121" s="602">
        <f t="shared" si="29"/>
        <v>0</v>
      </c>
      <c r="O121" s="583">
        <v>-17882287</v>
      </c>
      <c r="P121" s="602">
        <f t="shared" si="29"/>
        <v>481190280</v>
      </c>
      <c r="Q121" s="583">
        <f t="shared" si="29"/>
        <v>484068119</v>
      </c>
      <c r="R121" s="584"/>
      <c r="S121" s="584"/>
      <c r="T121" s="584">
        <f>+'[1]Segmentos LN resumen'!D121-P121</f>
        <v>0</v>
      </c>
      <c r="U121" s="584">
        <f>+'[1]Segmentos LN resumen'!E121-Q121</f>
        <v>0</v>
      </c>
      <c r="W121" s="584"/>
      <c r="AA121" s="563"/>
      <c r="AB121" s="563"/>
      <c r="AC121" s="563"/>
    </row>
    <row r="122" spans="4:29" ht="3.75" customHeight="1">
      <c r="D122" s="584"/>
      <c r="E122" s="584"/>
      <c r="F122" s="584"/>
      <c r="G122" s="584"/>
      <c r="H122" s="584"/>
      <c r="I122" s="584"/>
      <c r="J122" s="584"/>
      <c r="K122" s="584"/>
      <c r="L122" s="584"/>
      <c r="M122" s="584"/>
      <c r="N122" s="584"/>
      <c r="O122" s="584"/>
      <c r="P122" s="584"/>
      <c r="Q122" s="584"/>
      <c r="R122" s="584"/>
      <c r="S122" s="584"/>
      <c r="T122" s="584">
        <f>+'[1]Segmentos LN resumen'!D122-P122</f>
        <v>0</v>
      </c>
      <c r="U122" s="584">
        <f>+'[1]Segmentos LN resumen'!E122-Q122</f>
        <v>0</v>
      </c>
      <c r="W122" s="584"/>
      <c r="AA122" s="563"/>
      <c r="AB122" s="563"/>
      <c r="AC122" s="563"/>
    </row>
    <row r="123" spans="2:29" ht="12">
      <c r="B123" s="604"/>
      <c r="C123" s="590" t="s">
        <v>400</v>
      </c>
      <c r="D123" s="606">
        <v>0</v>
      </c>
      <c r="E123" s="607">
        <v>0</v>
      </c>
      <c r="F123" s="606">
        <v>-17919589</v>
      </c>
      <c r="G123" s="607">
        <v>-2531007</v>
      </c>
      <c r="H123" s="606">
        <v>-41330907</v>
      </c>
      <c r="I123" s="607">
        <v>-39868556</v>
      </c>
      <c r="J123" s="606">
        <v>-94076673</v>
      </c>
      <c r="K123" s="607">
        <v>-101262186</v>
      </c>
      <c r="L123" s="606">
        <v>-23078548</v>
      </c>
      <c r="M123" s="607">
        <v>-30701688</v>
      </c>
      <c r="N123" s="606">
        <v>0</v>
      </c>
      <c r="O123" s="607">
        <v>0</v>
      </c>
      <c r="P123" s="606">
        <f>+N123+L123+J123+H123+F123+D123</f>
        <v>-176405717</v>
      </c>
      <c r="Q123" s="607">
        <f>+O123+M123+K123+I123+G123+E123</f>
        <v>-174363437</v>
      </c>
      <c r="R123" s="584"/>
      <c r="S123" s="584"/>
      <c r="T123" s="584">
        <f>+'[1]Segmentos LN resumen'!D123-P123</f>
        <v>0</v>
      </c>
      <c r="U123" s="584">
        <f>+'[1]Segmentos LN resumen'!E123-Q123</f>
        <v>0</v>
      </c>
      <c r="W123" s="584"/>
      <c r="AA123" s="563"/>
      <c r="AB123" s="563"/>
      <c r="AC123" s="563"/>
    </row>
    <row r="124" spans="4:29" ht="4.5" customHeight="1"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  <c r="Q124" s="584"/>
      <c r="R124" s="584"/>
      <c r="S124" s="584"/>
      <c r="T124" s="584">
        <f>+'[1]Segmentos LN resumen'!D124-P124</f>
        <v>0</v>
      </c>
      <c r="U124" s="584">
        <f>+'[1]Segmentos LN resumen'!E124-Q124</f>
        <v>0</v>
      </c>
      <c r="W124" s="584"/>
      <c r="AA124" s="563"/>
      <c r="AB124" s="563"/>
      <c r="AC124" s="563"/>
    </row>
    <row r="125" spans="2:29" ht="12">
      <c r="B125" s="579" t="s">
        <v>401</v>
      </c>
      <c r="C125" s="608"/>
      <c r="D125" s="602">
        <f>+D121+D123</f>
        <v>0</v>
      </c>
      <c r="E125" s="603">
        <f>+E121+E123</f>
        <v>0</v>
      </c>
      <c r="F125" s="602">
        <f>+F121+F123</f>
        <v>31115574</v>
      </c>
      <c r="G125" s="603">
        <v>3687702</v>
      </c>
      <c r="H125" s="602">
        <f aca="true" t="shared" si="30" ref="H125:Q125">+H121+H123</f>
        <v>78977832</v>
      </c>
      <c r="I125" s="603">
        <v>74894064</v>
      </c>
      <c r="J125" s="602">
        <f t="shared" si="30"/>
        <v>140051299</v>
      </c>
      <c r="K125" s="603">
        <v>175012364</v>
      </c>
      <c r="L125" s="602">
        <f t="shared" si="30"/>
        <v>54639858</v>
      </c>
      <c r="M125" s="603">
        <v>73992839</v>
      </c>
      <c r="N125" s="602">
        <f t="shared" si="30"/>
        <v>0</v>
      </c>
      <c r="O125" s="603">
        <v>-17882287</v>
      </c>
      <c r="P125" s="602">
        <f t="shared" si="30"/>
        <v>304784563</v>
      </c>
      <c r="Q125" s="603">
        <f t="shared" si="30"/>
        <v>309704682</v>
      </c>
      <c r="R125" s="584"/>
      <c r="S125" s="584"/>
      <c r="T125" s="584">
        <f>+'[1]Segmentos LN resumen'!D125-P125</f>
        <v>0</v>
      </c>
      <c r="U125" s="584">
        <f>+'[1]Segmentos LN resumen'!E125-Q125</f>
        <v>0</v>
      </c>
      <c r="W125" s="584"/>
      <c r="AA125" s="563"/>
      <c r="AB125" s="563"/>
      <c r="AC125" s="563"/>
    </row>
    <row r="126" spans="2:29" ht="12">
      <c r="B126" s="604"/>
      <c r="C126" s="590" t="s">
        <v>402</v>
      </c>
      <c r="D126" s="606">
        <v>0</v>
      </c>
      <c r="E126" s="607"/>
      <c r="F126" s="606">
        <v>0</v>
      </c>
      <c r="G126" s="607">
        <v>0</v>
      </c>
      <c r="H126" s="606">
        <v>0</v>
      </c>
      <c r="I126" s="607">
        <v>0</v>
      </c>
      <c r="J126" s="606">
        <v>0</v>
      </c>
      <c r="K126" s="607">
        <v>0</v>
      </c>
      <c r="L126" s="606">
        <v>0</v>
      </c>
      <c r="M126" s="607">
        <v>0</v>
      </c>
      <c r="N126" s="606">
        <v>0</v>
      </c>
      <c r="O126" s="607">
        <v>0</v>
      </c>
      <c r="P126" s="606">
        <f>+N126+L126+J126+H126+F126+D126</f>
        <v>0</v>
      </c>
      <c r="Q126" s="607">
        <f>+O126+M126+K126+I126+G126+E126</f>
        <v>0</v>
      </c>
      <c r="R126" s="584"/>
      <c r="S126" s="584"/>
      <c r="T126" s="584">
        <f>+'[1]Segmentos LN resumen'!D126-P126</f>
        <v>0</v>
      </c>
      <c r="U126" s="584">
        <f>+'[1]Segmentos LN resumen'!E126-Q126</f>
        <v>0</v>
      </c>
      <c r="W126" s="584"/>
      <c r="AA126" s="563"/>
      <c r="AB126" s="563"/>
      <c r="AC126" s="563"/>
    </row>
    <row r="127" spans="2:29" ht="12">
      <c r="B127" s="579" t="s">
        <v>403</v>
      </c>
      <c r="C127" s="590"/>
      <c r="D127" s="602">
        <f>+D125+D126</f>
        <v>0</v>
      </c>
      <c r="E127" s="603">
        <f>+E125+E126</f>
        <v>0</v>
      </c>
      <c r="F127" s="602">
        <f>+F125+F126</f>
        <v>31115574</v>
      </c>
      <c r="G127" s="603">
        <v>3687702</v>
      </c>
      <c r="H127" s="602">
        <f aca="true" t="shared" si="31" ref="H127:Q127">+H125+H126</f>
        <v>78977832</v>
      </c>
      <c r="I127" s="603">
        <v>74894064</v>
      </c>
      <c r="J127" s="602">
        <f t="shared" si="31"/>
        <v>140051299</v>
      </c>
      <c r="K127" s="603">
        <v>175012364</v>
      </c>
      <c r="L127" s="602">
        <f t="shared" si="31"/>
        <v>54639858</v>
      </c>
      <c r="M127" s="603">
        <v>73992839</v>
      </c>
      <c r="N127" s="602">
        <f t="shared" si="31"/>
        <v>0</v>
      </c>
      <c r="O127" s="603">
        <v>-17882287</v>
      </c>
      <c r="P127" s="602">
        <f t="shared" si="31"/>
        <v>304784563</v>
      </c>
      <c r="Q127" s="603">
        <f t="shared" si="31"/>
        <v>309704682</v>
      </c>
      <c r="R127" s="584"/>
      <c r="S127" s="584"/>
      <c r="T127" s="584">
        <f>+'[1]Segmentos LN resumen'!D127-P127</f>
        <v>0</v>
      </c>
      <c r="U127" s="584">
        <f>+'[1]Segmentos LN resumen'!E127-Q127</f>
        <v>0</v>
      </c>
      <c r="W127" s="584"/>
      <c r="AA127" s="563"/>
      <c r="AB127" s="563"/>
      <c r="AC127" s="563"/>
    </row>
    <row r="128" spans="4:29" ht="12">
      <c r="D128" s="584"/>
      <c r="E128" s="584"/>
      <c r="F128" s="584"/>
      <c r="G128" s="584"/>
      <c r="H128" s="584"/>
      <c r="I128" s="584"/>
      <c r="J128" s="584"/>
      <c r="K128" s="584"/>
      <c r="L128" s="584"/>
      <c r="M128" s="584"/>
      <c r="N128" s="584"/>
      <c r="O128" s="584"/>
      <c r="P128" s="584"/>
      <c r="Q128" s="584"/>
      <c r="R128" s="584"/>
      <c r="S128" s="584"/>
      <c r="T128" s="584">
        <f>+'[1]Segmentos LN resumen'!D128-P128</f>
        <v>0</v>
      </c>
      <c r="U128" s="584">
        <f>+'[1]Segmentos LN resumen'!E128-Q128</f>
        <v>0</v>
      </c>
      <c r="W128" s="584"/>
      <c r="AA128" s="563"/>
      <c r="AB128" s="563"/>
      <c r="AC128" s="563"/>
    </row>
    <row r="129" spans="2:29" ht="12">
      <c r="B129" s="579"/>
      <c r="C129" s="590" t="s">
        <v>404</v>
      </c>
      <c r="D129" s="602">
        <f>+D127</f>
        <v>0</v>
      </c>
      <c r="E129" s="603">
        <f>+E127</f>
        <v>0</v>
      </c>
      <c r="F129" s="602">
        <f>+F127</f>
        <v>31115574</v>
      </c>
      <c r="G129" s="603">
        <v>3687702</v>
      </c>
      <c r="H129" s="602">
        <f>+H127</f>
        <v>78977832</v>
      </c>
      <c r="I129" s="603">
        <v>74894064</v>
      </c>
      <c r="J129" s="602">
        <f>+J127</f>
        <v>140051299</v>
      </c>
      <c r="K129" s="603">
        <v>175012364</v>
      </c>
      <c r="L129" s="602">
        <f>+L127</f>
        <v>54639858</v>
      </c>
      <c r="M129" s="603">
        <v>73992839</v>
      </c>
      <c r="N129" s="602">
        <f>+N127</f>
        <v>0</v>
      </c>
      <c r="O129" s="603">
        <v>-17882287</v>
      </c>
      <c r="P129" s="602">
        <f>+P127</f>
        <v>304784563</v>
      </c>
      <c r="Q129" s="603">
        <f>+Q127</f>
        <v>309704682</v>
      </c>
      <c r="R129" s="584"/>
      <c r="S129" s="584"/>
      <c r="T129" s="584">
        <f>+'[1]Segmentos LN resumen'!D129-P129</f>
        <v>0</v>
      </c>
      <c r="U129" s="584">
        <f>+'[1]Segmentos LN resumen'!E129-Q129</f>
        <v>0</v>
      </c>
      <c r="W129" s="584"/>
      <c r="AA129" s="563"/>
      <c r="AB129" s="563"/>
      <c r="AC129" s="563"/>
    </row>
    <row r="130" spans="2:29" ht="12">
      <c r="B130" s="604"/>
      <c r="C130" s="608" t="s">
        <v>405</v>
      </c>
      <c r="D130" s="602"/>
      <c r="E130" s="607"/>
      <c r="F130" s="602"/>
      <c r="G130" s="607"/>
      <c r="H130" s="602"/>
      <c r="I130" s="603"/>
      <c r="J130" s="602"/>
      <c r="K130" s="603"/>
      <c r="L130" s="602"/>
      <c r="M130" s="603"/>
      <c r="N130" s="602"/>
      <c r="O130" s="603"/>
      <c r="P130" s="602"/>
      <c r="Q130" s="603"/>
      <c r="R130" s="584"/>
      <c r="S130" s="584"/>
      <c r="T130" s="584"/>
      <c r="U130" s="584"/>
      <c r="W130" s="584"/>
      <c r="AA130" s="563"/>
      <c r="AB130" s="563"/>
      <c r="AC130" s="563"/>
    </row>
    <row r="131" spans="2:29" ht="12">
      <c r="B131" s="604"/>
      <c r="C131" s="608" t="s">
        <v>406</v>
      </c>
      <c r="D131" s="602"/>
      <c r="E131" s="607"/>
      <c r="F131" s="602"/>
      <c r="G131" s="607"/>
      <c r="H131" s="602"/>
      <c r="I131" s="603"/>
      <c r="J131" s="602"/>
      <c r="K131" s="603"/>
      <c r="L131" s="602"/>
      <c r="M131" s="603"/>
      <c r="N131" s="602"/>
      <c r="O131" s="603"/>
      <c r="P131" s="602"/>
      <c r="Q131" s="603"/>
      <c r="R131" s="584"/>
      <c r="S131" s="584"/>
      <c r="T131" s="584"/>
      <c r="U131" s="584"/>
      <c r="W131" s="584"/>
      <c r="AA131" s="563"/>
      <c r="AB131" s="563"/>
      <c r="AC131" s="563"/>
    </row>
    <row r="132" spans="4:29" ht="12">
      <c r="D132" s="584">
        <f>+D127-D129</f>
        <v>0</v>
      </c>
      <c r="E132" s="584">
        <f>+E127-E129</f>
        <v>0</v>
      </c>
      <c r="F132" s="584">
        <f aca="true" t="shared" si="32" ref="F132:L132">+F127-F129</f>
        <v>0</v>
      </c>
      <c r="G132" s="584">
        <f t="shared" si="32"/>
        <v>0</v>
      </c>
      <c r="H132" s="584">
        <f t="shared" si="32"/>
        <v>0</v>
      </c>
      <c r="I132" s="584">
        <f t="shared" si="32"/>
        <v>0</v>
      </c>
      <c r="J132" s="584">
        <f t="shared" si="32"/>
        <v>0</v>
      </c>
      <c r="K132" s="584">
        <v>0</v>
      </c>
      <c r="L132" s="584">
        <f t="shared" si="32"/>
        <v>0</v>
      </c>
      <c r="M132" s="584">
        <v>0</v>
      </c>
      <c r="N132" s="584">
        <f>+N127-N129</f>
        <v>0</v>
      </c>
      <c r="O132" s="584">
        <v>0</v>
      </c>
      <c r="P132" s="584">
        <f>+P127-P129</f>
        <v>0</v>
      </c>
      <c r="Q132" s="584"/>
      <c r="R132" s="584"/>
      <c r="S132" s="584"/>
      <c r="T132" s="584"/>
      <c r="W132" s="584"/>
      <c r="AA132" s="563"/>
      <c r="AB132" s="563"/>
      <c r="AC132" s="563"/>
    </row>
    <row r="133" spans="4:29" ht="12" hidden="1">
      <c r="D133" s="618"/>
      <c r="E133" s="618"/>
      <c r="F133" s="618">
        <v>31115574.030578982</v>
      </c>
      <c r="G133" s="618">
        <v>0</v>
      </c>
      <c r="H133" s="618">
        <v>78977832.27834758</v>
      </c>
      <c r="I133" s="618">
        <v>0</v>
      </c>
      <c r="J133" s="618">
        <v>140051299.3974917</v>
      </c>
      <c r="K133" s="618">
        <v>0</v>
      </c>
      <c r="L133" s="618">
        <v>54639857.16558462</v>
      </c>
      <c r="M133" s="618">
        <v>0</v>
      </c>
      <c r="N133" s="618">
        <v>-0.4565230601001531</v>
      </c>
      <c r="O133" s="618">
        <v>0</v>
      </c>
      <c r="P133" s="618"/>
      <c r="Q133" s="618"/>
      <c r="R133" s="584"/>
      <c r="S133" s="584"/>
      <c r="T133" s="584"/>
      <c r="AA133" s="563"/>
      <c r="AB133" s="563"/>
      <c r="AC133" s="563"/>
    </row>
    <row r="134" spans="4:29" ht="12" hidden="1">
      <c r="D134" s="618"/>
      <c r="E134" s="618"/>
      <c r="F134" s="618">
        <f aca="true" t="shared" si="33" ref="F134:O134">+F127-F133</f>
        <v>-0.030578982084989548</v>
      </c>
      <c r="G134" s="618">
        <f t="shared" si="33"/>
        <v>3687702</v>
      </c>
      <c r="H134" s="618">
        <f t="shared" si="33"/>
        <v>-0.27834758162498474</v>
      </c>
      <c r="I134" s="618">
        <f t="shared" si="33"/>
        <v>74894064</v>
      </c>
      <c r="J134" s="618">
        <f t="shared" si="33"/>
        <v>-0.3974916934967041</v>
      </c>
      <c r="K134" s="618">
        <f t="shared" si="33"/>
        <v>175012364</v>
      </c>
      <c r="L134" s="618">
        <f t="shared" si="33"/>
        <v>0.8344153836369514</v>
      </c>
      <c r="M134" s="618">
        <f t="shared" si="33"/>
        <v>73992839</v>
      </c>
      <c r="N134" s="618">
        <f t="shared" si="33"/>
        <v>0.4565230601001531</v>
      </c>
      <c r="O134" s="618">
        <f t="shared" si="33"/>
        <v>-17882287</v>
      </c>
      <c r="P134" s="618"/>
      <c r="Q134" s="618"/>
      <c r="R134" s="584"/>
      <c r="S134" s="584"/>
      <c r="T134" s="584"/>
      <c r="AA134" s="563"/>
      <c r="AB134" s="563"/>
      <c r="AC134" s="563"/>
    </row>
    <row r="135" spans="16:29" ht="12">
      <c r="P135" s="584"/>
      <c r="Q135" s="584"/>
      <c r="R135" s="584"/>
      <c r="S135" s="584"/>
      <c r="T135" s="584"/>
      <c r="AA135" s="563"/>
      <c r="AB135" s="563"/>
      <c r="AC135" s="563"/>
    </row>
    <row r="136" spans="4:29" ht="18">
      <c r="D136" s="641" t="s">
        <v>412</v>
      </c>
      <c r="E136" s="642"/>
      <c r="F136" s="642"/>
      <c r="G136" s="642"/>
      <c r="H136" s="642"/>
      <c r="I136" s="642"/>
      <c r="J136" s="642"/>
      <c r="K136" s="642"/>
      <c r="L136" s="642"/>
      <c r="M136" s="642"/>
      <c r="N136" s="642"/>
      <c r="O136" s="642"/>
      <c r="P136" s="642"/>
      <c r="Q136" s="643"/>
      <c r="R136" s="584"/>
      <c r="S136" s="584"/>
      <c r="T136" s="584"/>
      <c r="AA136" s="563"/>
      <c r="AB136" s="563"/>
      <c r="AC136" s="563"/>
    </row>
    <row r="137" spans="2:29" ht="12" customHeight="1">
      <c r="B137" s="566" t="s">
        <v>3</v>
      </c>
      <c r="C137" s="567"/>
      <c r="D137" s="568" t="s">
        <v>310</v>
      </c>
      <c r="E137" s="569"/>
      <c r="F137" s="568" t="s">
        <v>10</v>
      </c>
      <c r="G137" s="569"/>
      <c r="H137" s="568" t="s">
        <v>71</v>
      </c>
      <c r="I137" s="569"/>
      <c r="J137" s="568" t="s">
        <v>14</v>
      </c>
      <c r="K137" s="569"/>
      <c r="L137" s="568" t="s">
        <v>12</v>
      </c>
      <c r="M137" s="569"/>
      <c r="N137" s="568" t="s">
        <v>46</v>
      </c>
      <c r="O137" s="569"/>
      <c r="P137" s="568" t="s">
        <v>311</v>
      </c>
      <c r="Q137" s="569"/>
      <c r="R137" s="584"/>
      <c r="S137" s="584"/>
      <c r="AA137" s="563"/>
      <c r="AB137" s="563"/>
      <c r="AC137" s="563"/>
    </row>
    <row r="138" spans="2:29" ht="12">
      <c r="B138" s="593" t="s">
        <v>407</v>
      </c>
      <c r="C138" s="594"/>
      <c r="D138" s="572">
        <v>42643</v>
      </c>
      <c r="E138" s="573">
        <v>42277</v>
      </c>
      <c r="F138" s="572">
        <v>42643</v>
      </c>
      <c r="G138" s="573">
        <v>42277</v>
      </c>
      <c r="H138" s="572">
        <v>42643</v>
      </c>
      <c r="I138" s="573">
        <v>42277</v>
      </c>
      <c r="J138" s="572">
        <v>42643</v>
      </c>
      <c r="K138" s="573">
        <v>42277</v>
      </c>
      <c r="L138" s="572">
        <v>42643</v>
      </c>
      <c r="M138" s="573">
        <v>42277</v>
      </c>
      <c r="N138" s="572">
        <v>42643</v>
      </c>
      <c r="O138" s="573">
        <v>42277</v>
      </c>
      <c r="P138" s="572">
        <v>42643</v>
      </c>
      <c r="Q138" s="573">
        <v>42277</v>
      </c>
      <c r="R138" s="584"/>
      <c r="S138" s="584"/>
      <c r="AA138" s="563"/>
      <c r="AB138" s="563"/>
      <c r="AC138" s="563"/>
    </row>
    <row r="139" spans="2:29" ht="12">
      <c r="B139" s="595"/>
      <c r="C139" s="596"/>
      <c r="D139" s="598" t="s">
        <v>313</v>
      </c>
      <c r="E139" s="599" t="s">
        <v>313</v>
      </c>
      <c r="F139" s="598" t="s">
        <v>313</v>
      </c>
      <c r="G139" s="599" t="s">
        <v>313</v>
      </c>
      <c r="H139" s="598" t="s">
        <v>313</v>
      </c>
      <c r="I139" s="599" t="s">
        <v>313</v>
      </c>
      <c r="J139" s="598" t="s">
        <v>313</v>
      </c>
      <c r="K139" s="599" t="s">
        <v>313</v>
      </c>
      <c r="L139" s="598" t="s">
        <v>313</v>
      </c>
      <c r="M139" s="599" t="s">
        <v>313</v>
      </c>
      <c r="N139" s="600" t="s">
        <v>313</v>
      </c>
      <c r="O139" s="599" t="s">
        <v>313</v>
      </c>
      <c r="P139" s="598" t="s">
        <v>313</v>
      </c>
      <c r="Q139" s="599" t="s">
        <v>313</v>
      </c>
      <c r="R139" s="584"/>
      <c r="S139" s="584"/>
      <c r="AA139" s="563"/>
      <c r="AB139" s="563"/>
      <c r="AC139" s="563"/>
    </row>
    <row r="140" spans="13:29" ht="12">
      <c r="M140" s="619"/>
      <c r="R140" s="584"/>
      <c r="S140" s="584"/>
      <c r="T140" s="584"/>
      <c r="AA140" s="563"/>
      <c r="AB140" s="563"/>
      <c r="AC140" s="563"/>
    </row>
    <row r="141" spans="2:29" ht="12">
      <c r="B141" s="579"/>
      <c r="C141" s="605" t="s">
        <v>408</v>
      </c>
      <c r="D141" s="581">
        <v>147723267</v>
      </c>
      <c r="E141" s="619">
        <v>237277568</v>
      </c>
      <c r="F141" s="581">
        <v>49066819</v>
      </c>
      <c r="G141" s="619">
        <v>76912421</v>
      </c>
      <c r="H141" s="581">
        <v>108852700</v>
      </c>
      <c r="I141" s="619">
        <v>103659808</v>
      </c>
      <c r="J141" s="581">
        <v>233509578</v>
      </c>
      <c r="K141" s="619">
        <v>174995671</v>
      </c>
      <c r="L141" s="581">
        <v>160320190</v>
      </c>
      <c r="M141" s="619">
        <v>131476939</v>
      </c>
      <c r="N141" s="606">
        <v>-49560</v>
      </c>
      <c r="O141" s="649">
        <v>-2162994</v>
      </c>
      <c r="P141" s="606">
        <f aca="true" t="shared" si="34" ref="P141:Q143">+F141+H141+J141+L141+N141+D141</f>
        <v>699422994</v>
      </c>
      <c r="Q141" s="619">
        <f t="shared" si="34"/>
        <v>722159413</v>
      </c>
      <c r="R141" s="584"/>
      <c r="S141" s="584"/>
      <c r="T141" s="584">
        <f>+P141-'[1]Segmentos LN resumen'!D145</f>
        <v>0</v>
      </c>
      <c r="U141" s="584">
        <f>+Q141-'[1]Segmentos LN resumen'!E145</f>
        <v>0</v>
      </c>
      <c r="W141" s="584"/>
      <c r="AA141" s="563"/>
      <c r="AB141" s="563"/>
      <c r="AC141" s="563"/>
    </row>
    <row r="142" spans="2:29" ht="12">
      <c r="B142" s="579"/>
      <c r="C142" s="605" t="s">
        <v>409</v>
      </c>
      <c r="D142" s="581">
        <v>-45466005</v>
      </c>
      <c r="E142" s="619">
        <v>-129728878</v>
      </c>
      <c r="F142" s="581">
        <v>-22172433</v>
      </c>
      <c r="G142" s="619">
        <v>-73165752</v>
      </c>
      <c r="H142" s="581">
        <v>352598</v>
      </c>
      <c r="I142" s="619">
        <v>-4320040</v>
      </c>
      <c r="J142" s="581">
        <v>-60042196</v>
      </c>
      <c r="K142" s="619">
        <v>-124895746</v>
      </c>
      <c r="L142" s="581">
        <v>-34221753</v>
      </c>
      <c r="M142" s="619">
        <v>-38766577</v>
      </c>
      <c r="N142" s="606">
        <v>0</v>
      </c>
      <c r="O142" s="649">
        <v>-77044005</v>
      </c>
      <c r="P142" s="606">
        <f t="shared" si="34"/>
        <v>-161549789</v>
      </c>
      <c r="Q142" s="619">
        <f t="shared" si="34"/>
        <v>-447920998</v>
      </c>
      <c r="R142" s="584"/>
      <c r="S142" s="584"/>
      <c r="T142" s="584">
        <f>+P142-'[1]Segmentos LN resumen'!D146</f>
        <v>0</v>
      </c>
      <c r="U142" s="584">
        <f>+Q142-'[1]Segmentos LN resumen'!E146</f>
        <v>0</v>
      </c>
      <c r="W142" s="584"/>
      <c r="AA142" s="563"/>
      <c r="AB142" s="563"/>
      <c r="AC142" s="563"/>
    </row>
    <row r="143" spans="2:29" ht="12">
      <c r="B143" s="579"/>
      <c r="C143" s="605" t="s">
        <v>410</v>
      </c>
      <c r="D143" s="581">
        <v>-152507855</v>
      </c>
      <c r="E143" s="619">
        <v>-145990211</v>
      </c>
      <c r="F143" s="581">
        <v>-7567931</v>
      </c>
      <c r="G143" s="619">
        <v>-5369907</v>
      </c>
      <c r="H143" s="581">
        <v>-86852145</v>
      </c>
      <c r="I143" s="619">
        <v>-123542237</v>
      </c>
      <c r="J143" s="581">
        <v>-41433185</v>
      </c>
      <c r="K143" s="619">
        <v>-145739081</v>
      </c>
      <c r="L143" s="581">
        <v>-64426584</v>
      </c>
      <c r="M143" s="619">
        <v>-123073899</v>
      </c>
      <c r="N143" s="606">
        <v>0</v>
      </c>
      <c r="O143" s="649">
        <v>79130768</v>
      </c>
      <c r="P143" s="606">
        <f t="shared" si="34"/>
        <v>-352787700</v>
      </c>
      <c r="Q143" s="619">
        <f t="shared" si="34"/>
        <v>-464584567</v>
      </c>
      <c r="R143" s="584"/>
      <c r="S143" s="584"/>
      <c r="T143" s="584">
        <f>+P143-'[1]Segmentos LN resumen'!D147</f>
        <v>0</v>
      </c>
      <c r="U143" s="584">
        <f>+Q143-'[1]Segmentos LN resumen'!E147</f>
        <v>0</v>
      </c>
      <c r="W143" s="584"/>
      <c r="AA143" s="563"/>
      <c r="AB143" s="563"/>
      <c r="AC143" s="563"/>
    </row>
    <row r="144" spans="16:29" ht="12">
      <c r="P144" s="584"/>
      <c r="Q144" s="584"/>
      <c r="R144" s="584"/>
      <c r="S144" s="584"/>
      <c r="AA144" s="563"/>
      <c r="AB144" s="563"/>
      <c r="AC144" s="563"/>
    </row>
    <row r="145" spans="18:29" ht="12">
      <c r="R145" s="584"/>
      <c r="S145" s="584"/>
      <c r="T145" s="584"/>
      <c r="U145" s="584"/>
      <c r="V145" s="584"/>
      <c r="AA145" s="563"/>
      <c r="AB145" s="563"/>
      <c r="AC145" s="563"/>
    </row>
    <row r="146" spans="18:29" ht="12">
      <c r="R146" s="584"/>
      <c r="S146" s="584"/>
      <c r="V146" s="584"/>
      <c r="W146" s="584"/>
      <c r="X146" s="584"/>
      <c r="AA146" s="563"/>
      <c r="AB146" s="563"/>
      <c r="AC146" s="563"/>
    </row>
    <row r="147" spans="22:29" ht="12">
      <c r="V147" s="584"/>
      <c r="W147" s="584"/>
      <c r="X147" s="584"/>
      <c r="AA147" s="563"/>
      <c r="AB147" s="563"/>
      <c r="AC147" s="563"/>
    </row>
    <row r="148" spans="22:29" ht="12">
      <c r="V148" s="584"/>
      <c r="W148" s="584"/>
      <c r="X148" s="584"/>
      <c r="AA148" s="563"/>
      <c r="AB148" s="563"/>
      <c r="AC148" s="563"/>
    </row>
    <row r="149" spans="22:29" ht="12">
      <c r="V149" s="584"/>
      <c r="W149" s="584"/>
      <c r="X149" s="584"/>
      <c r="AA149" s="563"/>
      <c r="AB149" s="563"/>
      <c r="AC149" s="563"/>
    </row>
    <row r="150" spans="22:29" ht="12">
      <c r="V150" s="584"/>
      <c r="W150" s="584"/>
      <c r="X150" s="584"/>
      <c r="AA150" s="563"/>
      <c r="AB150" s="563"/>
      <c r="AC150" s="563"/>
    </row>
    <row r="151" spans="4:29" ht="12" hidden="1">
      <c r="D151" s="584">
        <f>+D83+D91+D92+D93+D97+D98</f>
        <v>0</v>
      </c>
      <c r="E151" s="584">
        <f>+E83+E91+E92+E93+E97+E98</f>
        <v>0</v>
      </c>
      <c r="F151" s="584"/>
      <c r="G151" s="584">
        <f>+F83+F91+F92+F93+F97+F98</f>
        <v>-118428804</v>
      </c>
      <c r="H151" s="584">
        <f>+G83+G91+G92+G93+G97+G98</f>
        <v>-118041827</v>
      </c>
      <c r="I151" s="584"/>
      <c r="J151" s="584">
        <f>+H83+H91+H92+H93+H97+H98</f>
        <v>-160952448</v>
      </c>
      <c r="K151" s="584">
        <f>+I83+I91+I92+I93+I97+I98</f>
        <v>-133620118</v>
      </c>
      <c r="L151" s="584"/>
      <c r="M151" s="584">
        <f>+J83+J91+J92+J93+J97+J98</f>
        <v>-305524994</v>
      </c>
      <c r="N151" s="584">
        <f>+K83+K91+K92+K93+K97+K98</f>
        <v>-225756416</v>
      </c>
      <c r="O151" s="584"/>
      <c r="P151" s="584">
        <f>+L83+L91+L92+L93+L97+L98</f>
        <v>-262898395</v>
      </c>
      <c r="Q151" s="584">
        <f>+M83+M91+M92+M93+M97+M98</f>
        <v>-198704160</v>
      </c>
      <c r="R151" s="584"/>
      <c r="S151" s="584">
        <f>+N83+N91+N92+N93+N97+N98</f>
        <v>0</v>
      </c>
      <c r="T151" s="584">
        <f>+O83+O91+O92+O93+O97+O98</f>
        <v>878693</v>
      </c>
      <c r="U151" s="584"/>
      <c r="V151" s="584">
        <f>+P83+P91+P92+P93+P97+P98</f>
        <v>-847804641</v>
      </c>
      <c r="W151" s="584">
        <f>+R83+R91+R92+R93+R97+R98</f>
        <v>0</v>
      </c>
      <c r="X151" s="584"/>
      <c r="AA151" s="563"/>
      <c r="AB151" s="563"/>
      <c r="AC151" s="563"/>
    </row>
    <row r="152" spans="26:29" ht="12" hidden="1">
      <c r="Z152" s="584"/>
      <c r="AC152" s="563"/>
    </row>
    <row r="153" ht="12" hidden="1"/>
  </sheetData>
  <sheetProtection/>
  <mergeCells count="40">
    <mergeCell ref="B138:C139"/>
    <mergeCell ref="B73:C74"/>
    <mergeCell ref="D136:Q136"/>
    <mergeCell ref="B137:C137"/>
    <mergeCell ref="D137:E137"/>
    <mergeCell ref="F137:G137"/>
    <mergeCell ref="H137:I137"/>
    <mergeCell ref="J137:K137"/>
    <mergeCell ref="L137:M137"/>
    <mergeCell ref="N137:O137"/>
    <mergeCell ref="P137:Q137"/>
    <mergeCell ref="B35:C36"/>
    <mergeCell ref="D71:Q71"/>
    <mergeCell ref="B72:C72"/>
    <mergeCell ref="D72:E72"/>
    <mergeCell ref="F72:G72"/>
    <mergeCell ref="H72:I72"/>
    <mergeCell ref="J72:K72"/>
    <mergeCell ref="L72:M72"/>
    <mergeCell ref="N72:O72"/>
    <mergeCell ref="P72:Q72"/>
    <mergeCell ref="B4:C5"/>
    <mergeCell ref="D33:Q33"/>
    <mergeCell ref="B34:C34"/>
    <mergeCell ref="D34:E34"/>
    <mergeCell ref="F34:G34"/>
    <mergeCell ref="H34:I34"/>
    <mergeCell ref="J34:K34"/>
    <mergeCell ref="L34:M34"/>
    <mergeCell ref="N34:O34"/>
    <mergeCell ref="P34:Q34"/>
    <mergeCell ref="D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I14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57421875" style="563" customWidth="1"/>
    <col min="2" max="2" width="2.8515625" style="563" customWidth="1"/>
    <col min="3" max="3" width="70.140625" style="563" customWidth="1"/>
    <col min="4" max="32" width="14.8515625" style="563" customWidth="1"/>
    <col min="33" max="34" width="12.00390625" style="563" bestFit="1" customWidth="1"/>
    <col min="35" max="35" width="11.421875" style="563" bestFit="1" customWidth="1"/>
    <col min="36" max="36" width="16.421875" style="563" bestFit="1" customWidth="1"/>
    <col min="37" max="37" width="16.421875" style="563" customWidth="1"/>
    <col min="38" max="38" width="13.421875" style="563" bestFit="1" customWidth="1"/>
    <col min="39" max="39" width="11.421875" style="563" customWidth="1"/>
    <col min="40" max="40" width="15.8515625" style="563" bestFit="1" customWidth="1"/>
    <col min="41" max="16384" width="11.421875" style="563" customWidth="1"/>
  </cols>
  <sheetData>
    <row r="1" spans="18:19" ht="12">
      <c r="R1" s="584"/>
      <c r="S1" s="584"/>
    </row>
    <row r="2" spans="2:19" ht="18" customHeight="1">
      <c r="B2" s="579" t="s">
        <v>414</v>
      </c>
      <c r="C2" s="640"/>
      <c r="D2" s="641" t="s">
        <v>45</v>
      </c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3"/>
      <c r="R2" s="584"/>
      <c r="S2" s="584"/>
    </row>
    <row r="3" spans="2:19" ht="12" customHeight="1">
      <c r="B3" s="566" t="s">
        <v>3</v>
      </c>
      <c r="C3" s="567"/>
      <c r="D3" s="568" t="s">
        <v>310</v>
      </c>
      <c r="E3" s="569"/>
      <c r="F3" s="650" t="s">
        <v>10</v>
      </c>
      <c r="G3" s="651"/>
      <c r="H3" s="650" t="s">
        <v>71</v>
      </c>
      <c r="I3" s="651"/>
      <c r="J3" s="650" t="s">
        <v>14</v>
      </c>
      <c r="K3" s="651"/>
      <c r="L3" s="650" t="s">
        <v>12</v>
      </c>
      <c r="M3" s="651"/>
      <c r="N3" s="650" t="s">
        <v>46</v>
      </c>
      <c r="O3" s="651"/>
      <c r="P3" s="650" t="s">
        <v>311</v>
      </c>
      <c r="Q3" s="651"/>
      <c r="R3" s="584"/>
      <c r="S3" s="584"/>
    </row>
    <row r="4" spans="2:19" ht="12" customHeight="1">
      <c r="B4" s="570" t="s">
        <v>312</v>
      </c>
      <c r="C4" s="571"/>
      <c r="D4" s="572">
        <f>+'[1]Segmentos pais'!D4</f>
        <v>42643</v>
      </c>
      <c r="E4" s="573">
        <f>+'[1]Segmentos LN Generacion'!E4</f>
        <v>42369</v>
      </c>
      <c r="F4" s="572">
        <f>+D4</f>
        <v>42643</v>
      </c>
      <c r="G4" s="573">
        <f>+E4</f>
        <v>42369</v>
      </c>
      <c r="H4" s="572">
        <f aca="true" t="shared" si="0" ref="H4:M4">+F4</f>
        <v>42643</v>
      </c>
      <c r="I4" s="573">
        <f t="shared" si="0"/>
        <v>42369</v>
      </c>
      <c r="J4" s="572">
        <f t="shared" si="0"/>
        <v>42643</v>
      </c>
      <c r="K4" s="573">
        <f t="shared" si="0"/>
        <v>42369</v>
      </c>
      <c r="L4" s="572">
        <f t="shared" si="0"/>
        <v>42643</v>
      </c>
      <c r="M4" s="573">
        <f t="shared" si="0"/>
        <v>42369</v>
      </c>
      <c r="N4" s="572">
        <f>+L4</f>
        <v>42643</v>
      </c>
      <c r="O4" s="573">
        <f>+M4</f>
        <v>42369</v>
      </c>
      <c r="P4" s="572">
        <f>+N4</f>
        <v>42643</v>
      </c>
      <c r="Q4" s="573">
        <f>+O4</f>
        <v>42369</v>
      </c>
      <c r="R4" s="584"/>
      <c r="S4" s="584"/>
    </row>
    <row r="5" spans="2:19" ht="12">
      <c r="B5" s="574"/>
      <c r="C5" s="575"/>
      <c r="D5" s="576" t="s">
        <v>313</v>
      </c>
      <c r="E5" s="578" t="s">
        <v>313</v>
      </c>
      <c r="F5" s="576" t="s">
        <v>313</v>
      </c>
      <c r="G5" s="578" t="s">
        <v>313</v>
      </c>
      <c r="H5" s="576" t="s">
        <v>313</v>
      </c>
      <c r="I5" s="578" t="s">
        <v>313</v>
      </c>
      <c r="J5" s="576" t="s">
        <v>313</v>
      </c>
      <c r="K5" s="578" t="s">
        <v>313</v>
      </c>
      <c r="L5" s="576" t="s">
        <v>313</v>
      </c>
      <c r="M5" s="578" t="s">
        <v>313</v>
      </c>
      <c r="N5" s="576" t="s">
        <v>313</v>
      </c>
      <c r="O5" s="578" t="s">
        <v>313</v>
      </c>
      <c r="P5" s="576" t="s">
        <v>313</v>
      </c>
      <c r="Q5" s="578" t="s">
        <v>313</v>
      </c>
      <c r="R5" s="584"/>
      <c r="S5" s="584"/>
    </row>
    <row r="6" spans="2:22" ht="12">
      <c r="B6" s="579" t="s">
        <v>314</v>
      </c>
      <c r="C6" s="580"/>
      <c r="D6" s="581">
        <f>SUM(D7:D15)</f>
        <v>0</v>
      </c>
      <c r="E6" s="619">
        <f>SUM(E7:E15)</f>
        <v>1068956933</v>
      </c>
      <c r="F6" s="581">
        <f aca="true" t="shared" si="1" ref="F6:Q6">SUM(F7:F15)</f>
        <v>247572795</v>
      </c>
      <c r="G6" s="619">
        <f t="shared" si="1"/>
        <v>191441460</v>
      </c>
      <c r="H6" s="581">
        <f t="shared" si="1"/>
        <v>717799910</v>
      </c>
      <c r="I6" s="619">
        <f t="shared" si="1"/>
        <v>653342371</v>
      </c>
      <c r="J6" s="581">
        <f t="shared" si="1"/>
        <v>204957116</v>
      </c>
      <c r="K6" s="619">
        <f t="shared" si="1"/>
        <v>207553675</v>
      </c>
      <c r="L6" s="581">
        <f t="shared" si="1"/>
        <v>100865404</v>
      </c>
      <c r="M6" s="619">
        <f t="shared" si="1"/>
        <v>116371663</v>
      </c>
      <c r="N6" s="581">
        <f t="shared" si="1"/>
        <v>-1978454</v>
      </c>
      <c r="O6" s="619">
        <f t="shared" si="1"/>
        <v>-4417595</v>
      </c>
      <c r="P6" s="587">
        <f t="shared" si="1"/>
        <v>1269216771</v>
      </c>
      <c r="Q6" s="619">
        <f t="shared" si="1"/>
        <v>2233248507</v>
      </c>
      <c r="R6" s="584"/>
      <c r="S6" s="584"/>
      <c r="T6" s="584">
        <f>+'[1]Segmentos LN resumen'!F6-P6</f>
        <v>0</v>
      </c>
      <c r="U6" s="584">
        <f>+'[1]Segmentos LN resumen'!G6-Q6</f>
        <v>0</v>
      </c>
      <c r="V6" s="584"/>
    </row>
    <row r="7" spans="2:22" ht="12">
      <c r="B7" s="585"/>
      <c r="C7" s="580" t="s">
        <v>315</v>
      </c>
      <c r="D7" s="581">
        <v>0</v>
      </c>
      <c r="E7" s="629">
        <v>10694452</v>
      </c>
      <c r="F7" s="581">
        <v>82468744</v>
      </c>
      <c r="G7" s="629">
        <v>24665201</v>
      </c>
      <c r="H7" s="581">
        <v>112262881</v>
      </c>
      <c r="I7" s="629">
        <v>34293476</v>
      </c>
      <c r="J7" s="581">
        <v>56110754</v>
      </c>
      <c r="K7" s="629">
        <v>89987572</v>
      </c>
      <c r="L7" s="581">
        <v>13956121</v>
      </c>
      <c r="M7" s="629">
        <v>14818083</v>
      </c>
      <c r="N7" s="581">
        <v>0</v>
      </c>
      <c r="O7" s="629">
        <v>0</v>
      </c>
      <c r="P7" s="587">
        <f aca="true" t="shared" si="2" ref="P7:Q13">+D7+F7+H7+J7+L7+N7</f>
        <v>264798500</v>
      </c>
      <c r="Q7" s="583">
        <f t="shared" si="2"/>
        <v>174458784</v>
      </c>
      <c r="R7" s="584"/>
      <c r="S7" s="584"/>
      <c r="T7" s="584">
        <f>+'[1]Segmentos LN resumen'!F7-P7</f>
        <v>0</v>
      </c>
      <c r="U7" s="584">
        <f>+'[1]Segmentos LN resumen'!G7-Q7</f>
        <v>0</v>
      </c>
      <c r="V7" s="584"/>
    </row>
    <row r="8" spans="2:22" ht="12">
      <c r="B8" s="585"/>
      <c r="C8" s="580" t="s">
        <v>316</v>
      </c>
      <c r="D8" s="581">
        <v>0</v>
      </c>
      <c r="E8" s="629">
        <v>188143</v>
      </c>
      <c r="F8" s="581">
        <v>709450</v>
      </c>
      <c r="G8" s="629">
        <v>694177</v>
      </c>
      <c r="H8" s="581">
        <v>23480389</v>
      </c>
      <c r="I8" s="629">
        <v>33244064</v>
      </c>
      <c r="J8" s="581">
        <v>11054816</v>
      </c>
      <c r="K8" s="629">
        <v>44985</v>
      </c>
      <c r="L8" s="581">
        <v>0</v>
      </c>
      <c r="M8" s="629">
        <v>0</v>
      </c>
      <c r="N8" s="581">
        <v>0</v>
      </c>
      <c r="O8" s="629">
        <v>0</v>
      </c>
      <c r="P8" s="587">
        <f t="shared" si="2"/>
        <v>35244655</v>
      </c>
      <c r="Q8" s="583">
        <f t="shared" si="2"/>
        <v>34171369</v>
      </c>
      <c r="R8" s="584"/>
      <c r="S8" s="584"/>
      <c r="T8" s="584">
        <f>+'[1]Segmentos LN resumen'!F8-P8</f>
        <v>0</v>
      </c>
      <c r="U8" s="584">
        <f>+'[1]Segmentos LN resumen'!G8-Q8</f>
        <v>0</v>
      </c>
      <c r="V8" s="584"/>
    </row>
    <row r="9" spans="2:22" ht="12">
      <c r="B9" s="585"/>
      <c r="C9" s="580" t="s">
        <v>317</v>
      </c>
      <c r="D9" s="581">
        <v>0</v>
      </c>
      <c r="E9" s="629">
        <v>0</v>
      </c>
      <c r="F9" s="581">
        <v>3178994</v>
      </c>
      <c r="G9" s="629">
        <v>1261261</v>
      </c>
      <c r="H9" s="581">
        <v>64307858</v>
      </c>
      <c r="I9" s="629">
        <v>65958327</v>
      </c>
      <c r="J9" s="581">
        <v>764322</v>
      </c>
      <c r="K9" s="629">
        <v>1912501</v>
      </c>
      <c r="L9" s="581">
        <v>3503553</v>
      </c>
      <c r="M9" s="629">
        <v>2944189</v>
      </c>
      <c r="N9" s="581">
        <v>0</v>
      </c>
      <c r="O9" s="629">
        <v>0</v>
      </c>
      <c r="P9" s="587">
        <f t="shared" si="2"/>
        <v>71754727</v>
      </c>
      <c r="Q9" s="583">
        <f t="shared" si="2"/>
        <v>72076278</v>
      </c>
      <c r="R9" s="584"/>
      <c r="S9" s="584"/>
      <c r="T9" s="584">
        <f>+'[1]Segmentos LN resumen'!F9-P9</f>
        <v>0</v>
      </c>
      <c r="U9" s="584">
        <f>+'[1]Segmentos LN resumen'!G9-Q9</f>
        <v>0</v>
      </c>
      <c r="V9" s="584"/>
    </row>
    <row r="10" spans="2:22" ht="12">
      <c r="B10" s="585"/>
      <c r="C10" s="580" t="s">
        <v>318</v>
      </c>
      <c r="D10" s="581">
        <v>0</v>
      </c>
      <c r="E10" s="629">
        <v>105</v>
      </c>
      <c r="F10" s="581">
        <v>150757470</v>
      </c>
      <c r="G10" s="629">
        <v>124663167</v>
      </c>
      <c r="H10" s="581">
        <v>505397157</v>
      </c>
      <c r="I10" s="629">
        <v>508562286</v>
      </c>
      <c r="J10" s="581">
        <v>111369538</v>
      </c>
      <c r="K10" s="629">
        <v>99124879</v>
      </c>
      <c r="L10" s="581">
        <v>69797627</v>
      </c>
      <c r="M10" s="629">
        <v>69883209</v>
      </c>
      <c r="N10" s="581">
        <v>-14867</v>
      </c>
      <c r="O10" s="629">
        <v>52925</v>
      </c>
      <c r="P10" s="587">
        <f t="shared" si="2"/>
        <v>837306925</v>
      </c>
      <c r="Q10" s="583">
        <f t="shared" si="2"/>
        <v>802286571</v>
      </c>
      <c r="R10" s="584"/>
      <c r="S10" s="584"/>
      <c r="T10" s="584">
        <f>+'[1]Segmentos LN resumen'!F10-P10</f>
        <v>0</v>
      </c>
      <c r="U10" s="584">
        <f>+'[1]Segmentos LN resumen'!G10-Q10</f>
        <v>0</v>
      </c>
      <c r="V10" s="584"/>
    </row>
    <row r="11" spans="2:22" ht="12">
      <c r="B11" s="585"/>
      <c r="C11" s="580" t="s">
        <v>319</v>
      </c>
      <c r="D11" s="581">
        <v>0</v>
      </c>
      <c r="E11" s="629">
        <v>8208642</v>
      </c>
      <c r="F11" s="581">
        <v>972145</v>
      </c>
      <c r="G11" s="629">
        <v>239991</v>
      </c>
      <c r="H11" s="581">
        <v>548320</v>
      </c>
      <c r="I11" s="629">
        <v>1564236</v>
      </c>
      <c r="J11" s="581">
        <v>2924854</v>
      </c>
      <c r="K11" s="629">
        <v>2829584</v>
      </c>
      <c r="L11" s="581">
        <v>5010216</v>
      </c>
      <c r="M11" s="629">
        <v>19302467</v>
      </c>
      <c r="N11" s="581">
        <v>-1963587</v>
      </c>
      <c r="O11" s="629">
        <v>-4468556</v>
      </c>
      <c r="P11" s="587">
        <f t="shared" si="2"/>
        <v>7491948</v>
      </c>
      <c r="Q11" s="583">
        <f t="shared" si="2"/>
        <v>27676364</v>
      </c>
      <c r="R11" s="584"/>
      <c r="S11" s="584"/>
      <c r="T11" s="584">
        <f>+'[1]Segmentos LN resumen'!F11-P11</f>
        <v>0</v>
      </c>
      <c r="U11" s="584">
        <f>+'[1]Segmentos LN resumen'!G11-Q11</f>
        <v>0</v>
      </c>
      <c r="V11" s="584"/>
    </row>
    <row r="12" spans="2:22" ht="12">
      <c r="B12" s="585"/>
      <c r="C12" s="580" t="s">
        <v>320</v>
      </c>
      <c r="D12" s="581">
        <v>0</v>
      </c>
      <c r="E12" s="629">
        <v>0</v>
      </c>
      <c r="F12" s="581">
        <v>9485992</v>
      </c>
      <c r="G12" s="629">
        <v>37440101</v>
      </c>
      <c r="H12" s="581">
        <v>1408746</v>
      </c>
      <c r="I12" s="629">
        <v>673996</v>
      </c>
      <c r="J12" s="581">
        <v>22732832</v>
      </c>
      <c r="K12" s="629">
        <v>13654154</v>
      </c>
      <c r="L12" s="581">
        <v>5943447</v>
      </c>
      <c r="M12" s="629">
        <v>9416923</v>
      </c>
      <c r="N12" s="581">
        <v>0</v>
      </c>
      <c r="O12" s="629">
        <v>0</v>
      </c>
      <c r="P12" s="587">
        <f t="shared" si="2"/>
        <v>39571017</v>
      </c>
      <c r="Q12" s="583">
        <f t="shared" si="2"/>
        <v>61185174</v>
      </c>
      <c r="R12" s="584"/>
      <c r="S12" s="584"/>
      <c r="T12" s="584">
        <f>+'[1]Segmentos LN resumen'!F12-P12</f>
        <v>0</v>
      </c>
      <c r="U12" s="584">
        <f>+'[1]Segmentos LN resumen'!G12-Q12</f>
        <v>0</v>
      </c>
      <c r="V12" s="584"/>
    </row>
    <row r="13" spans="2:22" ht="12">
      <c r="B13" s="585"/>
      <c r="C13" s="580" t="s">
        <v>321</v>
      </c>
      <c r="D13" s="581">
        <v>0</v>
      </c>
      <c r="E13" s="629">
        <v>431522</v>
      </c>
      <c r="F13" s="581">
        <v>0</v>
      </c>
      <c r="G13" s="629">
        <v>2477562</v>
      </c>
      <c r="H13" s="581">
        <v>10394559</v>
      </c>
      <c r="I13" s="629">
        <v>9045986</v>
      </c>
      <c r="J13" s="581">
        <v>0</v>
      </c>
      <c r="K13" s="629">
        <v>0</v>
      </c>
      <c r="L13" s="581">
        <v>2654440</v>
      </c>
      <c r="M13" s="629">
        <v>6792</v>
      </c>
      <c r="N13" s="581">
        <v>0</v>
      </c>
      <c r="O13" s="629">
        <v>0</v>
      </c>
      <c r="P13" s="587">
        <f t="shared" si="2"/>
        <v>13048999</v>
      </c>
      <c r="Q13" s="583">
        <f t="shared" si="2"/>
        <v>11961862</v>
      </c>
      <c r="R13" s="584"/>
      <c r="S13" s="584"/>
      <c r="T13" s="584">
        <f>+'[1]Segmentos LN resumen'!F13-P13</f>
        <v>0</v>
      </c>
      <c r="U13" s="584">
        <f>+'[1]Segmentos LN resumen'!G13-Q13</f>
        <v>0</v>
      </c>
      <c r="V13" s="584"/>
    </row>
    <row r="14" spans="17:19" ht="12">
      <c r="Q14" s="589"/>
      <c r="R14" s="584"/>
      <c r="S14" s="584"/>
    </row>
    <row r="15" spans="2:22" ht="24">
      <c r="B15" s="585"/>
      <c r="C15" s="590" t="s">
        <v>322</v>
      </c>
      <c r="D15" s="581">
        <v>0</v>
      </c>
      <c r="E15" s="629">
        <v>1049434069</v>
      </c>
      <c r="F15" s="581">
        <v>0</v>
      </c>
      <c r="G15" s="629">
        <v>0</v>
      </c>
      <c r="H15" s="581">
        <v>0</v>
      </c>
      <c r="I15" s="629">
        <v>0</v>
      </c>
      <c r="J15" s="581">
        <v>0</v>
      </c>
      <c r="K15" s="629"/>
      <c r="L15" s="581">
        <v>0</v>
      </c>
      <c r="M15" s="629">
        <v>0</v>
      </c>
      <c r="N15" s="581">
        <v>0</v>
      </c>
      <c r="O15" s="629">
        <v>-1964</v>
      </c>
      <c r="P15" s="587">
        <f>+D15+F15+H15+J15+L15+N15</f>
        <v>0</v>
      </c>
      <c r="Q15" s="583">
        <f>+E15+G15+I15+K15+M15+O15</f>
        <v>1049432105</v>
      </c>
      <c r="R15" s="584"/>
      <c r="S15" s="584"/>
      <c r="T15" s="584">
        <f>+'[1]Segmentos LN resumen'!F15-P15</f>
        <v>0</v>
      </c>
      <c r="U15" s="584">
        <f>+'[1]Segmentos LN resumen'!G15-Q15</f>
        <v>0</v>
      </c>
      <c r="V15" s="584"/>
    </row>
    <row r="16" spans="17:19" ht="12">
      <c r="Q16" s="589"/>
      <c r="R16" s="584"/>
      <c r="S16" s="584"/>
    </row>
    <row r="17" spans="2:22" ht="12">
      <c r="B17" s="630" t="s">
        <v>323</v>
      </c>
      <c r="D17" s="581">
        <f>SUM(D18:D27)</f>
        <v>0</v>
      </c>
      <c r="E17" s="619">
        <f>SUM(E18:E27)</f>
        <v>462047875</v>
      </c>
      <c r="F17" s="581">
        <f>SUM(F18:F27)</f>
        <v>426146795</v>
      </c>
      <c r="G17" s="619">
        <f aca="true" t="shared" si="3" ref="G17:Q17">SUM(G18:G27)</f>
        <v>443412233</v>
      </c>
      <c r="H17" s="581">
        <f>SUM(H18:H27)</f>
        <v>1987696137</v>
      </c>
      <c r="I17" s="619">
        <f t="shared" si="3"/>
        <v>1662603605</v>
      </c>
      <c r="J17" s="581">
        <f t="shared" si="3"/>
        <v>920924297</v>
      </c>
      <c r="K17" s="619">
        <f t="shared" si="3"/>
        <v>847774289</v>
      </c>
      <c r="L17" s="581">
        <f t="shared" si="3"/>
        <v>661868013</v>
      </c>
      <c r="M17" s="619">
        <f t="shared" si="3"/>
        <v>675858105</v>
      </c>
      <c r="N17" s="581">
        <f t="shared" si="3"/>
        <v>0</v>
      </c>
      <c r="O17" s="583">
        <f t="shared" si="3"/>
        <v>0</v>
      </c>
      <c r="P17" s="587">
        <f t="shared" si="3"/>
        <v>3996635242</v>
      </c>
      <c r="Q17" s="583">
        <f t="shared" si="3"/>
        <v>4091696107</v>
      </c>
      <c r="R17" s="584"/>
      <c r="S17" s="584"/>
      <c r="T17" s="584">
        <f>+'[1]Segmentos LN resumen'!F17-P17</f>
        <v>0</v>
      </c>
      <c r="U17" s="584">
        <f>+'[1]Segmentos LN resumen'!G17-Q17</f>
        <v>0</v>
      </c>
      <c r="V17" s="584"/>
    </row>
    <row r="18" spans="2:22" ht="12">
      <c r="B18" s="585"/>
      <c r="C18" s="580" t="s">
        <v>324</v>
      </c>
      <c r="D18" s="581">
        <v>0</v>
      </c>
      <c r="E18" s="629">
        <v>0</v>
      </c>
      <c r="F18" s="581">
        <v>673545</v>
      </c>
      <c r="G18" s="629">
        <v>21751</v>
      </c>
      <c r="H18" s="581">
        <v>635048596</v>
      </c>
      <c r="I18" s="629">
        <v>488858930</v>
      </c>
      <c r="J18" s="581">
        <v>10035</v>
      </c>
      <c r="K18" s="629">
        <v>3620</v>
      </c>
      <c r="L18" s="581">
        <v>0</v>
      </c>
      <c r="M18" s="629">
        <v>0</v>
      </c>
      <c r="N18" s="581">
        <v>0</v>
      </c>
      <c r="O18" s="629">
        <v>0</v>
      </c>
      <c r="P18" s="587">
        <f aca="true" t="shared" si="4" ref="P18:Q27">+D18+F18+H18+J18+L18+N18</f>
        <v>635732176</v>
      </c>
      <c r="Q18" s="583">
        <f t="shared" si="4"/>
        <v>488884301</v>
      </c>
      <c r="R18" s="584"/>
      <c r="S18" s="584"/>
      <c r="T18" s="584">
        <f>+'[1]Segmentos LN resumen'!F18-P18</f>
        <v>0</v>
      </c>
      <c r="U18" s="584">
        <f>+'[1]Segmentos LN resumen'!G18-Q18</f>
        <v>0</v>
      </c>
      <c r="V18" s="584"/>
    </row>
    <row r="19" spans="2:22" ht="12">
      <c r="B19" s="585"/>
      <c r="C19" s="580" t="s">
        <v>325</v>
      </c>
      <c r="D19" s="581">
        <v>0</v>
      </c>
      <c r="E19" s="629">
        <v>0</v>
      </c>
      <c r="F19" s="581">
        <v>257248</v>
      </c>
      <c r="G19" s="629">
        <v>326850</v>
      </c>
      <c r="H19" s="581">
        <v>61024844</v>
      </c>
      <c r="I19" s="629">
        <v>52122099</v>
      </c>
      <c r="J19" s="581">
        <v>2529194</v>
      </c>
      <c r="K19" s="629">
        <v>2292399</v>
      </c>
      <c r="L19" s="581">
        <v>0</v>
      </c>
      <c r="M19" s="629">
        <v>0</v>
      </c>
      <c r="N19" s="581">
        <v>0</v>
      </c>
      <c r="O19" s="629">
        <v>0</v>
      </c>
      <c r="P19" s="587">
        <f t="shared" si="4"/>
        <v>63811286</v>
      </c>
      <c r="Q19" s="583">
        <f t="shared" si="4"/>
        <v>54741348</v>
      </c>
      <c r="R19" s="584"/>
      <c r="S19" s="584"/>
      <c r="T19" s="584">
        <f>+'[1]Segmentos LN resumen'!F19-P19</f>
        <v>0</v>
      </c>
      <c r="U19" s="584">
        <f>+'[1]Segmentos LN resumen'!G19-Q19</f>
        <v>0</v>
      </c>
      <c r="V19" s="584"/>
    </row>
    <row r="20" spans="2:22" ht="12">
      <c r="B20" s="585"/>
      <c r="C20" s="580" t="s">
        <v>326</v>
      </c>
      <c r="D20" s="581">
        <v>0</v>
      </c>
      <c r="E20" s="629">
        <v>0</v>
      </c>
      <c r="F20" s="581">
        <v>4984584</v>
      </c>
      <c r="G20" s="629">
        <v>6208472</v>
      </c>
      <c r="H20" s="581">
        <v>38016978</v>
      </c>
      <c r="I20" s="629">
        <v>74095449</v>
      </c>
      <c r="J20" s="581">
        <v>8175663</v>
      </c>
      <c r="K20" s="629">
        <v>7875015</v>
      </c>
      <c r="L20" s="581">
        <v>0</v>
      </c>
      <c r="M20" s="629">
        <v>0</v>
      </c>
      <c r="N20" s="581">
        <v>0</v>
      </c>
      <c r="O20" s="629">
        <v>0</v>
      </c>
      <c r="P20" s="587">
        <f t="shared" si="4"/>
        <v>51177225</v>
      </c>
      <c r="Q20" s="583">
        <f t="shared" si="4"/>
        <v>88178936</v>
      </c>
      <c r="R20" s="584"/>
      <c r="S20" s="584"/>
      <c r="T20" s="584">
        <f>+'[1]Segmentos LN resumen'!F20-P20</f>
        <v>0</v>
      </c>
      <c r="U20" s="584">
        <f>+'[1]Segmentos LN resumen'!G20-Q20</f>
        <v>0</v>
      </c>
      <c r="V20" s="584"/>
    </row>
    <row r="21" spans="2:22" ht="12">
      <c r="B21" s="585"/>
      <c r="C21" s="580" t="s">
        <v>327</v>
      </c>
      <c r="D21" s="581">
        <v>0</v>
      </c>
      <c r="E21" s="629">
        <v>0</v>
      </c>
      <c r="F21" s="581">
        <v>254955</v>
      </c>
      <c r="G21" s="629">
        <v>355485</v>
      </c>
      <c r="H21" s="581">
        <v>0</v>
      </c>
      <c r="I21" s="629">
        <v>0</v>
      </c>
      <c r="J21" s="581">
        <v>0</v>
      </c>
      <c r="K21" s="629">
        <v>0</v>
      </c>
      <c r="L21" s="581">
        <v>0</v>
      </c>
      <c r="M21" s="629">
        <v>0</v>
      </c>
      <c r="N21" s="581">
        <v>0</v>
      </c>
      <c r="O21" s="629">
        <v>0</v>
      </c>
      <c r="P21" s="587">
        <f t="shared" si="4"/>
        <v>254955</v>
      </c>
      <c r="Q21" s="583">
        <f t="shared" si="4"/>
        <v>355485</v>
      </c>
      <c r="R21" s="584"/>
      <c r="S21" s="584"/>
      <c r="T21" s="584">
        <f>+'[1]Segmentos LN resumen'!F21-P21</f>
        <v>0</v>
      </c>
      <c r="U21" s="584">
        <f>+'[1]Segmentos LN resumen'!G21-Q21</f>
        <v>0</v>
      </c>
      <c r="V21" s="584"/>
    </row>
    <row r="22" spans="2:22" ht="12">
      <c r="B22" s="585"/>
      <c r="C22" s="580" t="s">
        <v>328</v>
      </c>
      <c r="D22" s="581">
        <v>0</v>
      </c>
      <c r="E22" s="629">
        <v>462006979</v>
      </c>
      <c r="F22" s="581">
        <v>12749</v>
      </c>
      <c r="G22" s="629">
        <v>15027</v>
      </c>
      <c r="H22" s="581">
        <v>0</v>
      </c>
      <c r="I22" s="629">
        <v>0</v>
      </c>
      <c r="J22" s="581">
        <v>30686283</v>
      </c>
      <c r="K22" s="629">
        <v>29497710</v>
      </c>
      <c r="L22" s="581">
        <v>0</v>
      </c>
      <c r="M22" s="629">
        <v>0</v>
      </c>
      <c r="N22" s="581">
        <v>0</v>
      </c>
      <c r="O22" s="629">
        <v>0</v>
      </c>
      <c r="P22" s="587">
        <f t="shared" si="4"/>
        <v>30699032</v>
      </c>
      <c r="Q22" s="583">
        <f t="shared" si="4"/>
        <v>491519716</v>
      </c>
      <c r="R22" s="584"/>
      <c r="S22" s="584"/>
      <c r="T22" s="584">
        <f>+'[1]Segmentos LN resumen'!F22-P22</f>
        <v>0</v>
      </c>
      <c r="U22" s="584">
        <f>+'[1]Segmentos LN resumen'!G22-Q22</f>
        <v>0</v>
      </c>
      <c r="V22" s="584"/>
    </row>
    <row r="23" spans="2:22" ht="12">
      <c r="B23" s="585"/>
      <c r="C23" s="580" t="s">
        <v>329</v>
      </c>
      <c r="D23" s="581">
        <v>0</v>
      </c>
      <c r="E23" s="629">
        <v>0</v>
      </c>
      <c r="F23" s="581">
        <v>1509349</v>
      </c>
      <c r="G23" s="629">
        <v>1856386</v>
      </c>
      <c r="H23" s="581">
        <v>1084156213</v>
      </c>
      <c r="I23" s="629">
        <v>905374088</v>
      </c>
      <c r="J23" s="581">
        <v>19302861</v>
      </c>
      <c r="K23" s="629">
        <v>16427134</v>
      </c>
      <c r="L23" s="581">
        <v>9823230</v>
      </c>
      <c r="M23" s="629">
        <v>9826406</v>
      </c>
      <c r="N23" s="581">
        <v>0</v>
      </c>
      <c r="O23" s="629">
        <v>0</v>
      </c>
      <c r="P23" s="587">
        <f t="shared" si="4"/>
        <v>1114791653</v>
      </c>
      <c r="Q23" s="583">
        <f t="shared" si="4"/>
        <v>933484014</v>
      </c>
      <c r="R23" s="584"/>
      <c r="S23" s="584"/>
      <c r="T23" s="584">
        <f>+'[1]Segmentos LN resumen'!F23-P23</f>
        <v>0</v>
      </c>
      <c r="U23" s="584">
        <f>+'[1]Segmentos LN resumen'!G23-Q23</f>
        <v>0</v>
      </c>
      <c r="V23" s="584"/>
    </row>
    <row r="24" spans="2:22" ht="12">
      <c r="B24" s="585"/>
      <c r="C24" s="580" t="s">
        <v>330</v>
      </c>
      <c r="D24" s="581">
        <v>0</v>
      </c>
      <c r="E24" s="629">
        <v>0</v>
      </c>
      <c r="F24" s="581">
        <v>0</v>
      </c>
      <c r="G24" s="629">
        <v>0</v>
      </c>
      <c r="H24" s="581">
        <v>86799347</v>
      </c>
      <c r="I24" s="629">
        <v>76703162</v>
      </c>
      <c r="J24" s="581">
        <v>0</v>
      </c>
      <c r="K24" s="629">
        <v>0</v>
      </c>
      <c r="L24" s="581">
        <v>0</v>
      </c>
      <c r="M24" s="629">
        <v>0</v>
      </c>
      <c r="N24" s="581">
        <v>0</v>
      </c>
      <c r="O24" s="629">
        <v>0</v>
      </c>
      <c r="P24" s="587">
        <f t="shared" si="4"/>
        <v>86799347</v>
      </c>
      <c r="Q24" s="583">
        <f t="shared" si="4"/>
        <v>76703162</v>
      </c>
      <c r="R24" s="584"/>
      <c r="S24" s="584"/>
      <c r="T24" s="584">
        <f>+'[1]Segmentos LN resumen'!F24-P24</f>
        <v>0</v>
      </c>
      <c r="U24" s="584">
        <f>+'[1]Segmentos LN resumen'!G24-Q24</f>
        <v>0</v>
      </c>
      <c r="V24" s="584"/>
    </row>
    <row r="25" spans="2:22" ht="12">
      <c r="B25" s="585"/>
      <c r="C25" s="580" t="s">
        <v>331</v>
      </c>
      <c r="D25" s="581">
        <v>0</v>
      </c>
      <c r="E25" s="629">
        <v>0</v>
      </c>
      <c r="F25" s="581">
        <v>418454365</v>
      </c>
      <c r="G25" s="629">
        <v>434628262</v>
      </c>
      <c r="H25" s="581">
        <v>14834288</v>
      </c>
      <c r="I25" s="629">
        <v>20960307</v>
      </c>
      <c r="J25" s="581">
        <v>856101969</v>
      </c>
      <c r="K25" s="629">
        <v>784307032</v>
      </c>
      <c r="L25" s="581">
        <v>652044783</v>
      </c>
      <c r="M25" s="629">
        <v>666031699</v>
      </c>
      <c r="N25" s="581">
        <v>0</v>
      </c>
      <c r="O25" s="629">
        <v>0</v>
      </c>
      <c r="P25" s="587">
        <f t="shared" si="4"/>
        <v>1941435405</v>
      </c>
      <c r="Q25" s="583">
        <f t="shared" si="4"/>
        <v>1905927300</v>
      </c>
      <c r="R25" s="584"/>
      <c r="S25" s="584"/>
      <c r="T25" s="584">
        <f>+'[1]Segmentos LN resumen'!F25-P25</f>
        <v>0</v>
      </c>
      <c r="U25" s="584">
        <f>+'[1]Segmentos LN resumen'!G25-Q25</f>
        <v>0</v>
      </c>
      <c r="V25" s="584"/>
    </row>
    <row r="26" spans="2:22" ht="12">
      <c r="B26" s="585"/>
      <c r="C26" s="580" t="s">
        <v>332</v>
      </c>
      <c r="D26" s="581">
        <v>0</v>
      </c>
      <c r="E26" s="629">
        <v>0</v>
      </c>
      <c r="F26" s="581">
        <v>0</v>
      </c>
      <c r="G26" s="629">
        <v>0</v>
      </c>
      <c r="H26" s="581">
        <v>0</v>
      </c>
      <c r="I26" s="629">
        <v>0</v>
      </c>
      <c r="J26" s="581">
        <v>0</v>
      </c>
      <c r="K26" s="629">
        <v>0</v>
      </c>
      <c r="L26" s="581">
        <v>0</v>
      </c>
      <c r="M26" s="629">
        <v>0</v>
      </c>
      <c r="N26" s="581">
        <v>0</v>
      </c>
      <c r="O26" s="629">
        <v>0</v>
      </c>
      <c r="P26" s="587">
        <f t="shared" si="4"/>
        <v>0</v>
      </c>
      <c r="Q26" s="583">
        <f t="shared" si="4"/>
        <v>0</v>
      </c>
      <c r="R26" s="584"/>
      <c r="S26" s="584"/>
      <c r="T26" s="584">
        <f>+'[1]Segmentos LN resumen'!F26-P26</f>
        <v>0</v>
      </c>
      <c r="U26" s="584">
        <f>+'[1]Segmentos LN resumen'!G26-Q26</f>
        <v>0</v>
      </c>
      <c r="V26" s="584"/>
    </row>
    <row r="27" spans="2:22" ht="12">
      <c r="B27" s="585"/>
      <c r="C27" s="580" t="s">
        <v>333</v>
      </c>
      <c r="D27" s="581">
        <v>0</v>
      </c>
      <c r="E27" s="629">
        <v>40896</v>
      </c>
      <c r="F27" s="581">
        <v>0</v>
      </c>
      <c r="G27" s="629">
        <v>0</v>
      </c>
      <c r="H27" s="581">
        <v>67815871</v>
      </c>
      <c r="I27" s="629">
        <v>44489570</v>
      </c>
      <c r="J27" s="581">
        <v>4118292</v>
      </c>
      <c r="K27" s="629">
        <v>7371379</v>
      </c>
      <c r="L27" s="581">
        <v>0</v>
      </c>
      <c r="M27" s="629">
        <v>0</v>
      </c>
      <c r="N27" s="581">
        <v>0</v>
      </c>
      <c r="O27" s="629">
        <v>0</v>
      </c>
      <c r="P27" s="587">
        <f t="shared" si="4"/>
        <v>71934163</v>
      </c>
      <c r="Q27" s="583">
        <f t="shared" si="4"/>
        <v>51901845</v>
      </c>
      <c r="R27" s="584"/>
      <c r="S27" s="584"/>
      <c r="T27" s="584">
        <f>+'[1]Segmentos LN resumen'!F27-P27</f>
        <v>0</v>
      </c>
      <c r="U27" s="584">
        <f>+'[1]Segmentos LN resumen'!G27-Q27</f>
        <v>0</v>
      </c>
      <c r="V27" s="584"/>
    </row>
    <row r="28" spans="17:19" ht="12">
      <c r="Q28" s="589"/>
      <c r="R28" s="584"/>
      <c r="S28" s="584"/>
    </row>
    <row r="29" spans="2:22" ht="12">
      <c r="B29" s="591" t="s">
        <v>334</v>
      </c>
      <c r="C29" s="592"/>
      <c r="D29" s="587">
        <f>+D6+D17</f>
        <v>0</v>
      </c>
      <c r="E29" s="644">
        <f>+E6+E17</f>
        <v>1531004808</v>
      </c>
      <c r="F29" s="587">
        <f aca="true" t="shared" si="5" ref="F29:Q29">+F6+F17</f>
        <v>673719590</v>
      </c>
      <c r="G29" s="644">
        <f t="shared" si="5"/>
        <v>634853693</v>
      </c>
      <c r="H29" s="587">
        <f t="shared" si="5"/>
        <v>2705496047</v>
      </c>
      <c r="I29" s="644">
        <f t="shared" si="5"/>
        <v>2315945976</v>
      </c>
      <c r="J29" s="587">
        <f t="shared" si="5"/>
        <v>1125881413</v>
      </c>
      <c r="K29" s="644">
        <f t="shared" si="5"/>
        <v>1055327964</v>
      </c>
      <c r="L29" s="587">
        <f t="shared" si="5"/>
        <v>762733417</v>
      </c>
      <c r="M29" s="644">
        <f t="shared" si="5"/>
        <v>792229768</v>
      </c>
      <c r="N29" s="587">
        <f t="shared" si="5"/>
        <v>-1978454</v>
      </c>
      <c r="O29" s="644">
        <f t="shared" si="5"/>
        <v>-4417595</v>
      </c>
      <c r="P29" s="587">
        <f t="shared" si="5"/>
        <v>5265852013</v>
      </c>
      <c r="Q29" s="644">
        <f t="shared" si="5"/>
        <v>6324944614</v>
      </c>
      <c r="R29" s="584"/>
      <c r="S29" s="584"/>
      <c r="T29" s="584">
        <f>+'[1]Segmentos LN resumen'!F29-P29</f>
        <v>0</v>
      </c>
      <c r="U29" s="584">
        <f>+'[1]Segmentos LN resumen'!G29-Q29</f>
        <v>0</v>
      </c>
      <c r="V29" s="584"/>
    </row>
    <row r="30" spans="18:19" ht="12">
      <c r="R30" s="584"/>
      <c r="S30" s="584"/>
    </row>
    <row r="31" spans="18:19" ht="12">
      <c r="R31" s="584"/>
      <c r="S31" s="584"/>
    </row>
    <row r="32" spans="18:19" ht="12">
      <c r="R32" s="584"/>
      <c r="S32" s="584"/>
    </row>
    <row r="33" spans="2:19" ht="18" customHeight="1">
      <c r="B33" s="579" t="s">
        <v>414</v>
      </c>
      <c r="C33" s="640"/>
      <c r="D33" s="652"/>
      <c r="E33" s="652"/>
      <c r="F33" s="653" t="s">
        <v>45</v>
      </c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54"/>
      <c r="R33" s="584"/>
      <c r="S33" s="584"/>
    </row>
    <row r="34" spans="2:19" ht="12" customHeight="1">
      <c r="B34" s="566" t="s">
        <v>3</v>
      </c>
      <c r="C34" s="567"/>
      <c r="D34" s="568" t="s">
        <v>310</v>
      </c>
      <c r="E34" s="569"/>
      <c r="F34" s="650" t="s">
        <v>10</v>
      </c>
      <c r="G34" s="651"/>
      <c r="H34" s="650" t="s">
        <v>71</v>
      </c>
      <c r="I34" s="651"/>
      <c r="J34" s="650" t="s">
        <v>14</v>
      </c>
      <c r="K34" s="651"/>
      <c r="L34" s="650" t="s">
        <v>12</v>
      </c>
      <c r="M34" s="651"/>
      <c r="N34" s="650" t="s">
        <v>46</v>
      </c>
      <c r="O34" s="651"/>
      <c r="P34" s="650" t="s">
        <v>311</v>
      </c>
      <c r="Q34" s="651"/>
      <c r="R34" s="584"/>
      <c r="S34" s="584"/>
    </row>
    <row r="35" spans="2:19" ht="12" customHeight="1">
      <c r="B35" s="655" t="s">
        <v>335</v>
      </c>
      <c r="C35" s="656"/>
      <c r="D35" s="572">
        <f>+D4</f>
        <v>42643</v>
      </c>
      <c r="E35" s="573">
        <f>+E4</f>
        <v>42369</v>
      </c>
      <c r="F35" s="572">
        <f aca="true" t="shared" si="6" ref="F35:Q35">+F4</f>
        <v>42643</v>
      </c>
      <c r="G35" s="573">
        <f t="shared" si="6"/>
        <v>42369</v>
      </c>
      <c r="H35" s="572">
        <f t="shared" si="6"/>
        <v>42643</v>
      </c>
      <c r="I35" s="573">
        <f t="shared" si="6"/>
        <v>42369</v>
      </c>
      <c r="J35" s="572">
        <f t="shared" si="6"/>
        <v>42643</v>
      </c>
      <c r="K35" s="573">
        <f t="shared" si="6"/>
        <v>42369</v>
      </c>
      <c r="L35" s="572">
        <f t="shared" si="6"/>
        <v>42643</v>
      </c>
      <c r="M35" s="573">
        <f t="shared" si="6"/>
        <v>42369</v>
      </c>
      <c r="N35" s="572">
        <f t="shared" si="6"/>
        <v>42643</v>
      </c>
      <c r="O35" s="573">
        <f t="shared" si="6"/>
        <v>42369</v>
      </c>
      <c r="P35" s="572">
        <f t="shared" si="6"/>
        <v>42643</v>
      </c>
      <c r="Q35" s="573">
        <f t="shared" si="6"/>
        <v>42369</v>
      </c>
      <c r="R35" s="584"/>
      <c r="S35" s="584"/>
    </row>
    <row r="36" spans="2:19" ht="12" customHeight="1">
      <c r="B36" s="657"/>
      <c r="C36" s="658"/>
      <c r="D36" s="576" t="s">
        <v>313</v>
      </c>
      <c r="E36" s="578" t="s">
        <v>313</v>
      </c>
      <c r="F36" s="576" t="s">
        <v>313</v>
      </c>
      <c r="G36" s="578" t="s">
        <v>313</v>
      </c>
      <c r="H36" s="576" t="s">
        <v>313</v>
      </c>
      <c r="I36" s="578" t="s">
        <v>313</v>
      </c>
      <c r="J36" s="576" t="s">
        <v>313</v>
      </c>
      <c r="K36" s="578" t="s">
        <v>313</v>
      </c>
      <c r="L36" s="576" t="s">
        <v>313</v>
      </c>
      <c r="M36" s="578" t="s">
        <v>313</v>
      </c>
      <c r="N36" s="576" t="s">
        <v>313</v>
      </c>
      <c r="O36" s="578" t="s">
        <v>313</v>
      </c>
      <c r="P36" s="576" t="s">
        <v>313</v>
      </c>
      <c r="Q36" s="578" t="s">
        <v>313</v>
      </c>
      <c r="R36" s="584"/>
      <c r="S36" s="584"/>
    </row>
    <row r="37" spans="2:22" ht="12" customHeight="1">
      <c r="B37" s="646" t="s">
        <v>336</v>
      </c>
      <c r="C37" s="659"/>
      <c r="D37" s="581">
        <f>SUM(D38:D46)</f>
        <v>0</v>
      </c>
      <c r="E37" s="619">
        <f>SUM(E38:E46)</f>
        <v>418047564</v>
      </c>
      <c r="F37" s="581">
        <f>SUM(F38:F46)</f>
        <v>521087181</v>
      </c>
      <c r="G37" s="619">
        <f aca="true" t="shared" si="7" ref="G37:O37">SUM(G38:G44)</f>
        <v>431630046</v>
      </c>
      <c r="H37" s="581">
        <f>SUM(H38:H46)</f>
        <v>651292473</v>
      </c>
      <c r="I37" s="619">
        <f t="shared" si="7"/>
        <v>552804640</v>
      </c>
      <c r="J37" s="581">
        <f>SUM(J38:J46)</f>
        <v>297895700</v>
      </c>
      <c r="K37" s="619">
        <f t="shared" si="7"/>
        <v>247749856</v>
      </c>
      <c r="L37" s="581">
        <f>SUM(L38:L46)</f>
        <v>152998815</v>
      </c>
      <c r="M37" s="619">
        <f t="shared" si="7"/>
        <v>192540953</v>
      </c>
      <c r="N37" s="581">
        <f>SUM(N38:N46)</f>
        <v>-1978454</v>
      </c>
      <c r="O37" s="619">
        <f t="shared" si="7"/>
        <v>-4417595</v>
      </c>
      <c r="P37" s="587">
        <f>SUM(P38:P46)</f>
        <v>1621295715</v>
      </c>
      <c r="Q37" s="583">
        <f>SUM(Q38:Q46)</f>
        <v>1838355464</v>
      </c>
      <c r="R37" s="584"/>
      <c r="S37" s="584"/>
      <c r="T37" s="584">
        <f>+'[1]Segmentos LN resumen'!F37-P37</f>
        <v>0</v>
      </c>
      <c r="U37" s="584">
        <f>+'[1]Segmentos LN resumen'!G37-Q37</f>
        <v>0</v>
      </c>
      <c r="V37" s="584"/>
    </row>
    <row r="38" spans="2:22" ht="12">
      <c r="B38" s="585"/>
      <c r="C38" s="580" t="s">
        <v>337</v>
      </c>
      <c r="D38" s="581">
        <v>0</v>
      </c>
      <c r="E38" s="619">
        <v>92682</v>
      </c>
      <c r="F38" s="581">
        <v>0</v>
      </c>
      <c r="G38" s="619">
        <v>526559</v>
      </c>
      <c r="H38" s="581">
        <v>205914386</v>
      </c>
      <c r="I38" s="619">
        <v>134704079</v>
      </c>
      <c r="J38" s="581">
        <v>93341896</v>
      </c>
      <c r="K38" s="619">
        <v>34994868</v>
      </c>
      <c r="L38" s="581">
        <v>29902665</v>
      </c>
      <c r="M38" s="619">
        <v>35806842</v>
      </c>
      <c r="N38" s="581">
        <v>0</v>
      </c>
      <c r="O38" s="619">
        <v>0</v>
      </c>
      <c r="P38" s="587">
        <f aca="true" t="shared" si="8" ref="P38:Q44">+D38+F38+H38+J38+L38+N38</f>
        <v>329158947</v>
      </c>
      <c r="Q38" s="583">
        <f t="shared" si="8"/>
        <v>206125030</v>
      </c>
      <c r="R38" s="584"/>
      <c r="S38" s="584"/>
      <c r="T38" s="584">
        <f>+'[1]Segmentos LN resumen'!F38-P38</f>
        <v>0</v>
      </c>
      <c r="U38" s="584">
        <f>+'[1]Segmentos LN resumen'!G38-Q38</f>
        <v>0</v>
      </c>
      <c r="V38" s="584"/>
    </row>
    <row r="39" spans="2:22" ht="12">
      <c r="B39" s="585"/>
      <c r="C39" s="580" t="s">
        <v>338</v>
      </c>
      <c r="D39" s="581">
        <v>0</v>
      </c>
      <c r="E39" s="619">
        <v>293820</v>
      </c>
      <c r="F39" s="581">
        <v>459309903</v>
      </c>
      <c r="G39" s="619">
        <v>402486702</v>
      </c>
      <c r="H39" s="581">
        <v>363025809</v>
      </c>
      <c r="I39" s="619">
        <v>383345351</v>
      </c>
      <c r="J39" s="581">
        <v>141531238</v>
      </c>
      <c r="K39" s="619">
        <v>169494726</v>
      </c>
      <c r="L39" s="581">
        <v>54280693</v>
      </c>
      <c r="M39" s="619">
        <v>81443952</v>
      </c>
      <c r="N39" s="581">
        <v>0</v>
      </c>
      <c r="O39" s="619">
        <v>0</v>
      </c>
      <c r="P39" s="587">
        <f t="shared" si="8"/>
        <v>1018147643</v>
      </c>
      <c r="Q39" s="583">
        <f t="shared" si="8"/>
        <v>1037064551</v>
      </c>
      <c r="R39" s="584"/>
      <c r="S39" s="584"/>
      <c r="T39" s="584">
        <f>+'[1]Segmentos LN resumen'!F39-P39</f>
        <v>0</v>
      </c>
      <c r="U39" s="584">
        <f>+'[1]Segmentos LN resumen'!G39-Q39</f>
        <v>0</v>
      </c>
      <c r="V39" s="584"/>
    </row>
    <row r="40" spans="2:22" ht="12">
      <c r="B40" s="585"/>
      <c r="C40" s="580" t="s">
        <v>339</v>
      </c>
      <c r="D40" s="581">
        <v>0</v>
      </c>
      <c r="E40" s="619">
        <v>636116</v>
      </c>
      <c r="F40" s="581">
        <v>1133698</v>
      </c>
      <c r="G40" s="619">
        <v>1192017</v>
      </c>
      <c r="H40" s="581">
        <v>80160247</v>
      </c>
      <c r="I40" s="619">
        <v>32611195</v>
      </c>
      <c r="J40" s="581">
        <v>48341807</v>
      </c>
      <c r="K40" s="619">
        <v>16017544</v>
      </c>
      <c r="L40" s="581">
        <v>25984354</v>
      </c>
      <c r="M40" s="619">
        <v>26092527</v>
      </c>
      <c r="N40" s="581">
        <v>-1978454</v>
      </c>
      <c r="O40" s="619">
        <v>-4417595</v>
      </c>
      <c r="P40" s="587">
        <f t="shared" si="8"/>
        <v>153641652</v>
      </c>
      <c r="Q40" s="583">
        <f t="shared" si="8"/>
        <v>72131804</v>
      </c>
      <c r="R40" s="584"/>
      <c r="S40" s="584"/>
      <c r="T40" s="584">
        <f>+'[1]Segmentos LN resumen'!F40-P40</f>
        <v>0</v>
      </c>
      <c r="U40" s="584">
        <f>+'[1]Segmentos LN resumen'!G40-Q40</f>
        <v>0</v>
      </c>
      <c r="V40" s="584"/>
    </row>
    <row r="41" spans="2:22" ht="12">
      <c r="B41" s="585"/>
      <c r="C41" s="580" t="s">
        <v>340</v>
      </c>
      <c r="D41" s="581">
        <v>0</v>
      </c>
      <c r="E41" s="619">
        <v>3595</v>
      </c>
      <c r="F41" s="581">
        <v>57355338</v>
      </c>
      <c r="G41" s="619">
        <v>27424768</v>
      </c>
      <c r="H41" s="581">
        <v>2192030</v>
      </c>
      <c r="I41" s="619">
        <v>2144014</v>
      </c>
      <c r="J41" s="581">
        <v>4685189</v>
      </c>
      <c r="K41" s="619">
        <v>5380567</v>
      </c>
      <c r="L41" s="581">
        <v>10108647</v>
      </c>
      <c r="M41" s="619">
        <v>10926878</v>
      </c>
      <c r="N41" s="581">
        <v>0</v>
      </c>
      <c r="O41" s="619">
        <v>0</v>
      </c>
      <c r="P41" s="587">
        <f t="shared" si="8"/>
        <v>74341204</v>
      </c>
      <c r="Q41" s="583">
        <f t="shared" si="8"/>
        <v>45879822</v>
      </c>
      <c r="R41" s="584"/>
      <c r="S41" s="584"/>
      <c r="T41" s="584">
        <f>+'[1]Segmentos LN resumen'!F41-P41</f>
        <v>0</v>
      </c>
      <c r="U41" s="584">
        <f>+'[1]Segmentos LN resumen'!G41-Q41</f>
        <v>0</v>
      </c>
      <c r="V41" s="584"/>
    </row>
    <row r="42" spans="2:22" ht="12">
      <c r="B42" s="585"/>
      <c r="C42" s="580" t="s">
        <v>341</v>
      </c>
      <c r="D42" s="581">
        <v>0</v>
      </c>
      <c r="E42" s="619">
        <v>0</v>
      </c>
      <c r="F42" s="581">
        <v>3288242</v>
      </c>
      <c r="G42" s="619">
        <v>0</v>
      </c>
      <c r="H42" s="581">
        <v>1</v>
      </c>
      <c r="I42" s="619">
        <v>1</v>
      </c>
      <c r="J42" s="581">
        <v>9637009</v>
      </c>
      <c r="K42" s="619">
        <v>21428954</v>
      </c>
      <c r="L42" s="581">
        <v>3242786</v>
      </c>
      <c r="M42" s="619">
        <v>2737460</v>
      </c>
      <c r="N42" s="581">
        <v>0</v>
      </c>
      <c r="O42" s="619">
        <v>0</v>
      </c>
      <c r="P42" s="587">
        <f t="shared" si="8"/>
        <v>16168038</v>
      </c>
      <c r="Q42" s="583">
        <f t="shared" si="8"/>
        <v>24166415</v>
      </c>
      <c r="R42" s="584"/>
      <c r="S42" s="584"/>
      <c r="T42" s="584">
        <f>+'[1]Segmentos LN resumen'!F42-P42</f>
        <v>0</v>
      </c>
      <c r="U42" s="584">
        <f>+'[1]Segmentos LN resumen'!G42-Q42</f>
        <v>0</v>
      </c>
      <c r="V42" s="584"/>
    </row>
    <row r="43" spans="2:22" ht="12">
      <c r="B43" s="585"/>
      <c r="C43" s="580" t="s">
        <v>342</v>
      </c>
      <c r="D43" s="581">
        <v>0</v>
      </c>
      <c r="E43" s="619">
        <v>0</v>
      </c>
      <c r="F43" s="581">
        <v>0</v>
      </c>
      <c r="G43" s="619">
        <v>0</v>
      </c>
      <c r="H43" s="581">
        <v>0</v>
      </c>
      <c r="I43" s="619">
        <v>0</v>
      </c>
      <c r="J43" s="581">
        <v>0</v>
      </c>
      <c r="K43" s="619">
        <v>0</v>
      </c>
      <c r="L43" s="581">
        <v>0</v>
      </c>
      <c r="M43" s="619">
        <v>0</v>
      </c>
      <c r="N43" s="581">
        <v>0</v>
      </c>
      <c r="O43" s="619">
        <v>0</v>
      </c>
      <c r="P43" s="587">
        <f t="shared" si="8"/>
        <v>0</v>
      </c>
      <c r="Q43" s="583">
        <f t="shared" si="8"/>
        <v>0</v>
      </c>
      <c r="R43" s="584"/>
      <c r="S43" s="584"/>
      <c r="T43" s="584">
        <f>+'[1]Segmentos LN resumen'!F43-P43</f>
        <v>0</v>
      </c>
      <c r="U43" s="584">
        <f>+'[1]Segmentos LN resumen'!G43-Q43</f>
        <v>0</v>
      </c>
      <c r="V43" s="584"/>
    </row>
    <row r="44" spans="2:22" ht="12">
      <c r="B44" s="585"/>
      <c r="C44" s="580" t="s">
        <v>343</v>
      </c>
      <c r="D44" s="581">
        <v>0</v>
      </c>
      <c r="E44" s="619">
        <v>0</v>
      </c>
      <c r="F44" s="581">
        <v>0</v>
      </c>
      <c r="G44" s="619">
        <v>0</v>
      </c>
      <c r="H44" s="581">
        <v>0</v>
      </c>
      <c r="I44" s="619">
        <v>0</v>
      </c>
      <c r="J44" s="581">
        <v>358561</v>
      </c>
      <c r="K44" s="619">
        <v>433197</v>
      </c>
      <c r="L44" s="581">
        <v>29479670</v>
      </c>
      <c r="M44" s="619">
        <v>35533294</v>
      </c>
      <c r="N44" s="581">
        <v>0</v>
      </c>
      <c r="O44" s="619">
        <v>0</v>
      </c>
      <c r="P44" s="587">
        <f t="shared" si="8"/>
        <v>29838231</v>
      </c>
      <c r="Q44" s="583">
        <f t="shared" si="8"/>
        <v>35966491</v>
      </c>
      <c r="R44" s="584"/>
      <c r="S44" s="584"/>
      <c r="T44" s="584">
        <f>+'[1]Segmentos LN resumen'!F44-P44</f>
        <v>0</v>
      </c>
      <c r="U44" s="584">
        <f>+'[1]Segmentos LN resumen'!G44-Q44</f>
        <v>0</v>
      </c>
      <c r="V44" s="584"/>
    </row>
    <row r="45" spans="16:19" ht="12">
      <c r="P45" s="589"/>
      <c r="Q45" s="589"/>
      <c r="R45" s="584"/>
      <c r="S45" s="584"/>
    </row>
    <row r="46" spans="2:22" ht="24">
      <c r="B46" s="585"/>
      <c r="C46" s="590" t="s">
        <v>344</v>
      </c>
      <c r="D46" s="581">
        <v>0</v>
      </c>
      <c r="E46" s="619">
        <v>417021351</v>
      </c>
      <c r="F46" s="581">
        <v>0</v>
      </c>
      <c r="G46" s="619">
        <v>0</v>
      </c>
      <c r="H46" s="581">
        <v>0</v>
      </c>
      <c r="I46" s="619">
        <v>0</v>
      </c>
      <c r="J46" s="581">
        <v>0</v>
      </c>
      <c r="K46" s="619">
        <v>0</v>
      </c>
      <c r="L46" s="581">
        <v>0</v>
      </c>
      <c r="M46" s="619">
        <v>0</v>
      </c>
      <c r="N46" s="581">
        <v>0</v>
      </c>
      <c r="O46" s="619">
        <v>0</v>
      </c>
      <c r="P46" s="587">
        <f>+D46+F46+H46+J46+L46+N46</f>
        <v>0</v>
      </c>
      <c r="Q46" s="583">
        <f>+E46+G46+I46+K46+M46+O46</f>
        <v>417021351</v>
      </c>
      <c r="R46" s="584"/>
      <c r="S46" s="584"/>
      <c r="T46" s="584">
        <f>+'[1]Segmentos LN resumen'!F46-P46</f>
        <v>0</v>
      </c>
      <c r="U46" s="584">
        <f>+'[1]Segmentos LN resumen'!G46-Q46</f>
        <v>0</v>
      </c>
      <c r="V46" s="584"/>
    </row>
    <row r="47" spans="16:19" ht="12">
      <c r="P47" s="589"/>
      <c r="Q47" s="589"/>
      <c r="R47" s="584"/>
      <c r="S47" s="584"/>
    </row>
    <row r="48" spans="2:22" ht="12">
      <c r="B48" s="630" t="s">
        <v>345</v>
      </c>
      <c r="D48" s="581">
        <f>SUM(D49:D55)</f>
        <v>0</v>
      </c>
      <c r="E48" s="619">
        <f>SUM(E49:E55)</f>
        <v>299654</v>
      </c>
      <c r="F48" s="581">
        <f aca="true" t="shared" si="9" ref="F48:Q48">SUM(F49:F55)</f>
        <v>143536297</v>
      </c>
      <c r="G48" s="619">
        <f t="shared" si="9"/>
        <v>174966573</v>
      </c>
      <c r="H48" s="581">
        <f t="shared" si="9"/>
        <v>1005725094</v>
      </c>
      <c r="I48" s="619">
        <f t="shared" si="9"/>
        <v>832749665</v>
      </c>
      <c r="J48" s="581">
        <f t="shared" si="9"/>
        <v>302960663</v>
      </c>
      <c r="K48" s="619">
        <f t="shared" si="9"/>
        <v>281940695</v>
      </c>
      <c r="L48" s="581">
        <f t="shared" si="9"/>
        <v>273656166</v>
      </c>
      <c r="M48" s="619">
        <f t="shared" si="9"/>
        <v>269823997</v>
      </c>
      <c r="N48" s="581">
        <f t="shared" si="9"/>
        <v>0</v>
      </c>
      <c r="O48" s="583">
        <f t="shared" si="9"/>
        <v>0</v>
      </c>
      <c r="P48" s="587">
        <f t="shared" si="9"/>
        <v>1725878220</v>
      </c>
      <c r="Q48" s="583">
        <f t="shared" si="9"/>
        <v>1559780584</v>
      </c>
      <c r="R48" s="584"/>
      <c r="S48" s="584"/>
      <c r="T48" s="584">
        <f>+'[1]Segmentos LN resumen'!F48-P48</f>
        <v>0</v>
      </c>
      <c r="U48" s="584">
        <f>+'[1]Segmentos LN resumen'!G48-Q48</f>
        <v>0</v>
      </c>
      <c r="V48" s="584"/>
    </row>
    <row r="49" spans="2:22" ht="12">
      <c r="B49" s="585"/>
      <c r="C49" s="580" t="s">
        <v>346</v>
      </c>
      <c r="D49" s="581">
        <v>0</v>
      </c>
      <c r="E49" s="619">
        <v>0</v>
      </c>
      <c r="F49" s="581">
        <v>0</v>
      </c>
      <c r="G49" s="619">
        <v>0</v>
      </c>
      <c r="H49" s="581">
        <v>462451328</v>
      </c>
      <c r="I49" s="619">
        <v>421538033</v>
      </c>
      <c r="J49" s="581">
        <v>250367840</v>
      </c>
      <c r="K49" s="619">
        <v>230851899</v>
      </c>
      <c r="L49" s="581">
        <v>239893884</v>
      </c>
      <c r="M49" s="619">
        <v>230907835</v>
      </c>
      <c r="N49" s="581">
        <v>0</v>
      </c>
      <c r="O49" s="619">
        <v>0</v>
      </c>
      <c r="P49" s="587">
        <f aca="true" t="shared" si="10" ref="P49:Q55">+D49+F49+H49+J49+L49+N49</f>
        <v>952713052</v>
      </c>
      <c r="Q49" s="583">
        <f t="shared" si="10"/>
        <v>883297767</v>
      </c>
      <c r="R49" s="584"/>
      <c r="S49" s="584"/>
      <c r="T49" s="584">
        <f>+'[1]Segmentos LN resumen'!F49-P49</f>
        <v>0</v>
      </c>
      <c r="U49" s="584">
        <f>+'[1]Segmentos LN resumen'!G49-Q49</f>
        <v>0</v>
      </c>
      <c r="V49" s="584"/>
    </row>
    <row r="50" spans="2:22" ht="12">
      <c r="B50" s="585"/>
      <c r="C50" s="580" t="s">
        <v>347</v>
      </c>
      <c r="D50" s="581">
        <v>0</v>
      </c>
      <c r="E50" s="619">
        <v>0</v>
      </c>
      <c r="F50" s="581">
        <v>123527037</v>
      </c>
      <c r="G50" s="619">
        <v>154803475</v>
      </c>
      <c r="H50" s="581">
        <v>58295199</v>
      </c>
      <c r="I50" s="619">
        <v>22852766</v>
      </c>
      <c r="J50" s="581">
        <v>0</v>
      </c>
      <c r="K50" s="619">
        <v>0</v>
      </c>
      <c r="L50" s="581">
        <v>157019</v>
      </c>
      <c r="M50" s="619">
        <v>371317</v>
      </c>
      <c r="N50" s="581">
        <v>0</v>
      </c>
      <c r="O50" s="619">
        <v>0</v>
      </c>
      <c r="P50" s="587">
        <f t="shared" si="10"/>
        <v>181979255</v>
      </c>
      <c r="Q50" s="583">
        <f t="shared" si="10"/>
        <v>178027558</v>
      </c>
      <c r="R50" s="584"/>
      <c r="S50" s="584"/>
      <c r="T50" s="584">
        <f>+'[1]Segmentos LN resumen'!F50-P50</f>
        <v>0</v>
      </c>
      <c r="U50" s="584">
        <f>+'[1]Segmentos LN resumen'!G50-Q50</f>
        <v>0</v>
      </c>
      <c r="V50" s="584"/>
    </row>
    <row r="51" spans="2:22" ht="12">
      <c r="B51" s="585"/>
      <c r="C51" s="580" t="s">
        <v>348</v>
      </c>
      <c r="D51" s="581">
        <v>0</v>
      </c>
      <c r="E51" s="619">
        <v>0</v>
      </c>
      <c r="F51" s="581">
        <v>0</v>
      </c>
      <c r="G51" s="619">
        <v>0</v>
      </c>
      <c r="H51" s="581">
        <v>200151029</v>
      </c>
      <c r="I51" s="619">
        <v>157179286</v>
      </c>
      <c r="J51" s="581">
        <v>0</v>
      </c>
      <c r="K51" s="619">
        <v>0</v>
      </c>
      <c r="L51" s="581">
        <v>0</v>
      </c>
      <c r="M51" s="619">
        <v>0</v>
      </c>
      <c r="N51" s="581">
        <v>0</v>
      </c>
      <c r="O51" s="619">
        <v>0</v>
      </c>
      <c r="P51" s="587">
        <f t="shared" si="10"/>
        <v>200151029</v>
      </c>
      <c r="Q51" s="583">
        <f t="shared" si="10"/>
        <v>157179286</v>
      </c>
      <c r="R51" s="584"/>
      <c r="S51" s="584"/>
      <c r="T51" s="584">
        <f>+'[1]Segmentos LN resumen'!F51-P51</f>
        <v>0</v>
      </c>
      <c r="U51" s="584">
        <f>+'[1]Segmentos LN resumen'!G51-Q51</f>
        <v>0</v>
      </c>
      <c r="V51" s="584"/>
    </row>
    <row r="52" spans="2:22" ht="12">
      <c r="B52" s="585"/>
      <c r="C52" s="580" t="s">
        <v>349</v>
      </c>
      <c r="D52" s="581">
        <v>0</v>
      </c>
      <c r="E52" s="619">
        <v>0</v>
      </c>
      <c r="F52" s="581">
        <v>11224260</v>
      </c>
      <c r="G52" s="619">
        <v>10544604</v>
      </c>
      <c r="H52" s="581">
        <v>161591891</v>
      </c>
      <c r="I52" s="619">
        <v>127402352</v>
      </c>
      <c r="J52" s="581">
        <v>6120754</v>
      </c>
      <c r="K52" s="619">
        <v>3547501</v>
      </c>
      <c r="L52" s="581">
        <v>296781</v>
      </c>
      <c r="M52" s="619">
        <v>314163</v>
      </c>
      <c r="N52" s="581">
        <v>0</v>
      </c>
      <c r="O52" s="619">
        <v>0</v>
      </c>
      <c r="P52" s="587">
        <f t="shared" si="10"/>
        <v>179233686</v>
      </c>
      <c r="Q52" s="583">
        <f t="shared" si="10"/>
        <v>141808620</v>
      </c>
      <c r="R52" s="584"/>
      <c r="S52" s="584"/>
      <c r="T52" s="584">
        <f>+'[1]Segmentos LN resumen'!F52-P52</f>
        <v>0</v>
      </c>
      <c r="U52" s="584">
        <f>+'[1]Segmentos LN resumen'!G52-Q52</f>
        <v>0</v>
      </c>
      <c r="V52" s="584"/>
    </row>
    <row r="53" spans="2:22" ht="12">
      <c r="B53" s="585"/>
      <c r="C53" s="580" t="s">
        <v>350</v>
      </c>
      <c r="D53" s="581">
        <v>0</v>
      </c>
      <c r="E53" s="619">
        <v>0</v>
      </c>
      <c r="F53" s="581">
        <v>0</v>
      </c>
      <c r="G53" s="619">
        <v>0</v>
      </c>
      <c r="H53" s="581">
        <v>889015</v>
      </c>
      <c r="I53" s="619">
        <v>0</v>
      </c>
      <c r="J53" s="581">
        <v>0</v>
      </c>
      <c r="K53" s="619">
        <v>0</v>
      </c>
      <c r="L53" s="581">
        <v>30230289</v>
      </c>
      <c r="M53" s="619">
        <v>34940876</v>
      </c>
      <c r="N53" s="581">
        <v>0</v>
      </c>
      <c r="O53" s="619">
        <v>0</v>
      </c>
      <c r="P53" s="587">
        <f t="shared" si="10"/>
        <v>31119304</v>
      </c>
      <c r="Q53" s="583">
        <f t="shared" si="10"/>
        <v>34940876</v>
      </c>
      <c r="R53" s="584"/>
      <c r="S53" s="584"/>
      <c r="T53" s="584">
        <f>+'[1]Segmentos LN resumen'!F53-P53</f>
        <v>0</v>
      </c>
      <c r="U53" s="584">
        <f>+'[1]Segmentos LN resumen'!G53-Q53</f>
        <v>0</v>
      </c>
      <c r="V53" s="584"/>
    </row>
    <row r="54" spans="2:22" ht="12">
      <c r="B54" s="585"/>
      <c r="C54" s="580" t="s">
        <v>351</v>
      </c>
      <c r="D54" s="581">
        <v>0</v>
      </c>
      <c r="E54" s="619">
        <v>299654</v>
      </c>
      <c r="F54" s="581">
        <v>8785000</v>
      </c>
      <c r="G54" s="619">
        <v>9618494</v>
      </c>
      <c r="H54" s="581">
        <v>122346632</v>
      </c>
      <c r="I54" s="619">
        <v>103777228</v>
      </c>
      <c r="J54" s="581">
        <v>46472069</v>
      </c>
      <c r="K54" s="619">
        <v>47541295</v>
      </c>
      <c r="L54" s="581">
        <v>1804453</v>
      </c>
      <c r="M54" s="619">
        <v>1887226</v>
      </c>
      <c r="N54" s="581">
        <v>0</v>
      </c>
      <c r="O54" s="619">
        <v>0</v>
      </c>
      <c r="P54" s="587">
        <f t="shared" si="10"/>
        <v>179408154</v>
      </c>
      <c r="Q54" s="583">
        <f t="shared" si="10"/>
        <v>163123897</v>
      </c>
      <c r="R54" s="584"/>
      <c r="S54" s="584"/>
      <c r="T54" s="584">
        <f>+'[1]Segmentos LN resumen'!F54-P54</f>
        <v>0</v>
      </c>
      <c r="U54" s="584">
        <f>+'[1]Segmentos LN resumen'!G54-Q54</f>
        <v>0</v>
      </c>
      <c r="V54" s="584"/>
    </row>
    <row r="55" spans="2:22" ht="12">
      <c r="B55" s="585"/>
      <c r="C55" s="580" t="s">
        <v>352</v>
      </c>
      <c r="D55" s="581">
        <v>0</v>
      </c>
      <c r="E55" s="619">
        <v>0</v>
      </c>
      <c r="F55" s="581">
        <v>0</v>
      </c>
      <c r="G55" s="619">
        <v>0</v>
      </c>
      <c r="H55" s="581">
        <v>0</v>
      </c>
      <c r="I55" s="619">
        <v>0</v>
      </c>
      <c r="J55" s="581">
        <v>0</v>
      </c>
      <c r="K55" s="619">
        <v>0</v>
      </c>
      <c r="L55" s="581">
        <v>1273740</v>
      </c>
      <c r="M55" s="619">
        <v>1402580</v>
      </c>
      <c r="N55" s="581">
        <v>0</v>
      </c>
      <c r="O55" s="619">
        <v>0</v>
      </c>
      <c r="P55" s="587">
        <f t="shared" si="10"/>
        <v>1273740</v>
      </c>
      <c r="Q55" s="583">
        <f t="shared" si="10"/>
        <v>1402580</v>
      </c>
      <c r="R55" s="584"/>
      <c r="S55" s="584"/>
      <c r="T55" s="584">
        <f>+'[1]Segmentos LN resumen'!F55-P55</f>
        <v>0</v>
      </c>
      <c r="U55" s="584">
        <f>+'[1]Segmentos LN resumen'!G55-Q55</f>
        <v>0</v>
      </c>
      <c r="V55" s="584"/>
    </row>
    <row r="56" spans="16:19" ht="12">
      <c r="P56" s="589"/>
      <c r="Q56" s="589"/>
      <c r="R56" s="584"/>
      <c r="S56" s="584"/>
    </row>
    <row r="57" spans="2:22" ht="12">
      <c r="B57" s="630" t="s">
        <v>353</v>
      </c>
      <c r="D57" s="581">
        <f>+D58+D66</f>
        <v>0</v>
      </c>
      <c r="E57" s="619">
        <f>+E58</f>
        <v>1112657590</v>
      </c>
      <c r="F57" s="581">
        <f>+F58+F66</f>
        <v>9096112</v>
      </c>
      <c r="G57" s="619">
        <f aca="true" t="shared" si="11" ref="G57:Q57">+G58</f>
        <v>28257074</v>
      </c>
      <c r="H57" s="581">
        <f>+H58+H66</f>
        <v>1048478480</v>
      </c>
      <c r="I57" s="619">
        <f t="shared" si="11"/>
        <v>930391671</v>
      </c>
      <c r="J57" s="581">
        <f>+J58+J66</f>
        <v>525025050</v>
      </c>
      <c r="K57" s="619">
        <f t="shared" si="11"/>
        <v>525637413</v>
      </c>
      <c r="L57" s="581">
        <f>+L58+L66</f>
        <v>336078436</v>
      </c>
      <c r="M57" s="619">
        <f t="shared" si="11"/>
        <v>329864818</v>
      </c>
      <c r="N57" s="581">
        <f t="shared" si="11"/>
        <v>0</v>
      </c>
      <c r="O57" s="583">
        <f t="shared" si="11"/>
        <v>0</v>
      </c>
      <c r="P57" s="587">
        <f t="shared" si="11"/>
        <v>1918678078</v>
      </c>
      <c r="Q57" s="583">
        <f t="shared" si="11"/>
        <v>2926808566</v>
      </c>
      <c r="R57" s="565"/>
      <c r="T57" s="584">
        <f>+'[1]Segmentos LN resumen'!F57-P57</f>
        <v>0</v>
      </c>
      <c r="U57" s="584">
        <f>+'[1]Segmentos LN resumen'!G57-Q57</f>
        <v>0</v>
      </c>
      <c r="V57" s="584"/>
    </row>
    <row r="58" spans="2:22" ht="12">
      <c r="B58" s="635" t="s">
        <v>354</v>
      </c>
      <c r="C58" s="660"/>
      <c r="D58" s="581">
        <f>SUM(D59:D64)</f>
        <v>0</v>
      </c>
      <c r="E58" s="619">
        <f>SUM(E59:E64)</f>
        <v>1112657590</v>
      </c>
      <c r="F58" s="581">
        <f aca="true" t="shared" si="12" ref="F58:N58">SUM(F59:F64)</f>
        <v>9096112</v>
      </c>
      <c r="G58" s="619">
        <f>SUM(G59:G64)</f>
        <v>28257074</v>
      </c>
      <c r="H58" s="581">
        <f t="shared" si="12"/>
        <v>1048478480</v>
      </c>
      <c r="I58" s="619">
        <f>SUM(I59:I64)</f>
        <v>930391671</v>
      </c>
      <c r="J58" s="581">
        <f t="shared" si="12"/>
        <v>525025050</v>
      </c>
      <c r="K58" s="619">
        <f>SUM(K59:K64)</f>
        <v>525637413</v>
      </c>
      <c r="L58" s="581">
        <f t="shared" si="12"/>
        <v>336078436</v>
      </c>
      <c r="M58" s="619">
        <f>SUM(M59:M64)</f>
        <v>329864818</v>
      </c>
      <c r="N58" s="581">
        <f t="shared" si="12"/>
        <v>0</v>
      </c>
      <c r="O58" s="583">
        <f>SUM(O59:O64)</f>
        <v>0</v>
      </c>
      <c r="P58" s="581">
        <f>SUM(P59:P64)</f>
        <v>1918678078</v>
      </c>
      <c r="Q58" s="583">
        <f>SUM(Q59:Q64)</f>
        <v>2926808566</v>
      </c>
      <c r="R58" s="565"/>
      <c r="T58" s="584">
        <f>+'[1]Segmentos LN resumen'!F58-P58</f>
        <v>0</v>
      </c>
      <c r="U58" s="584">
        <f>+'[1]Segmentos LN resumen'!G58-Q58</f>
        <v>0</v>
      </c>
      <c r="V58" s="584"/>
    </row>
    <row r="59" spans="2:22" ht="12">
      <c r="B59" s="585"/>
      <c r="C59" s="580" t="s">
        <v>355</v>
      </c>
      <c r="D59" s="581">
        <v>0</v>
      </c>
      <c r="E59" s="619">
        <v>367928682</v>
      </c>
      <c r="F59" s="581">
        <v>37039825</v>
      </c>
      <c r="G59" s="619">
        <v>47061353</v>
      </c>
      <c r="H59" s="581">
        <v>375828450</v>
      </c>
      <c r="I59" s="619">
        <v>312041595</v>
      </c>
      <c r="J59" s="581">
        <v>3024583</v>
      </c>
      <c r="K59" s="619">
        <v>2953410</v>
      </c>
      <c r="L59" s="581">
        <v>140376626</v>
      </c>
      <c r="M59" s="619">
        <v>130666525</v>
      </c>
      <c r="N59" s="581">
        <v>0</v>
      </c>
      <c r="O59" s="619">
        <v>0</v>
      </c>
      <c r="P59" s="587">
        <f aca="true" t="shared" si="13" ref="P59:Q64">+D59+F59+H59+J59+L59+N59</f>
        <v>556269484</v>
      </c>
      <c r="Q59" s="583">
        <f t="shared" si="13"/>
        <v>860651565</v>
      </c>
      <c r="R59" s="565"/>
      <c r="T59" s="584">
        <f>+'[1]Segmentos LN resumen'!F59-P59</f>
        <v>0</v>
      </c>
      <c r="U59" s="584">
        <f>+'[1]Segmentos LN resumen'!G59-Q59</f>
        <v>0</v>
      </c>
      <c r="V59" s="584"/>
    </row>
    <row r="60" spans="2:22" ht="12">
      <c r="B60" s="585"/>
      <c r="C60" s="580" t="s">
        <v>356</v>
      </c>
      <c r="D60" s="581">
        <v>0</v>
      </c>
      <c r="E60" s="619">
        <v>1225045537</v>
      </c>
      <c r="F60" s="581">
        <v>-29433682</v>
      </c>
      <c r="G60" s="619">
        <v>-20697376</v>
      </c>
      <c r="H60" s="581">
        <v>40909974</v>
      </c>
      <c r="I60" s="619">
        <v>82104937</v>
      </c>
      <c r="J60" s="581">
        <v>73853811</v>
      </c>
      <c r="K60" s="619">
        <v>104750330</v>
      </c>
      <c r="L60" s="581">
        <v>10671667</v>
      </c>
      <c r="M60" s="619">
        <v>23507886</v>
      </c>
      <c r="N60" s="581">
        <v>0</v>
      </c>
      <c r="O60" s="619">
        <v>0</v>
      </c>
      <c r="P60" s="587">
        <f t="shared" si="13"/>
        <v>96001770</v>
      </c>
      <c r="Q60" s="583">
        <f t="shared" si="13"/>
        <v>1414711314</v>
      </c>
      <c r="R60" s="565"/>
      <c r="T60" s="584">
        <f>+'[1]Segmentos LN resumen'!F60-P60</f>
        <v>0</v>
      </c>
      <c r="U60" s="584">
        <f>+'[1]Segmentos LN resumen'!G60-Q60</f>
        <v>0</v>
      </c>
      <c r="V60" s="584"/>
    </row>
    <row r="61" spans="2:22" ht="12">
      <c r="B61" s="585"/>
      <c r="C61" s="580" t="s">
        <v>357</v>
      </c>
      <c r="D61" s="581">
        <v>0</v>
      </c>
      <c r="E61" s="619">
        <v>566302</v>
      </c>
      <c r="F61" s="581">
        <v>0</v>
      </c>
      <c r="G61" s="619">
        <v>0</v>
      </c>
      <c r="H61" s="581">
        <v>0</v>
      </c>
      <c r="I61" s="619">
        <v>0</v>
      </c>
      <c r="J61" s="581">
        <v>3053025</v>
      </c>
      <c r="K61" s="619">
        <v>2981182</v>
      </c>
      <c r="L61" s="581">
        <v>0</v>
      </c>
      <c r="M61" s="619">
        <v>0</v>
      </c>
      <c r="N61" s="581">
        <v>0</v>
      </c>
      <c r="O61" s="619">
        <v>0</v>
      </c>
      <c r="P61" s="587">
        <f t="shared" si="13"/>
        <v>3053025</v>
      </c>
      <c r="Q61" s="583">
        <f t="shared" si="13"/>
        <v>3547484</v>
      </c>
      <c r="R61" s="565"/>
      <c r="T61" s="584">
        <f>+'[1]Segmentos LN resumen'!F61-P61</f>
        <v>0</v>
      </c>
      <c r="U61" s="584">
        <f>+'[1]Segmentos LN resumen'!G61-Q61</f>
        <v>0</v>
      </c>
      <c r="V61" s="584"/>
    </row>
    <row r="62" spans="2:22" ht="12">
      <c r="B62" s="585"/>
      <c r="C62" s="580" t="s">
        <v>358</v>
      </c>
      <c r="D62" s="581">
        <v>0</v>
      </c>
      <c r="E62" s="619">
        <v>0</v>
      </c>
      <c r="F62" s="581">
        <v>0</v>
      </c>
      <c r="G62" s="619">
        <v>0</v>
      </c>
      <c r="H62" s="581">
        <v>0</v>
      </c>
      <c r="I62" s="619">
        <v>0</v>
      </c>
      <c r="J62" s="581">
        <v>0</v>
      </c>
      <c r="K62" s="619">
        <v>0</v>
      </c>
      <c r="L62" s="581">
        <v>0</v>
      </c>
      <c r="M62" s="619">
        <v>0</v>
      </c>
      <c r="N62" s="581">
        <v>0</v>
      </c>
      <c r="O62" s="619">
        <v>0</v>
      </c>
      <c r="P62" s="587">
        <f t="shared" si="13"/>
        <v>0</v>
      </c>
      <c r="Q62" s="583">
        <f t="shared" si="13"/>
        <v>0</v>
      </c>
      <c r="R62" s="565"/>
      <c r="T62" s="584">
        <f>+'[1]Segmentos LN resumen'!F62-P62</f>
        <v>0</v>
      </c>
      <c r="U62" s="584">
        <f>+'[1]Segmentos LN resumen'!G62-Q62</f>
        <v>0</v>
      </c>
      <c r="V62" s="584"/>
    </row>
    <row r="63" spans="2:22" ht="12">
      <c r="B63" s="585"/>
      <c r="C63" s="580" t="s">
        <v>359</v>
      </c>
      <c r="D63" s="581">
        <v>0</v>
      </c>
      <c r="E63" s="619">
        <v>0</v>
      </c>
      <c r="F63" s="581">
        <v>0</v>
      </c>
      <c r="G63" s="619">
        <v>0</v>
      </c>
      <c r="H63" s="581">
        <v>0</v>
      </c>
      <c r="I63" s="619">
        <v>0</v>
      </c>
      <c r="J63" s="581">
        <v>0</v>
      </c>
      <c r="K63" s="619">
        <v>0</v>
      </c>
      <c r="L63" s="581">
        <v>0</v>
      </c>
      <c r="M63" s="619">
        <v>0</v>
      </c>
      <c r="N63" s="581">
        <v>0</v>
      </c>
      <c r="O63" s="619">
        <v>0</v>
      </c>
      <c r="P63" s="587">
        <f t="shared" si="13"/>
        <v>0</v>
      </c>
      <c r="Q63" s="583">
        <f t="shared" si="13"/>
        <v>0</v>
      </c>
      <c r="R63" s="565"/>
      <c r="T63" s="584">
        <f>+'[1]Segmentos LN resumen'!F63-P63</f>
        <v>0</v>
      </c>
      <c r="U63" s="584">
        <f>+'[1]Segmentos LN resumen'!G63-Q63</f>
        <v>0</v>
      </c>
      <c r="V63" s="584"/>
    </row>
    <row r="64" spans="2:22" ht="12">
      <c r="B64" s="585"/>
      <c r="C64" s="580" t="s">
        <v>360</v>
      </c>
      <c r="D64" s="581">
        <v>0</v>
      </c>
      <c r="E64" s="619">
        <v>-480882931</v>
      </c>
      <c r="F64" s="581">
        <v>1489969</v>
      </c>
      <c r="G64" s="619">
        <v>1893097</v>
      </c>
      <c r="H64" s="581">
        <v>631740056</v>
      </c>
      <c r="I64" s="619">
        <v>536245139</v>
      </c>
      <c r="J64" s="581">
        <v>445093631</v>
      </c>
      <c r="K64" s="619">
        <v>414952491</v>
      </c>
      <c r="L64" s="581">
        <v>185030143</v>
      </c>
      <c r="M64" s="619">
        <v>175690407</v>
      </c>
      <c r="N64" s="581">
        <v>0</v>
      </c>
      <c r="O64" s="619">
        <v>0</v>
      </c>
      <c r="P64" s="587">
        <f t="shared" si="13"/>
        <v>1263353799</v>
      </c>
      <c r="Q64" s="583">
        <f t="shared" si="13"/>
        <v>647898203</v>
      </c>
      <c r="R64" s="565"/>
      <c r="T64" s="584">
        <f>+'[1]Segmentos LN resumen'!F64-P64</f>
        <v>0</v>
      </c>
      <c r="U64" s="584">
        <f>+'[1]Segmentos LN resumen'!G64-Q64</f>
        <v>0</v>
      </c>
      <c r="V64" s="584"/>
    </row>
    <row r="66" spans="2:22" ht="12">
      <c r="B66" s="591" t="s">
        <v>361</v>
      </c>
      <c r="C66" s="580"/>
      <c r="D66" s="581">
        <v>0</v>
      </c>
      <c r="E66" s="619">
        <v>0</v>
      </c>
      <c r="F66" s="581">
        <v>0</v>
      </c>
      <c r="G66" s="619">
        <v>0</v>
      </c>
      <c r="H66" s="581">
        <v>0</v>
      </c>
      <c r="I66" s="619">
        <v>0</v>
      </c>
      <c r="J66" s="581">
        <v>0</v>
      </c>
      <c r="K66" s="619">
        <v>0</v>
      </c>
      <c r="L66" s="581">
        <v>0</v>
      </c>
      <c r="M66" s="619">
        <v>0</v>
      </c>
      <c r="N66" s="581">
        <v>0</v>
      </c>
      <c r="O66" s="619">
        <v>0</v>
      </c>
      <c r="P66" s="587">
        <f>+D66+F66+H66+J66+L66+N66</f>
        <v>0</v>
      </c>
      <c r="Q66" s="583">
        <v>0</v>
      </c>
      <c r="R66" s="565"/>
      <c r="T66" s="584">
        <f>+'[1]Segmentos LN resumen'!F66-P66</f>
        <v>0</v>
      </c>
      <c r="U66" s="584">
        <f>+'[1]Segmentos LN resumen'!G66-Q66</f>
        <v>0</v>
      </c>
      <c r="V66" s="584"/>
    </row>
    <row r="67" ht="12">
      <c r="P67" s="589"/>
    </row>
    <row r="68" spans="2:22" ht="12">
      <c r="B68" s="579" t="s">
        <v>362</v>
      </c>
      <c r="C68" s="592"/>
      <c r="D68" s="587">
        <f>+D57+D48+D37</f>
        <v>0</v>
      </c>
      <c r="E68" s="583">
        <f>+E57+E48+E37</f>
        <v>1531004808</v>
      </c>
      <c r="F68" s="587">
        <f aca="true" t="shared" si="14" ref="F68:Q68">+F57+F48+F37</f>
        <v>673719590</v>
      </c>
      <c r="G68" s="583">
        <f t="shared" si="14"/>
        <v>634853693</v>
      </c>
      <c r="H68" s="587">
        <f t="shared" si="14"/>
        <v>2705496047</v>
      </c>
      <c r="I68" s="583">
        <f t="shared" si="14"/>
        <v>2315945976</v>
      </c>
      <c r="J68" s="587">
        <f t="shared" si="14"/>
        <v>1125881413</v>
      </c>
      <c r="K68" s="583">
        <f t="shared" si="14"/>
        <v>1055327964</v>
      </c>
      <c r="L68" s="587">
        <f t="shared" si="14"/>
        <v>762733417</v>
      </c>
      <c r="M68" s="583">
        <f t="shared" si="14"/>
        <v>792229768</v>
      </c>
      <c r="N68" s="587">
        <f t="shared" si="14"/>
        <v>-1978454</v>
      </c>
      <c r="O68" s="583">
        <f t="shared" si="14"/>
        <v>-4417595</v>
      </c>
      <c r="P68" s="587">
        <f t="shared" si="14"/>
        <v>5265852013</v>
      </c>
      <c r="Q68" s="583">
        <f t="shared" si="14"/>
        <v>6324944614</v>
      </c>
      <c r="R68" s="565"/>
      <c r="T68" s="584">
        <f>+'[1]Segmentos LN resumen'!F68-P68</f>
        <v>0</v>
      </c>
      <c r="U68" s="584">
        <f>+'[1]Segmentos LN resumen'!G68-Q68</f>
        <v>0</v>
      </c>
      <c r="V68" s="584"/>
    </row>
    <row r="69" spans="4:22" ht="12">
      <c r="D69" s="584">
        <f>+D29-D68</f>
        <v>0</v>
      </c>
      <c r="E69" s="584">
        <f>+E29-E68</f>
        <v>0</v>
      </c>
      <c r="F69" s="584">
        <f aca="true" t="shared" si="15" ref="F69:Q69">+F29-F68</f>
        <v>0</v>
      </c>
      <c r="G69" s="584">
        <f t="shared" si="15"/>
        <v>0</v>
      </c>
      <c r="H69" s="584">
        <f t="shared" si="15"/>
        <v>0</v>
      </c>
      <c r="I69" s="584">
        <f t="shared" si="15"/>
        <v>0</v>
      </c>
      <c r="J69" s="584">
        <f t="shared" si="15"/>
        <v>0</v>
      </c>
      <c r="K69" s="584">
        <f t="shared" si="15"/>
        <v>0</v>
      </c>
      <c r="L69" s="584">
        <f t="shared" si="15"/>
        <v>0</v>
      </c>
      <c r="M69" s="584">
        <f t="shared" si="15"/>
        <v>0</v>
      </c>
      <c r="N69" s="584">
        <f t="shared" si="15"/>
        <v>0</v>
      </c>
      <c r="O69" s="584">
        <f t="shared" si="15"/>
        <v>0</v>
      </c>
      <c r="P69" s="584">
        <f t="shared" si="15"/>
        <v>0</v>
      </c>
      <c r="Q69" s="584">
        <f t="shared" si="15"/>
        <v>0</v>
      </c>
      <c r="R69" s="584"/>
      <c r="T69" s="584">
        <f>+T29-T68</f>
        <v>0</v>
      </c>
      <c r="U69" s="584">
        <f>+U29-U68</f>
        <v>0</v>
      </c>
      <c r="V69" s="584"/>
    </row>
    <row r="70" spans="4:35" ht="12"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  <c r="O70" s="584"/>
      <c r="P70" s="584"/>
      <c r="Q70" s="584"/>
      <c r="R70" s="584"/>
      <c r="S70" s="584"/>
      <c r="T70" s="584"/>
      <c r="U70" s="584"/>
      <c r="V70" s="584"/>
      <c r="W70" s="584"/>
      <c r="X70" s="584"/>
      <c r="Y70" s="584"/>
      <c r="Z70" s="584"/>
      <c r="AA70" s="584"/>
      <c r="AB70" s="584"/>
      <c r="AC70" s="584"/>
      <c r="AD70" s="584"/>
      <c r="AE70" s="584"/>
      <c r="AG70" s="584"/>
      <c r="AH70" s="584"/>
      <c r="AI70" s="584"/>
    </row>
    <row r="71" spans="4:17" ht="18" customHeight="1">
      <c r="D71" s="642" t="s">
        <v>45</v>
      </c>
      <c r="E71" s="642"/>
      <c r="F71" s="642"/>
      <c r="G71" s="642"/>
      <c r="H71" s="642"/>
      <c r="I71" s="642"/>
      <c r="J71" s="642"/>
      <c r="K71" s="642"/>
      <c r="L71" s="642"/>
      <c r="M71" s="642"/>
      <c r="N71" s="642"/>
      <c r="O71" s="642"/>
      <c r="P71" s="642"/>
      <c r="Q71" s="643"/>
    </row>
    <row r="72" spans="2:17" ht="30.75" customHeight="1">
      <c r="B72" s="566" t="s">
        <v>3</v>
      </c>
      <c r="C72" s="567"/>
      <c r="D72" s="568" t="s">
        <v>310</v>
      </c>
      <c r="E72" s="569"/>
      <c r="F72" s="623" t="s">
        <v>10</v>
      </c>
      <c r="G72" s="624"/>
      <c r="H72" s="623" t="s">
        <v>71</v>
      </c>
      <c r="I72" s="624"/>
      <c r="J72" s="623" t="s">
        <v>14</v>
      </c>
      <c r="K72" s="624"/>
      <c r="L72" s="623" t="s">
        <v>12</v>
      </c>
      <c r="M72" s="624"/>
      <c r="N72" s="623" t="s">
        <v>46</v>
      </c>
      <c r="O72" s="624"/>
      <c r="P72" s="623" t="s">
        <v>311</v>
      </c>
      <c r="Q72" s="624"/>
    </row>
    <row r="73" spans="2:17" ht="12">
      <c r="B73" s="593" t="s">
        <v>363</v>
      </c>
      <c r="C73" s="594"/>
      <c r="D73" s="572">
        <v>42643</v>
      </c>
      <c r="E73" s="573">
        <v>42277</v>
      </c>
      <c r="F73" s="572">
        <f>+D73</f>
        <v>42643</v>
      </c>
      <c r="G73" s="573">
        <f>+E73</f>
        <v>42277</v>
      </c>
      <c r="H73" s="572">
        <f aca="true" t="shared" si="16" ref="H73:M73">+F73</f>
        <v>42643</v>
      </c>
      <c r="I73" s="573">
        <f t="shared" si="16"/>
        <v>42277</v>
      </c>
      <c r="J73" s="572">
        <f t="shared" si="16"/>
        <v>42643</v>
      </c>
      <c r="K73" s="573">
        <f t="shared" si="16"/>
        <v>42277</v>
      </c>
      <c r="L73" s="572">
        <f t="shared" si="16"/>
        <v>42643</v>
      </c>
      <c r="M73" s="573">
        <f t="shared" si="16"/>
        <v>42277</v>
      </c>
      <c r="N73" s="572">
        <f>+L73</f>
        <v>42643</v>
      </c>
      <c r="O73" s="573">
        <f>+M73</f>
        <v>42277</v>
      </c>
      <c r="P73" s="572">
        <f>+N73</f>
        <v>42643</v>
      </c>
      <c r="Q73" s="573">
        <f>+O73</f>
        <v>42277</v>
      </c>
    </row>
    <row r="74" spans="2:17" ht="12">
      <c r="B74" s="595"/>
      <c r="C74" s="596"/>
      <c r="D74" s="598" t="s">
        <v>313</v>
      </c>
      <c r="E74" s="599" t="s">
        <v>313</v>
      </c>
      <c r="F74" s="598" t="s">
        <v>313</v>
      </c>
      <c r="G74" s="599" t="s">
        <v>313</v>
      </c>
      <c r="H74" s="598" t="s">
        <v>313</v>
      </c>
      <c r="I74" s="599" t="s">
        <v>313</v>
      </c>
      <c r="J74" s="598" t="s">
        <v>313</v>
      </c>
      <c r="K74" s="599" t="s">
        <v>313</v>
      </c>
      <c r="L74" s="598" t="s">
        <v>313</v>
      </c>
      <c r="M74" s="599" t="s">
        <v>313</v>
      </c>
      <c r="N74" s="598" t="s">
        <v>313</v>
      </c>
      <c r="O74" s="599" t="s">
        <v>313</v>
      </c>
      <c r="P74" s="598" t="s">
        <v>313</v>
      </c>
      <c r="Q74" s="599" t="s">
        <v>313</v>
      </c>
    </row>
    <row r="75" spans="2:21" ht="12">
      <c r="B75" s="579" t="s">
        <v>364</v>
      </c>
      <c r="C75" s="601"/>
      <c r="D75" s="602">
        <f>+D76+D81</f>
        <v>0</v>
      </c>
      <c r="E75" s="603">
        <f>+E76+E81</f>
        <v>0</v>
      </c>
      <c r="F75" s="602">
        <f aca="true" t="shared" si="17" ref="F75:N75">+F76+F81</f>
        <v>499360131</v>
      </c>
      <c r="G75" s="603">
        <v>448747409</v>
      </c>
      <c r="H75" s="602">
        <f t="shared" si="17"/>
        <v>1167935009</v>
      </c>
      <c r="I75" s="603">
        <v>1422254940</v>
      </c>
      <c r="J75" s="602">
        <f t="shared" si="17"/>
        <v>671930331</v>
      </c>
      <c r="K75" s="603">
        <v>658012508</v>
      </c>
      <c r="L75" s="602">
        <f t="shared" si="17"/>
        <v>444386359</v>
      </c>
      <c r="M75" s="603">
        <v>409358260</v>
      </c>
      <c r="N75" s="602">
        <f t="shared" si="17"/>
        <v>0</v>
      </c>
      <c r="O75" s="603">
        <v>0</v>
      </c>
      <c r="P75" s="602">
        <f>+P76+P81</f>
        <v>2783611830</v>
      </c>
      <c r="Q75" s="603">
        <f>+Q76+Q81</f>
        <v>2938373117</v>
      </c>
      <c r="T75" s="584">
        <f>+P75-'[1]Segmentos LN resumen'!F76</f>
        <v>0</v>
      </c>
      <c r="U75" s="584">
        <f>+Q75-'[1]Segmentos LN resumen'!G76</f>
        <v>0</v>
      </c>
    </row>
    <row r="76" spans="2:21" ht="12">
      <c r="B76" s="604"/>
      <c r="C76" s="590" t="s">
        <v>365</v>
      </c>
      <c r="D76" s="602">
        <f>SUM(D77:D79)</f>
        <v>0</v>
      </c>
      <c r="E76" s="603">
        <f>SUM(E77:E79)</f>
        <v>0</v>
      </c>
      <c r="F76" s="602">
        <f aca="true" t="shared" si="18" ref="F76:N76">SUM(F77:F79)</f>
        <v>476814595</v>
      </c>
      <c r="G76" s="603">
        <v>213956660</v>
      </c>
      <c r="H76" s="602">
        <f t="shared" si="18"/>
        <v>971991036</v>
      </c>
      <c r="I76" s="603">
        <v>1261919268</v>
      </c>
      <c r="J76" s="602">
        <f t="shared" si="18"/>
        <v>668316522</v>
      </c>
      <c r="K76" s="603">
        <v>654832553</v>
      </c>
      <c r="L76" s="602">
        <f t="shared" si="18"/>
        <v>442586138</v>
      </c>
      <c r="M76" s="603">
        <v>406795234</v>
      </c>
      <c r="N76" s="602">
        <f t="shared" si="18"/>
        <v>0</v>
      </c>
      <c r="O76" s="603">
        <v>0</v>
      </c>
      <c r="P76" s="602">
        <f>SUM(P77:P79)</f>
        <v>2559708291</v>
      </c>
      <c r="Q76" s="603">
        <f>SUM(Q77:Q79)</f>
        <v>2537503715</v>
      </c>
      <c r="T76" s="584">
        <f>+P76-'[1]Segmentos LN resumen'!F77</f>
        <v>0</v>
      </c>
      <c r="U76" s="584">
        <f>+Q76-'[1]Segmentos LN resumen'!G77</f>
        <v>0</v>
      </c>
    </row>
    <row r="77" spans="2:21" ht="12">
      <c r="B77" s="604"/>
      <c r="C77" s="605" t="s">
        <v>366</v>
      </c>
      <c r="D77" s="606">
        <v>0</v>
      </c>
      <c r="E77" s="661">
        <v>0</v>
      </c>
      <c r="F77" s="606">
        <v>446695137</v>
      </c>
      <c r="G77" s="661">
        <v>200566384</v>
      </c>
      <c r="H77" s="606">
        <v>907113817</v>
      </c>
      <c r="I77" s="661">
        <v>1192744345</v>
      </c>
      <c r="J77" s="606">
        <v>553723724</v>
      </c>
      <c r="K77" s="661">
        <v>539145517</v>
      </c>
      <c r="L77" s="606">
        <v>418714314</v>
      </c>
      <c r="M77" s="661">
        <v>386000472</v>
      </c>
      <c r="N77" s="606">
        <v>0</v>
      </c>
      <c r="O77" s="661">
        <v>0</v>
      </c>
      <c r="P77" s="606">
        <f aca="true" t="shared" si="19" ref="P77:Q79">+D77+F77+H77+J77+L77+N77</f>
        <v>2326246992</v>
      </c>
      <c r="Q77" s="661">
        <f t="shared" si="19"/>
        <v>2318456718</v>
      </c>
      <c r="T77" s="584">
        <f>+P77-'[1]Segmentos LN resumen'!F78</f>
        <v>0</v>
      </c>
      <c r="U77" s="584">
        <f>+Q77-'[1]Segmentos LN resumen'!G78</f>
        <v>0</v>
      </c>
    </row>
    <row r="78" spans="2:21" ht="12">
      <c r="B78" s="604"/>
      <c r="C78" s="605" t="s">
        <v>367</v>
      </c>
      <c r="D78" s="606">
        <v>0</v>
      </c>
      <c r="E78" s="661">
        <v>0</v>
      </c>
      <c r="F78" s="606">
        <v>117403</v>
      </c>
      <c r="G78" s="661">
        <v>347602</v>
      </c>
      <c r="H78" s="606">
        <v>1058115</v>
      </c>
      <c r="I78" s="661">
        <v>8846748</v>
      </c>
      <c r="J78" s="606">
        <v>67633</v>
      </c>
      <c r="K78" s="661">
        <v>157011</v>
      </c>
      <c r="L78" s="606">
        <v>412578</v>
      </c>
      <c r="M78" s="661">
        <v>2557930</v>
      </c>
      <c r="N78" s="606">
        <v>0</v>
      </c>
      <c r="O78" s="661">
        <v>0</v>
      </c>
      <c r="P78" s="606">
        <f t="shared" si="19"/>
        <v>1655729</v>
      </c>
      <c r="Q78" s="661">
        <f t="shared" si="19"/>
        <v>11909291</v>
      </c>
      <c r="T78" s="584">
        <f>+P78-'[1]Segmentos LN resumen'!F79</f>
        <v>0</v>
      </c>
      <c r="U78" s="584">
        <f>+Q78-'[1]Segmentos LN resumen'!G79</f>
        <v>0</v>
      </c>
    </row>
    <row r="79" spans="2:21" ht="12">
      <c r="B79" s="604"/>
      <c r="C79" s="605" t="s">
        <v>368</v>
      </c>
      <c r="D79" s="606">
        <v>0</v>
      </c>
      <c r="E79" s="661">
        <v>0</v>
      </c>
      <c r="F79" s="606">
        <v>30002055</v>
      </c>
      <c r="G79" s="661">
        <v>13042674</v>
      </c>
      <c r="H79" s="606">
        <v>63819104</v>
      </c>
      <c r="I79" s="661">
        <v>60328175</v>
      </c>
      <c r="J79" s="606">
        <v>114525165</v>
      </c>
      <c r="K79" s="661">
        <v>115530025</v>
      </c>
      <c r="L79" s="606">
        <v>23459246</v>
      </c>
      <c r="M79" s="661">
        <v>18236832</v>
      </c>
      <c r="N79" s="606">
        <v>0</v>
      </c>
      <c r="O79" s="661">
        <v>0</v>
      </c>
      <c r="P79" s="606">
        <f t="shared" si="19"/>
        <v>231805570</v>
      </c>
      <c r="Q79" s="661">
        <f t="shared" si="19"/>
        <v>207137706</v>
      </c>
      <c r="T79" s="584">
        <f>+P79-'[1]Segmentos LN resumen'!F80</f>
        <v>0</v>
      </c>
      <c r="U79" s="584">
        <f>+Q79-'[1]Segmentos LN resumen'!G80</f>
        <v>0</v>
      </c>
    </row>
    <row r="80" spans="2:21" ht="12" hidden="1">
      <c r="B80" s="604"/>
      <c r="C80" s="605"/>
      <c r="D80" s="606"/>
      <c r="E80" s="661">
        <v>0</v>
      </c>
      <c r="F80" s="606"/>
      <c r="G80" s="661"/>
      <c r="H80" s="606"/>
      <c r="I80" s="661"/>
      <c r="J80" s="606"/>
      <c r="K80" s="661"/>
      <c r="L80" s="606"/>
      <c r="M80" s="661"/>
      <c r="N80" s="606"/>
      <c r="O80" s="661"/>
      <c r="P80" s="606"/>
      <c r="Q80" s="661"/>
      <c r="T80" s="584"/>
      <c r="U80" s="584"/>
    </row>
    <row r="81" spans="2:21" ht="12">
      <c r="B81" s="604"/>
      <c r="C81" s="590" t="s">
        <v>369</v>
      </c>
      <c r="D81" s="606">
        <v>0</v>
      </c>
      <c r="E81" s="661">
        <v>0</v>
      </c>
      <c r="F81" s="606">
        <v>22545536</v>
      </c>
      <c r="G81" s="661">
        <v>234790749</v>
      </c>
      <c r="H81" s="606">
        <v>195943973</v>
      </c>
      <c r="I81" s="661">
        <v>160335672</v>
      </c>
      <c r="J81" s="606">
        <v>3613809</v>
      </c>
      <c r="K81" s="661">
        <v>3179955</v>
      </c>
      <c r="L81" s="606">
        <v>1800221</v>
      </c>
      <c r="M81" s="661">
        <v>2563026</v>
      </c>
      <c r="N81" s="606">
        <v>0</v>
      </c>
      <c r="O81" s="661">
        <v>0</v>
      </c>
      <c r="P81" s="606">
        <f>+D81+F81+H81+J81+L81+N81</f>
        <v>223903539</v>
      </c>
      <c r="Q81" s="661">
        <f>+E81+G81+I81+K81+M81+O81</f>
        <v>400869402</v>
      </c>
      <c r="T81" s="584">
        <f>+P81-'[1]Segmentos LN resumen'!F82</f>
        <v>0</v>
      </c>
      <c r="U81" s="584">
        <f>+Q81-'[1]Segmentos LN resumen'!G82</f>
        <v>0</v>
      </c>
    </row>
    <row r="82" spans="20:21" ht="12">
      <c r="T82" s="584">
        <f>+P82-'[1]Segmentos LN resumen'!F83</f>
        <v>0</v>
      </c>
      <c r="U82" s="584"/>
    </row>
    <row r="83" spans="2:21" ht="12">
      <c r="B83" s="579" t="s">
        <v>370</v>
      </c>
      <c r="C83" s="608"/>
      <c r="D83" s="602">
        <f>SUM(D84:D87)</f>
        <v>0</v>
      </c>
      <c r="E83" s="603">
        <f>SUM(E84:E87)</f>
        <v>0</v>
      </c>
      <c r="F83" s="602">
        <f aca="true" t="shared" si="20" ref="F83:N83">SUM(F84:F87)</f>
        <v>-210311830</v>
      </c>
      <c r="G83" s="603">
        <v>-124913325</v>
      </c>
      <c r="H83" s="602">
        <f t="shared" si="20"/>
        <v>-793328631</v>
      </c>
      <c r="I83" s="603">
        <v>-1074508799</v>
      </c>
      <c r="J83" s="602">
        <f t="shared" si="20"/>
        <v>-385447304</v>
      </c>
      <c r="K83" s="603">
        <v>-369206236</v>
      </c>
      <c r="L83" s="602">
        <f t="shared" si="20"/>
        <v>-300019651</v>
      </c>
      <c r="M83" s="603">
        <v>-276160444</v>
      </c>
      <c r="N83" s="602">
        <f t="shared" si="20"/>
        <v>0</v>
      </c>
      <c r="O83" s="603">
        <v>0</v>
      </c>
      <c r="P83" s="602">
        <f>SUM(P84:P87)</f>
        <v>-1689107416</v>
      </c>
      <c r="Q83" s="603">
        <f>SUM(Q84:Q87)</f>
        <v>-1844788804</v>
      </c>
      <c r="T83" s="584">
        <f>+P83-'[1]Segmentos LN resumen'!F84</f>
        <v>0</v>
      </c>
      <c r="U83" s="584">
        <f>+Q83-'[1]Segmentos LN resumen'!G84</f>
        <v>0</v>
      </c>
    </row>
    <row r="84" spans="2:21" ht="12">
      <c r="B84" s="604"/>
      <c r="C84" s="605" t="s">
        <v>371</v>
      </c>
      <c r="D84" s="606">
        <v>0</v>
      </c>
      <c r="E84" s="661">
        <v>0</v>
      </c>
      <c r="F84" s="606">
        <v>-209069699</v>
      </c>
      <c r="G84" s="661">
        <v>-123138216</v>
      </c>
      <c r="H84" s="606">
        <v>-561937672</v>
      </c>
      <c r="I84" s="661">
        <v>-844925068</v>
      </c>
      <c r="J84" s="606">
        <v>-288945923</v>
      </c>
      <c r="K84" s="661">
        <v>-277057314</v>
      </c>
      <c r="L84" s="606">
        <v>-283539013</v>
      </c>
      <c r="M84" s="661">
        <v>-255845336</v>
      </c>
      <c r="N84" s="606">
        <v>0</v>
      </c>
      <c r="O84" s="661">
        <v>0</v>
      </c>
      <c r="P84" s="606">
        <f aca="true" t="shared" si="21" ref="P84:Q87">+D84+F84+H84+J84+L84+N84</f>
        <v>-1343492307</v>
      </c>
      <c r="Q84" s="661">
        <f t="shared" si="21"/>
        <v>-1500965934</v>
      </c>
      <c r="T84" s="584">
        <f>+P84-'[1]Segmentos LN resumen'!F85</f>
        <v>0</v>
      </c>
      <c r="U84" s="584">
        <f>+Q84-'[1]Segmentos LN resumen'!G85</f>
        <v>0</v>
      </c>
    </row>
    <row r="85" spans="2:21" ht="12">
      <c r="B85" s="604"/>
      <c r="C85" s="605" t="s">
        <v>372</v>
      </c>
      <c r="D85" s="606">
        <v>0</v>
      </c>
      <c r="E85" s="661">
        <v>0</v>
      </c>
      <c r="F85" s="606">
        <v>0</v>
      </c>
      <c r="G85" s="661">
        <v>0</v>
      </c>
      <c r="H85" s="606">
        <v>0</v>
      </c>
      <c r="I85" s="661">
        <v>0</v>
      </c>
      <c r="J85" s="606">
        <v>0</v>
      </c>
      <c r="K85" s="661">
        <v>0</v>
      </c>
      <c r="L85" s="606">
        <v>0</v>
      </c>
      <c r="M85" s="661">
        <v>0</v>
      </c>
      <c r="N85" s="606">
        <v>0</v>
      </c>
      <c r="O85" s="661">
        <v>0</v>
      </c>
      <c r="P85" s="606">
        <f t="shared" si="21"/>
        <v>0</v>
      </c>
      <c r="Q85" s="661">
        <f t="shared" si="21"/>
        <v>0</v>
      </c>
      <c r="T85" s="584">
        <f>+P85-'[1]Segmentos LN resumen'!F86</f>
        <v>0</v>
      </c>
      <c r="U85" s="584">
        <f>+Q85-'[1]Segmentos LN resumen'!G86</f>
        <v>0</v>
      </c>
    </row>
    <row r="86" spans="2:21" ht="12">
      <c r="B86" s="604"/>
      <c r="C86" s="605" t="s">
        <v>373</v>
      </c>
      <c r="D86" s="606">
        <v>0</v>
      </c>
      <c r="E86" s="661">
        <v>0</v>
      </c>
      <c r="F86" s="606">
        <v>-589075</v>
      </c>
      <c r="G86" s="661">
        <v>-555557</v>
      </c>
      <c r="H86" s="606">
        <v>-46265782</v>
      </c>
      <c r="I86" s="661">
        <v>-51004281</v>
      </c>
      <c r="J86" s="606">
        <v>-65268451</v>
      </c>
      <c r="K86" s="661">
        <v>-62059475</v>
      </c>
      <c r="L86" s="606">
        <v>0</v>
      </c>
      <c r="M86" s="661">
        <v>0</v>
      </c>
      <c r="N86" s="606">
        <v>0</v>
      </c>
      <c r="O86" s="661">
        <v>0</v>
      </c>
      <c r="P86" s="606">
        <f t="shared" si="21"/>
        <v>-112123308</v>
      </c>
      <c r="Q86" s="661">
        <f t="shared" si="21"/>
        <v>-113619313</v>
      </c>
      <c r="T86" s="584">
        <f>+P86-'[1]Segmentos LN resumen'!F87</f>
        <v>0</v>
      </c>
      <c r="U86" s="584">
        <f>+Q86-'[1]Segmentos LN resumen'!G87</f>
        <v>0</v>
      </c>
    </row>
    <row r="87" spans="2:21" ht="12">
      <c r="B87" s="604"/>
      <c r="C87" s="605" t="s">
        <v>374</v>
      </c>
      <c r="D87" s="606">
        <v>0</v>
      </c>
      <c r="E87" s="661">
        <v>0</v>
      </c>
      <c r="F87" s="606">
        <v>-653056</v>
      </c>
      <c r="G87" s="661">
        <v>-1219552</v>
      </c>
      <c r="H87" s="606">
        <v>-185125177</v>
      </c>
      <c r="I87" s="661">
        <v>-178579450</v>
      </c>
      <c r="J87" s="606">
        <v>-31232930</v>
      </c>
      <c r="K87" s="661">
        <v>-30089447</v>
      </c>
      <c r="L87" s="606">
        <v>-16480638</v>
      </c>
      <c r="M87" s="661">
        <v>-20315108</v>
      </c>
      <c r="N87" s="606">
        <v>0</v>
      </c>
      <c r="O87" s="661">
        <v>0</v>
      </c>
      <c r="P87" s="606">
        <f t="shared" si="21"/>
        <v>-233491801</v>
      </c>
      <c r="Q87" s="661">
        <f t="shared" si="21"/>
        <v>-230203557</v>
      </c>
      <c r="T87" s="584">
        <f>+P87-'[1]Segmentos LN resumen'!F88</f>
        <v>0</v>
      </c>
      <c r="U87" s="584">
        <f>+Q87-'[1]Segmentos LN resumen'!G88</f>
        <v>0</v>
      </c>
    </row>
    <row r="88" spans="4:21" ht="12">
      <c r="D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584"/>
      <c r="T88" s="584">
        <f>+P88-'[1]Segmentos LN resumen'!F89</f>
        <v>0</v>
      </c>
      <c r="U88" s="584">
        <f>+Q88-'[1]Segmentos LN resumen'!G89</f>
        <v>0</v>
      </c>
    </row>
    <row r="89" spans="2:21" ht="12">
      <c r="B89" s="579" t="s">
        <v>375</v>
      </c>
      <c r="C89" s="608"/>
      <c r="D89" s="602">
        <f>+D83+D75</f>
        <v>0</v>
      </c>
      <c r="E89" s="603">
        <f>+E83+E75</f>
        <v>0</v>
      </c>
      <c r="F89" s="602">
        <f aca="true" t="shared" si="22" ref="F89:N89">+F83+F75</f>
        <v>289048301</v>
      </c>
      <c r="G89" s="603">
        <v>323834084</v>
      </c>
      <c r="H89" s="602">
        <f t="shared" si="22"/>
        <v>374606378</v>
      </c>
      <c r="I89" s="603">
        <v>347746141</v>
      </c>
      <c r="J89" s="602">
        <f t="shared" si="22"/>
        <v>286483027</v>
      </c>
      <c r="K89" s="603">
        <v>288806272</v>
      </c>
      <c r="L89" s="602">
        <f t="shared" si="22"/>
        <v>144366708</v>
      </c>
      <c r="M89" s="603">
        <v>133197816</v>
      </c>
      <c r="N89" s="602">
        <f t="shared" si="22"/>
        <v>0</v>
      </c>
      <c r="O89" s="603">
        <v>0</v>
      </c>
      <c r="P89" s="602">
        <f>+P83+P75</f>
        <v>1094504414</v>
      </c>
      <c r="Q89" s="603">
        <f>+Q83+Q75</f>
        <v>1093584313</v>
      </c>
      <c r="T89" s="584">
        <f>+P89-'[1]Segmentos LN resumen'!F90</f>
        <v>0</v>
      </c>
      <c r="U89" s="584">
        <f>+Q89-'[1]Segmentos LN resumen'!G90</f>
        <v>0</v>
      </c>
    </row>
    <row r="90" spans="4:21" ht="12">
      <c r="D90" s="584"/>
      <c r="F90" s="584"/>
      <c r="G90" s="584"/>
      <c r="H90" s="584"/>
      <c r="I90" s="584"/>
      <c r="J90" s="584"/>
      <c r="K90" s="584"/>
      <c r="L90" s="584"/>
      <c r="M90" s="584"/>
      <c r="N90" s="584"/>
      <c r="O90" s="584"/>
      <c r="P90" s="584"/>
      <c r="T90" s="584">
        <f>+P90-'[1]Segmentos LN resumen'!F91</f>
        <v>0</v>
      </c>
      <c r="U90" s="584">
        <f>+Q90-'[1]Segmentos LN resumen'!G91</f>
        <v>0</v>
      </c>
    </row>
    <row r="91" spans="2:21" ht="12">
      <c r="B91" s="585"/>
      <c r="C91" s="590" t="s">
        <v>376</v>
      </c>
      <c r="D91" s="606">
        <v>0</v>
      </c>
      <c r="E91" s="661">
        <v>0</v>
      </c>
      <c r="F91" s="606">
        <v>18661809</v>
      </c>
      <c r="G91" s="661">
        <v>26302939</v>
      </c>
      <c r="H91" s="606">
        <v>11290254</v>
      </c>
      <c r="I91" s="661">
        <v>6678426</v>
      </c>
      <c r="J91" s="606">
        <v>5806875</v>
      </c>
      <c r="K91" s="661">
        <v>3069433</v>
      </c>
      <c r="L91" s="606">
        <v>3416454</v>
      </c>
      <c r="M91" s="661">
        <v>3083374</v>
      </c>
      <c r="N91" s="606">
        <v>0</v>
      </c>
      <c r="O91" s="661">
        <v>0</v>
      </c>
      <c r="P91" s="606">
        <f aca="true" t="shared" si="23" ref="P91:Q93">+D91+F91+H91+J91+L91+N91</f>
        <v>39175392</v>
      </c>
      <c r="Q91" s="661">
        <f t="shared" si="23"/>
        <v>39134172</v>
      </c>
      <c r="T91" s="584">
        <f>+P91-'[1]Segmentos LN resumen'!F92</f>
        <v>0</v>
      </c>
      <c r="U91" s="584">
        <f>+Q91-'[1]Segmentos LN resumen'!G92</f>
        <v>0</v>
      </c>
    </row>
    <row r="92" spans="2:21" ht="12">
      <c r="B92" s="585"/>
      <c r="C92" s="590" t="s">
        <v>377</v>
      </c>
      <c r="D92" s="606">
        <v>0</v>
      </c>
      <c r="E92" s="661">
        <v>0</v>
      </c>
      <c r="F92" s="606">
        <v>-130680974</v>
      </c>
      <c r="G92" s="661">
        <v>-172701299</v>
      </c>
      <c r="H92" s="606">
        <v>-56486390</v>
      </c>
      <c r="I92" s="661">
        <v>-58402285</v>
      </c>
      <c r="J92" s="606">
        <v>-26863367</v>
      </c>
      <c r="K92" s="661">
        <v>-25140454</v>
      </c>
      <c r="L92" s="606">
        <v>-17682143</v>
      </c>
      <c r="M92" s="661">
        <v>-16119293</v>
      </c>
      <c r="N92" s="606">
        <v>0</v>
      </c>
      <c r="O92" s="661">
        <v>0</v>
      </c>
      <c r="P92" s="606">
        <f t="shared" si="23"/>
        <v>-231712874</v>
      </c>
      <c r="Q92" s="661">
        <f t="shared" si="23"/>
        <v>-272363331</v>
      </c>
      <c r="T92" s="584">
        <f>+P92-'[1]Segmentos LN resumen'!F93</f>
        <v>0</v>
      </c>
      <c r="U92" s="584">
        <f>+Q92-'[1]Segmentos LN resumen'!G93</f>
        <v>0</v>
      </c>
    </row>
    <row r="93" spans="2:21" ht="12">
      <c r="B93" s="585"/>
      <c r="C93" s="590" t="s">
        <v>378</v>
      </c>
      <c r="D93" s="606">
        <v>0</v>
      </c>
      <c r="E93" s="661">
        <v>0</v>
      </c>
      <c r="F93" s="606">
        <v>-83065625</v>
      </c>
      <c r="G93" s="661">
        <v>-108394965</v>
      </c>
      <c r="H93" s="606">
        <v>-141423030</v>
      </c>
      <c r="I93" s="661">
        <v>-119121535</v>
      </c>
      <c r="J93" s="606">
        <v>-40941628</v>
      </c>
      <c r="K93" s="661">
        <v>-45297037</v>
      </c>
      <c r="L93" s="606">
        <v>-19686916</v>
      </c>
      <c r="M93" s="661">
        <v>-20223015</v>
      </c>
      <c r="N93" s="606">
        <v>0</v>
      </c>
      <c r="O93" s="661">
        <v>0</v>
      </c>
      <c r="P93" s="606">
        <f t="shared" si="23"/>
        <v>-285117199</v>
      </c>
      <c r="Q93" s="661">
        <f t="shared" si="23"/>
        <v>-293036552</v>
      </c>
      <c r="T93" s="584">
        <f>+P93-'[1]Segmentos LN resumen'!F94</f>
        <v>0</v>
      </c>
      <c r="U93" s="584">
        <f>+Q93-'[1]Segmentos LN resumen'!G94</f>
        <v>0</v>
      </c>
    </row>
    <row r="94" spans="4:21" ht="12">
      <c r="D94" s="584"/>
      <c r="F94" s="584"/>
      <c r="G94" s="584"/>
      <c r="H94" s="584"/>
      <c r="I94" s="584"/>
      <c r="J94" s="584"/>
      <c r="K94" s="584"/>
      <c r="L94" s="584"/>
      <c r="M94" s="584"/>
      <c r="N94" s="584"/>
      <c r="O94" s="584"/>
      <c r="P94" s="584"/>
      <c r="T94" s="584">
        <f>+P94-'[1]Segmentos LN resumen'!F95</f>
        <v>0</v>
      </c>
      <c r="U94" s="584">
        <f>+Q94-'[1]Segmentos LN resumen'!G95</f>
        <v>0</v>
      </c>
    </row>
    <row r="95" spans="2:21" ht="12">
      <c r="B95" s="579" t="s">
        <v>379</v>
      </c>
      <c r="C95" s="608"/>
      <c r="D95" s="602">
        <f>+D89+D91+D92+D93</f>
        <v>0</v>
      </c>
      <c r="E95" s="603">
        <f>+E89+E91+E92+E93</f>
        <v>0</v>
      </c>
      <c r="F95" s="602">
        <f aca="true" t="shared" si="24" ref="F95:Q95">+F89+F91+F92+F93</f>
        <v>93963511</v>
      </c>
      <c r="G95" s="603">
        <v>69040759</v>
      </c>
      <c r="H95" s="602">
        <f t="shared" si="24"/>
        <v>187987212</v>
      </c>
      <c r="I95" s="603">
        <v>176900747</v>
      </c>
      <c r="J95" s="602">
        <f t="shared" si="24"/>
        <v>224484907</v>
      </c>
      <c r="K95" s="603">
        <v>221438214</v>
      </c>
      <c r="L95" s="602">
        <f t="shared" si="24"/>
        <v>110414103</v>
      </c>
      <c r="M95" s="603">
        <v>99938882</v>
      </c>
      <c r="N95" s="602">
        <f t="shared" si="24"/>
        <v>0</v>
      </c>
      <c r="O95" s="603">
        <v>0</v>
      </c>
      <c r="P95" s="602">
        <f t="shared" si="24"/>
        <v>616849733</v>
      </c>
      <c r="Q95" s="603">
        <f t="shared" si="24"/>
        <v>567318602</v>
      </c>
      <c r="T95" s="584">
        <f>+P95-'[1]Segmentos LN resumen'!F96</f>
        <v>0</v>
      </c>
      <c r="U95" s="584">
        <f>+Q95-'[1]Segmentos LN resumen'!G96</f>
        <v>0</v>
      </c>
    </row>
    <row r="96" spans="4:21" ht="12">
      <c r="D96" s="584"/>
      <c r="F96" s="584"/>
      <c r="G96" s="584"/>
      <c r="H96" s="584"/>
      <c r="I96" s="584"/>
      <c r="J96" s="584"/>
      <c r="K96" s="584"/>
      <c r="L96" s="584"/>
      <c r="M96" s="584"/>
      <c r="N96" s="584"/>
      <c r="O96" s="584"/>
      <c r="P96" s="584"/>
      <c r="T96" s="584">
        <f>+P96-'[1]Segmentos LN resumen'!F97</f>
        <v>0</v>
      </c>
      <c r="U96" s="584">
        <f>+Q96-'[1]Segmentos LN resumen'!G97</f>
        <v>0</v>
      </c>
    </row>
    <row r="97" spans="2:21" ht="12">
      <c r="B97" s="604"/>
      <c r="C97" s="590" t="s">
        <v>380</v>
      </c>
      <c r="D97" s="606">
        <v>0</v>
      </c>
      <c r="E97" s="661">
        <v>0</v>
      </c>
      <c r="F97" s="606">
        <v>-7883371</v>
      </c>
      <c r="G97" s="661">
        <v>-9556453</v>
      </c>
      <c r="H97" s="606">
        <v>-58282948</v>
      </c>
      <c r="I97" s="661">
        <v>-53830922</v>
      </c>
      <c r="J97" s="606">
        <v>-42313203</v>
      </c>
      <c r="K97" s="661">
        <v>-45061688</v>
      </c>
      <c r="L97" s="606">
        <v>-22838538</v>
      </c>
      <c r="M97" s="661">
        <v>-21241885</v>
      </c>
      <c r="N97" s="606">
        <v>0</v>
      </c>
      <c r="O97" s="661">
        <v>0</v>
      </c>
      <c r="P97" s="606">
        <f>+D97+F97+H97+J97+L97+N97</f>
        <v>-131318060</v>
      </c>
      <c r="Q97" s="661">
        <f>+E97+G97+I97+K97+M97+O97</f>
        <v>-129690948</v>
      </c>
      <c r="T97" s="584">
        <f>+P97-'[1]Segmentos LN resumen'!F98</f>
        <v>0</v>
      </c>
      <c r="U97" s="584">
        <f>+Q97-'[1]Segmentos LN resumen'!G98</f>
        <v>0</v>
      </c>
    </row>
    <row r="98" spans="2:21" ht="24">
      <c r="B98" s="604"/>
      <c r="C98" s="590" t="s">
        <v>381</v>
      </c>
      <c r="D98" s="606">
        <v>0</v>
      </c>
      <c r="E98" s="661">
        <v>0</v>
      </c>
      <c r="F98" s="606">
        <v>-4953458</v>
      </c>
      <c r="G98" s="661">
        <v>-1610056</v>
      </c>
      <c r="H98" s="606">
        <v>-47029926</v>
      </c>
      <c r="I98" s="661">
        <v>-28875964</v>
      </c>
      <c r="J98" s="606">
        <v>-1162743</v>
      </c>
      <c r="K98" s="661">
        <v>-18625</v>
      </c>
      <c r="L98" s="606">
        <v>-1538367</v>
      </c>
      <c r="M98" s="661">
        <v>-1261891</v>
      </c>
      <c r="N98" s="606">
        <v>0</v>
      </c>
      <c r="O98" s="661">
        <v>0</v>
      </c>
      <c r="P98" s="606">
        <f>+D98+F98+H98+J98+L98+N98</f>
        <v>-54684494</v>
      </c>
      <c r="Q98" s="661">
        <f>+E98+G98+I98+K98+M98+O98</f>
        <v>-31766536</v>
      </c>
      <c r="T98" s="584">
        <f>+P98-'[1]Segmentos LN resumen'!F99</f>
        <v>0</v>
      </c>
      <c r="U98" s="584">
        <f>+Q98-'[1]Segmentos LN resumen'!G99</f>
        <v>0</v>
      </c>
    </row>
    <row r="99" spans="2:21" ht="12" hidden="1">
      <c r="B99" s="609"/>
      <c r="C99" s="609"/>
      <c r="D99" s="610"/>
      <c r="E99" s="662"/>
      <c r="F99" s="610"/>
      <c r="G99" s="662"/>
      <c r="H99" s="610"/>
      <c r="I99" s="662"/>
      <c r="J99" s="610"/>
      <c r="K99" s="662"/>
      <c r="L99" s="610"/>
      <c r="M99" s="662"/>
      <c r="N99" s="610"/>
      <c r="O99" s="662"/>
      <c r="P99" s="610"/>
      <c r="Q99" s="662"/>
      <c r="T99" s="584"/>
      <c r="U99" s="584"/>
    </row>
    <row r="100" spans="4:21" ht="12">
      <c r="D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T100" s="584">
        <f>+P100-'[1]Segmentos LN resumen'!F100</f>
        <v>0</v>
      </c>
      <c r="U100" s="584">
        <f>+Q100-'[1]Segmentos LN resumen'!G100</f>
        <v>0</v>
      </c>
    </row>
    <row r="101" spans="2:21" ht="12">
      <c r="B101" s="579" t="s">
        <v>382</v>
      </c>
      <c r="C101" s="608"/>
      <c r="D101" s="602">
        <f>+D95+D97+D98</f>
        <v>0</v>
      </c>
      <c r="E101" s="603">
        <f>+E95+E97+E98</f>
        <v>0</v>
      </c>
      <c r="F101" s="602">
        <f aca="true" t="shared" si="25" ref="F101:N101">+F95+F97+F98</f>
        <v>81126682</v>
      </c>
      <c r="G101" s="603">
        <v>57874250</v>
      </c>
      <c r="H101" s="602">
        <f t="shared" si="25"/>
        <v>82674338</v>
      </c>
      <c r="I101" s="603">
        <v>94193861</v>
      </c>
      <c r="J101" s="602">
        <f t="shared" si="25"/>
        <v>181008961</v>
      </c>
      <c r="K101" s="603">
        <v>176357901</v>
      </c>
      <c r="L101" s="602">
        <f t="shared" si="25"/>
        <v>86037198</v>
      </c>
      <c r="M101" s="603">
        <v>77435106</v>
      </c>
      <c r="N101" s="602">
        <f t="shared" si="25"/>
        <v>0</v>
      </c>
      <c r="O101" s="603">
        <v>0</v>
      </c>
      <c r="P101" s="602">
        <f>+P95+P97+P98</f>
        <v>430847179</v>
      </c>
      <c r="Q101" s="603">
        <f>+Q95+Q97+Q98</f>
        <v>405861118</v>
      </c>
      <c r="T101" s="584">
        <f>+P101-'[1]Segmentos LN resumen'!F101</f>
        <v>0</v>
      </c>
      <c r="U101" s="584">
        <f>+Q101-'[1]Segmentos LN resumen'!G101</f>
        <v>0</v>
      </c>
    </row>
    <row r="102" spans="2:21" ht="6" customHeight="1">
      <c r="B102" s="638"/>
      <c r="C102" s="639"/>
      <c r="D102" s="584"/>
      <c r="F102" s="584"/>
      <c r="G102" s="584"/>
      <c r="H102" s="584"/>
      <c r="I102" s="584"/>
      <c r="J102" s="584"/>
      <c r="K102" s="584"/>
      <c r="L102" s="584"/>
      <c r="M102" s="584"/>
      <c r="N102" s="584"/>
      <c r="O102" s="584"/>
      <c r="P102" s="584"/>
      <c r="T102" s="584">
        <f>+P102-'[1]Segmentos LN resumen'!F102</f>
        <v>0</v>
      </c>
      <c r="U102" s="584">
        <f>+Q102-'[1]Segmentos LN resumen'!G102</f>
        <v>0</v>
      </c>
    </row>
    <row r="103" spans="2:21" ht="12">
      <c r="B103" s="579" t="s">
        <v>383</v>
      </c>
      <c r="C103" s="608"/>
      <c r="D103" s="602">
        <f>+D104+D107+D111+D112</f>
        <v>0</v>
      </c>
      <c r="E103" s="603">
        <f>+E104+E107+E111+E112</f>
        <v>0</v>
      </c>
      <c r="F103" s="602">
        <f aca="true" t="shared" si="26" ref="F103:Q103">+F104+F107+F111+F112</f>
        <v>-90078302</v>
      </c>
      <c r="G103" s="603">
        <v>8649703</v>
      </c>
      <c r="H103" s="602">
        <f t="shared" si="26"/>
        <v>-72450511</v>
      </c>
      <c r="I103" s="603">
        <v>-28350512</v>
      </c>
      <c r="J103" s="602">
        <f t="shared" si="26"/>
        <v>-26405208</v>
      </c>
      <c r="K103" s="603">
        <v>-21118569</v>
      </c>
      <c r="L103" s="602">
        <f t="shared" si="26"/>
        <v>-12412623</v>
      </c>
      <c r="M103" s="603">
        <v>-11399931</v>
      </c>
      <c r="N103" s="602">
        <f t="shared" si="26"/>
        <v>0</v>
      </c>
      <c r="O103" s="603">
        <v>0</v>
      </c>
      <c r="P103" s="602">
        <f t="shared" si="26"/>
        <v>-201346644</v>
      </c>
      <c r="Q103" s="603">
        <f t="shared" si="26"/>
        <v>-52219309</v>
      </c>
      <c r="T103" s="584">
        <f>+P103-'[1]Segmentos LN resumen'!F103</f>
        <v>0</v>
      </c>
      <c r="U103" s="584">
        <f>+Q103-'[1]Segmentos LN resumen'!G103</f>
        <v>0</v>
      </c>
    </row>
    <row r="104" spans="2:21" ht="12">
      <c r="B104" s="579"/>
      <c r="C104" s="608" t="s">
        <v>384</v>
      </c>
      <c r="D104" s="602">
        <v>0</v>
      </c>
      <c r="E104" s="603">
        <v>0</v>
      </c>
      <c r="F104" s="602">
        <v>15532395</v>
      </c>
      <c r="G104" s="603">
        <v>63021166</v>
      </c>
      <c r="H104" s="602">
        <v>65315492</v>
      </c>
      <c r="I104" s="603">
        <v>75142825</v>
      </c>
      <c r="J104" s="602">
        <v>4089206</v>
      </c>
      <c r="K104" s="603">
        <v>4119418</v>
      </c>
      <c r="L104" s="602">
        <v>2268965</v>
      </c>
      <c r="M104" s="603">
        <v>2523110</v>
      </c>
      <c r="N104" s="602">
        <v>0</v>
      </c>
      <c r="O104" s="603">
        <v>0</v>
      </c>
      <c r="P104" s="602">
        <f aca="true" t="shared" si="27" ref="P104:Q111">+D104+F104+H104+J104+L104+N104</f>
        <v>87206058</v>
      </c>
      <c r="Q104" s="603">
        <f t="shared" si="27"/>
        <v>144806519</v>
      </c>
      <c r="T104" s="584">
        <f>+P104-'[1]Segmentos LN resumen'!F104</f>
        <v>0</v>
      </c>
      <c r="U104" s="584">
        <f>+Q104-'[1]Segmentos LN resumen'!G104</f>
        <v>0</v>
      </c>
    </row>
    <row r="105" spans="2:21" ht="12.75" customHeight="1">
      <c r="B105" s="604"/>
      <c r="C105" s="590" t="s">
        <v>385</v>
      </c>
      <c r="D105" s="606"/>
      <c r="E105" s="661"/>
      <c r="F105" s="606">
        <v>7984523</v>
      </c>
      <c r="G105" s="661">
        <v>518437</v>
      </c>
      <c r="H105" s="606">
        <v>7646818</v>
      </c>
      <c r="I105" s="661">
        <v>2803971</v>
      </c>
      <c r="J105" s="606">
        <v>2419048</v>
      </c>
      <c r="K105" s="661">
        <v>2329152</v>
      </c>
      <c r="L105" s="606">
        <v>476044</v>
      </c>
      <c r="M105" s="661">
        <v>764675</v>
      </c>
      <c r="N105" s="606"/>
      <c r="O105" s="661"/>
      <c r="P105" s="606">
        <f t="shared" si="27"/>
        <v>18526433</v>
      </c>
      <c r="Q105" s="661">
        <f t="shared" si="27"/>
        <v>6416235</v>
      </c>
      <c r="T105" s="584">
        <f>+P105-'[1]Segmentos LN resumen'!F105</f>
        <v>0</v>
      </c>
      <c r="U105" s="584">
        <f>+Q105-'[1]Segmentos LN resumen'!G105</f>
        <v>0</v>
      </c>
    </row>
    <row r="106" spans="2:21" ht="12.75" customHeight="1">
      <c r="B106" s="604"/>
      <c r="C106" s="590" t="s">
        <v>386</v>
      </c>
      <c r="D106" s="606"/>
      <c r="E106" s="661"/>
      <c r="F106" s="606">
        <f aca="true" t="shared" si="28" ref="F106:L106">+F104-F105</f>
        <v>7547872</v>
      </c>
      <c r="G106" s="661">
        <f>+G104-G105</f>
        <v>62502729</v>
      </c>
      <c r="H106" s="606">
        <f t="shared" si="28"/>
        <v>57668674</v>
      </c>
      <c r="I106" s="661">
        <f>+I104-I105</f>
        <v>72338854</v>
      </c>
      <c r="J106" s="606">
        <f t="shared" si="28"/>
        <v>1670158</v>
      </c>
      <c r="K106" s="661">
        <f>+K104-K105</f>
        <v>1790266</v>
      </c>
      <c r="L106" s="606">
        <f t="shared" si="28"/>
        <v>1792921</v>
      </c>
      <c r="M106" s="661">
        <f>+M104-M105</f>
        <v>1758435</v>
      </c>
      <c r="N106" s="606"/>
      <c r="O106" s="661"/>
      <c r="P106" s="606">
        <f t="shared" si="27"/>
        <v>68679625</v>
      </c>
      <c r="Q106" s="661">
        <f t="shared" si="27"/>
        <v>138390284</v>
      </c>
      <c r="T106" s="584">
        <f>+P106-'[1]Segmentos LN resumen'!F106</f>
        <v>0</v>
      </c>
      <c r="U106" s="584">
        <f>+Q106-'[1]Segmentos LN resumen'!G106</f>
        <v>0</v>
      </c>
    </row>
    <row r="107" spans="2:21" ht="12">
      <c r="B107" s="579"/>
      <c r="C107" s="608" t="s">
        <v>387</v>
      </c>
      <c r="D107" s="602">
        <v>0</v>
      </c>
      <c r="E107" s="603">
        <v>0</v>
      </c>
      <c r="F107" s="602">
        <v>-105233000</v>
      </c>
      <c r="G107" s="603">
        <v>-54825547</v>
      </c>
      <c r="H107" s="602">
        <v>-144183695</v>
      </c>
      <c r="I107" s="603">
        <v>-103366527</v>
      </c>
      <c r="J107" s="602">
        <v>-30268681</v>
      </c>
      <c r="K107" s="603">
        <v>-25385263</v>
      </c>
      <c r="L107" s="602">
        <v>-14756695</v>
      </c>
      <c r="M107" s="603">
        <v>-13452180</v>
      </c>
      <c r="N107" s="602">
        <v>0</v>
      </c>
      <c r="O107" s="603">
        <v>0</v>
      </c>
      <c r="P107" s="602">
        <f t="shared" si="27"/>
        <v>-294442071</v>
      </c>
      <c r="Q107" s="603">
        <f t="shared" si="27"/>
        <v>-197029517</v>
      </c>
      <c r="T107" s="584">
        <f>+P107-'[1]Segmentos LN resumen'!F107</f>
        <v>0</v>
      </c>
      <c r="U107" s="584">
        <f>+Q107-'[1]Segmentos LN resumen'!G107</f>
        <v>0</v>
      </c>
    </row>
    <row r="108" spans="2:21" ht="12">
      <c r="B108" s="604"/>
      <c r="C108" s="590" t="s">
        <v>388</v>
      </c>
      <c r="D108" s="606"/>
      <c r="E108" s="661"/>
      <c r="F108" s="606">
        <v>-45832</v>
      </c>
      <c r="G108" s="661">
        <v>-936499</v>
      </c>
      <c r="H108" s="606">
        <v>-23931720</v>
      </c>
      <c r="I108" s="661">
        <v>-15145188</v>
      </c>
      <c r="J108" s="606">
        <v>-3006231</v>
      </c>
      <c r="K108" s="661">
        <v>0</v>
      </c>
      <c r="L108" s="606">
        <v>-1783393</v>
      </c>
      <c r="M108" s="661">
        <v>-1317101</v>
      </c>
      <c r="N108" s="606"/>
      <c r="O108" s="661"/>
      <c r="P108" s="606">
        <f t="shared" si="27"/>
        <v>-28767176</v>
      </c>
      <c r="Q108" s="661">
        <f t="shared" si="27"/>
        <v>-17398788</v>
      </c>
      <c r="T108" s="584">
        <f>+P108-'[1]Segmentos LN resumen'!F108</f>
        <v>0</v>
      </c>
      <c r="U108" s="584">
        <f>+Q108-'[1]Segmentos LN resumen'!G108</f>
        <v>0</v>
      </c>
    </row>
    <row r="109" spans="2:21" ht="12">
      <c r="B109" s="604"/>
      <c r="C109" s="590" t="s">
        <v>389</v>
      </c>
      <c r="D109" s="606"/>
      <c r="E109" s="661"/>
      <c r="F109" s="606">
        <v>0</v>
      </c>
      <c r="G109" s="661">
        <v>0</v>
      </c>
      <c r="H109" s="606">
        <v>-32415910</v>
      </c>
      <c r="I109" s="661">
        <v>-38076418</v>
      </c>
      <c r="J109" s="606">
        <v>-22188182</v>
      </c>
      <c r="K109" s="661">
        <v>-19190118</v>
      </c>
      <c r="L109" s="606">
        <v>-10860434</v>
      </c>
      <c r="M109" s="661">
        <v>-10850709</v>
      </c>
      <c r="N109" s="606"/>
      <c r="O109" s="661"/>
      <c r="P109" s="606">
        <f t="shared" si="27"/>
        <v>-65464526</v>
      </c>
      <c r="Q109" s="661">
        <f t="shared" si="27"/>
        <v>-68117245</v>
      </c>
      <c r="T109" s="584">
        <f>+P109-'[1]Segmentos LN resumen'!F109</f>
        <v>0</v>
      </c>
      <c r="U109" s="584">
        <f>+Q109-'[1]Segmentos LN resumen'!G109</f>
        <v>0</v>
      </c>
    </row>
    <row r="110" spans="2:21" ht="12">
      <c r="B110" s="604"/>
      <c r="C110" s="590" t="s">
        <v>390</v>
      </c>
      <c r="D110" s="606"/>
      <c r="E110" s="661"/>
      <c r="F110" s="606">
        <f aca="true" t="shared" si="29" ref="F110:L110">+F107-F108-F109</f>
        <v>-105187168</v>
      </c>
      <c r="G110" s="661">
        <f>+G107-G108-G109</f>
        <v>-53889048</v>
      </c>
      <c r="H110" s="606">
        <f t="shared" si="29"/>
        <v>-87836065</v>
      </c>
      <c r="I110" s="661">
        <f>+I107-I108-I109</f>
        <v>-50144921</v>
      </c>
      <c r="J110" s="606">
        <f t="shared" si="29"/>
        <v>-5074268</v>
      </c>
      <c r="K110" s="661">
        <f>+K107-K108-K109</f>
        <v>-6195145</v>
      </c>
      <c r="L110" s="606">
        <f t="shared" si="29"/>
        <v>-2112868</v>
      </c>
      <c r="M110" s="661">
        <f>+M107-M108-M109</f>
        <v>-1284370</v>
      </c>
      <c r="N110" s="606"/>
      <c r="O110" s="661"/>
      <c r="P110" s="606">
        <f t="shared" si="27"/>
        <v>-200210369</v>
      </c>
      <c r="Q110" s="661">
        <f t="shared" si="27"/>
        <v>-111513484</v>
      </c>
      <c r="R110" s="584"/>
      <c r="T110" s="584">
        <f>+P110-'[1]Segmentos LN resumen'!F110</f>
        <v>0</v>
      </c>
      <c r="U110" s="584">
        <f>+Q110-'[1]Segmentos LN resumen'!G110</f>
        <v>0</v>
      </c>
    </row>
    <row r="111" spans="2:21" ht="12">
      <c r="B111" s="604"/>
      <c r="C111" s="590" t="s">
        <v>391</v>
      </c>
      <c r="D111" s="606">
        <v>0</v>
      </c>
      <c r="E111" s="661">
        <v>0</v>
      </c>
      <c r="F111" s="606">
        <v>0</v>
      </c>
      <c r="G111" s="661">
        <v>0</v>
      </c>
      <c r="H111" s="606">
        <v>0</v>
      </c>
      <c r="I111" s="661">
        <v>0</v>
      </c>
      <c r="J111" s="606">
        <v>0</v>
      </c>
      <c r="K111" s="661">
        <v>0</v>
      </c>
      <c r="L111" s="606">
        <v>0</v>
      </c>
      <c r="M111" s="661">
        <v>0</v>
      </c>
      <c r="N111" s="606">
        <v>0</v>
      </c>
      <c r="O111" s="661">
        <v>0</v>
      </c>
      <c r="P111" s="606">
        <f t="shared" si="27"/>
        <v>0</v>
      </c>
      <c r="Q111" s="661">
        <f t="shared" si="27"/>
        <v>0</v>
      </c>
      <c r="T111" s="584">
        <f>+P111-'[1]Segmentos LN resumen'!F111</f>
        <v>0</v>
      </c>
      <c r="U111" s="584">
        <f>+Q111-'[1]Segmentos LN resumen'!G111</f>
        <v>0</v>
      </c>
    </row>
    <row r="112" spans="2:21" ht="12">
      <c r="B112" s="604"/>
      <c r="C112" s="590" t="s">
        <v>392</v>
      </c>
      <c r="D112" s="602">
        <f>+D113+D114</f>
        <v>0</v>
      </c>
      <c r="E112" s="603">
        <f>+E113+E114</f>
        <v>0</v>
      </c>
      <c r="F112" s="602">
        <f aca="true" t="shared" si="30" ref="F112:Q112">+F113+F114</f>
        <v>-377697</v>
      </c>
      <c r="G112" s="603">
        <v>454084</v>
      </c>
      <c r="H112" s="602">
        <f t="shared" si="30"/>
        <v>6417692</v>
      </c>
      <c r="I112" s="603">
        <v>-126810</v>
      </c>
      <c r="J112" s="602">
        <f t="shared" si="30"/>
        <v>-225733</v>
      </c>
      <c r="K112" s="603">
        <v>147276</v>
      </c>
      <c r="L112" s="602">
        <f t="shared" si="30"/>
        <v>75107</v>
      </c>
      <c r="M112" s="603">
        <v>-470861</v>
      </c>
      <c r="N112" s="602">
        <f t="shared" si="30"/>
        <v>0</v>
      </c>
      <c r="O112" s="603">
        <v>0</v>
      </c>
      <c r="P112" s="602">
        <f t="shared" si="30"/>
        <v>5889369</v>
      </c>
      <c r="Q112" s="603">
        <f t="shared" si="30"/>
        <v>3689</v>
      </c>
      <c r="T112" s="584">
        <f>+P112-'[1]Segmentos LN resumen'!F112</f>
        <v>0</v>
      </c>
      <c r="U112" s="584">
        <f>+Q112-'[1]Segmentos LN resumen'!G112</f>
        <v>0</v>
      </c>
    </row>
    <row r="113" spans="2:21" ht="12">
      <c r="B113" s="604"/>
      <c r="C113" s="605" t="s">
        <v>393</v>
      </c>
      <c r="D113" s="606">
        <v>0</v>
      </c>
      <c r="E113" s="661">
        <v>0</v>
      </c>
      <c r="F113" s="606">
        <v>1359272</v>
      </c>
      <c r="G113" s="661">
        <v>766539</v>
      </c>
      <c r="H113" s="606">
        <v>17962770</v>
      </c>
      <c r="I113" s="661">
        <v>997600</v>
      </c>
      <c r="J113" s="606">
        <v>1218756</v>
      </c>
      <c r="K113" s="661">
        <v>885777</v>
      </c>
      <c r="L113" s="606">
        <v>1758707</v>
      </c>
      <c r="M113" s="661">
        <v>748566</v>
      </c>
      <c r="N113" s="606">
        <v>0</v>
      </c>
      <c r="O113" s="661">
        <v>-11624</v>
      </c>
      <c r="P113" s="606">
        <f>+D113+F113+H113+J113+L113+N113</f>
        <v>22299505</v>
      </c>
      <c r="Q113" s="661">
        <f>+E113+G113+I113+K113+M113+O113</f>
        <v>3386858</v>
      </c>
      <c r="T113" s="584">
        <f>+P113-'[1]Segmentos LN resumen'!F113</f>
        <v>0</v>
      </c>
      <c r="U113" s="584">
        <f>+Q113-'[1]Segmentos LN resumen'!G113</f>
        <v>0</v>
      </c>
    </row>
    <row r="114" spans="2:21" ht="12">
      <c r="B114" s="604"/>
      <c r="C114" s="605" t="s">
        <v>394</v>
      </c>
      <c r="D114" s="606">
        <v>0</v>
      </c>
      <c r="E114" s="661">
        <v>0</v>
      </c>
      <c r="F114" s="606">
        <v>-1736969</v>
      </c>
      <c r="G114" s="661">
        <v>-312455</v>
      </c>
      <c r="H114" s="606">
        <v>-11545078</v>
      </c>
      <c r="I114" s="661">
        <v>-1124410</v>
      </c>
      <c r="J114" s="606">
        <v>-1444489</v>
      </c>
      <c r="K114" s="661">
        <v>-738501</v>
      </c>
      <c r="L114" s="606">
        <v>-1683600</v>
      </c>
      <c r="M114" s="661">
        <v>-1219427</v>
      </c>
      <c r="N114" s="606">
        <v>0</v>
      </c>
      <c r="O114" s="661">
        <v>11624</v>
      </c>
      <c r="P114" s="606">
        <f>+D114+F114+H114+J114+L114+N114</f>
        <v>-16410136</v>
      </c>
      <c r="Q114" s="661">
        <f>+E114+G114+I114+K114+M114+O114</f>
        <v>-3383169</v>
      </c>
      <c r="T114" s="584">
        <f>+P114-'[1]Segmentos LN resumen'!F114</f>
        <v>0</v>
      </c>
      <c r="U114" s="584">
        <f>+Q114-'[1]Segmentos LN resumen'!G114</f>
        <v>0</v>
      </c>
    </row>
    <row r="115" spans="4:21" ht="6.75" customHeight="1">
      <c r="D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T115" s="584">
        <f>+P115-'[1]Segmentos LN resumen'!F115</f>
        <v>0</v>
      </c>
      <c r="U115" s="584">
        <f>+Q115-'[1]Segmentos LN resumen'!G115</f>
        <v>0</v>
      </c>
    </row>
    <row r="116" spans="2:21" ht="24">
      <c r="B116" s="616"/>
      <c r="C116" s="590" t="s">
        <v>395</v>
      </c>
      <c r="D116" s="606">
        <v>0</v>
      </c>
      <c r="E116" s="661">
        <v>0</v>
      </c>
      <c r="F116" s="606">
        <v>999</v>
      </c>
      <c r="G116" s="661">
        <v>27019</v>
      </c>
      <c r="H116" s="606">
        <v>0</v>
      </c>
      <c r="I116" s="661">
        <v>0</v>
      </c>
      <c r="J116" s="606">
        <v>977540</v>
      </c>
      <c r="K116" s="661">
        <v>1653130</v>
      </c>
      <c r="L116" s="606">
        <v>0</v>
      </c>
      <c r="M116" s="661">
        <v>0</v>
      </c>
      <c r="N116" s="606">
        <v>0</v>
      </c>
      <c r="O116" s="661">
        <v>0</v>
      </c>
      <c r="P116" s="606">
        <f>+D116+F116+H116+J116+L116+N116</f>
        <v>978539</v>
      </c>
      <c r="Q116" s="661">
        <f>+E116+G116+I116+K116+M116+O116</f>
        <v>1680149</v>
      </c>
      <c r="T116" s="584">
        <f>+P116-'[1]Segmentos LN resumen'!F116</f>
        <v>0</v>
      </c>
      <c r="U116" s="584">
        <f>+Q116-'[1]Segmentos LN resumen'!G116</f>
        <v>0</v>
      </c>
    </row>
    <row r="117" spans="2:21" ht="12">
      <c r="B117" s="617"/>
      <c r="C117" s="590" t="s">
        <v>396</v>
      </c>
      <c r="D117" s="602">
        <f>+D118+D119</f>
        <v>0</v>
      </c>
      <c r="E117" s="583">
        <f>+E118+E119</f>
        <v>0</v>
      </c>
      <c r="F117" s="602">
        <f aca="true" t="shared" si="31" ref="F117:P117">+F118+F119</f>
        <v>27714</v>
      </c>
      <c r="G117" s="583">
        <v>33760</v>
      </c>
      <c r="H117" s="602">
        <f t="shared" si="31"/>
        <v>408557</v>
      </c>
      <c r="I117" s="583">
        <v>0</v>
      </c>
      <c r="J117" s="602">
        <f t="shared" si="31"/>
        <v>-140450</v>
      </c>
      <c r="K117" s="583">
        <v>-16477</v>
      </c>
      <c r="L117" s="602">
        <f t="shared" si="31"/>
        <v>4791</v>
      </c>
      <c r="M117" s="583">
        <v>599787</v>
      </c>
      <c r="N117" s="602">
        <f t="shared" si="31"/>
        <v>0</v>
      </c>
      <c r="O117" s="583">
        <v>0</v>
      </c>
      <c r="P117" s="602">
        <f t="shared" si="31"/>
        <v>300612</v>
      </c>
      <c r="Q117" s="583">
        <f>+Q118+Q119</f>
        <v>617070</v>
      </c>
      <c r="T117" s="584">
        <f>+P117-'[1]Segmentos LN resumen'!F117</f>
        <v>0</v>
      </c>
      <c r="U117" s="584">
        <f>+Q117-'[1]Segmentos LN resumen'!G117</f>
        <v>0</v>
      </c>
    </row>
    <row r="118" spans="2:21" ht="12">
      <c r="B118" s="579"/>
      <c r="C118" s="605" t="s">
        <v>397</v>
      </c>
      <c r="D118" s="606">
        <v>0</v>
      </c>
      <c r="E118" s="661">
        <v>0</v>
      </c>
      <c r="F118" s="606">
        <v>27714</v>
      </c>
      <c r="G118" s="661">
        <v>0</v>
      </c>
      <c r="H118" s="606">
        <v>0</v>
      </c>
      <c r="I118" s="661">
        <v>0</v>
      </c>
      <c r="J118" s="606">
        <v>0</v>
      </c>
      <c r="K118" s="661">
        <v>0</v>
      </c>
      <c r="L118" s="606">
        <v>0</v>
      </c>
      <c r="M118" s="661">
        <v>0</v>
      </c>
      <c r="N118" s="606">
        <v>0</v>
      </c>
      <c r="O118" s="661">
        <v>0</v>
      </c>
      <c r="P118" s="606">
        <f>+D118+F118+H118+J118+L118+N118</f>
        <v>27714</v>
      </c>
      <c r="Q118" s="661">
        <f>+E118+G118+I118+K118+M118+O118</f>
        <v>0</v>
      </c>
      <c r="T118" s="584">
        <f>+P118-'[1]Segmentos LN resumen'!F118</f>
        <v>0</v>
      </c>
      <c r="U118" s="584">
        <f>+Q118-'[1]Segmentos LN resumen'!G118</f>
        <v>0</v>
      </c>
    </row>
    <row r="119" spans="2:21" ht="12">
      <c r="B119" s="579"/>
      <c r="C119" s="605" t="s">
        <v>398</v>
      </c>
      <c r="D119" s="606">
        <v>0</v>
      </c>
      <c r="E119" s="661">
        <v>0</v>
      </c>
      <c r="F119" s="606">
        <v>0</v>
      </c>
      <c r="G119" s="661">
        <v>33760</v>
      </c>
      <c r="H119" s="606">
        <v>408557</v>
      </c>
      <c r="I119" s="661">
        <v>0</v>
      </c>
      <c r="J119" s="606">
        <v>-140450</v>
      </c>
      <c r="K119" s="661">
        <v>-16477</v>
      </c>
      <c r="L119" s="606">
        <v>4791</v>
      </c>
      <c r="M119" s="661">
        <v>599787</v>
      </c>
      <c r="N119" s="606">
        <v>0</v>
      </c>
      <c r="O119" s="661">
        <v>0</v>
      </c>
      <c r="P119" s="606">
        <f>+D119+F119+H119+J119+L119+N119</f>
        <v>272898</v>
      </c>
      <c r="Q119" s="661">
        <f>+E119+G119+I119+K119+M119+O119</f>
        <v>617070</v>
      </c>
      <c r="T119" s="584">
        <f>+P119-'[1]Segmentos LN resumen'!F119</f>
        <v>0</v>
      </c>
      <c r="U119" s="584">
        <f>+Q119-'[1]Segmentos LN resumen'!G119</f>
        <v>0</v>
      </c>
    </row>
    <row r="120" spans="4:21" ht="6" customHeight="1">
      <c r="D120" s="584"/>
      <c r="F120" s="584"/>
      <c r="G120" s="584"/>
      <c r="H120" s="584"/>
      <c r="I120" s="584"/>
      <c r="J120" s="584"/>
      <c r="K120" s="584"/>
      <c r="L120" s="584"/>
      <c r="M120" s="584"/>
      <c r="N120" s="584"/>
      <c r="O120" s="584"/>
      <c r="P120" s="584"/>
      <c r="T120" s="584">
        <f>+P120-'[1]Segmentos LN resumen'!F120</f>
        <v>0</v>
      </c>
      <c r="U120" s="584">
        <f>+Q120-'[1]Segmentos LN resumen'!G120</f>
        <v>0</v>
      </c>
    </row>
    <row r="121" spans="2:21" ht="12">
      <c r="B121" s="579" t="s">
        <v>399</v>
      </c>
      <c r="C121" s="608"/>
      <c r="D121" s="602">
        <f>+D101+D103+D116+D117</f>
        <v>0</v>
      </c>
      <c r="E121" s="583">
        <f>+E101+E103+E116+E117</f>
        <v>0</v>
      </c>
      <c r="F121" s="602">
        <f aca="true" t="shared" si="32" ref="F121:N121">+F101+F103+F116+F117</f>
        <v>-8922907</v>
      </c>
      <c r="G121" s="583">
        <v>66584732</v>
      </c>
      <c r="H121" s="602">
        <f t="shared" si="32"/>
        <v>10632384</v>
      </c>
      <c r="I121" s="583">
        <v>65843349</v>
      </c>
      <c r="J121" s="602">
        <f t="shared" si="32"/>
        <v>155440843</v>
      </c>
      <c r="K121" s="583">
        <v>156875985</v>
      </c>
      <c r="L121" s="602">
        <f t="shared" si="32"/>
        <v>73629366</v>
      </c>
      <c r="M121" s="583">
        <v>66634962</v>
      </c>
      <c r="N121" s="602">
        <f t="shared" si="32"/>
        <v>0</v>
      </c>
      <c r="O121" s="583">
        <v>0</v>
      </c>
      <c r="P121" s="602">
        <f>+P101+P103+P116+P117</f>
        <v>230779686</v>
      </c>
      <c r="Q121" s="583">
        <f>+Q101+Q103+Q116+Q117</f>
        <v>355939028</v>
      </c>
      <c r="T121" s="584">
        <f>+P121-'[1]Segmentos LN resumen'!F121</f>
        <v>0</v>
      </c>
      <c r="U121" s="584">
        <f>+Q121-'[1]Segmentos LN resumen'!G121</f>
        <v>0</v>
      </c>
    </row>
    <row r="122" spans="2:21" ht="12" hidden="1">
      <c r="B122" s="663"/>
      <c r="C122" s="664"/>
      <c r="D122" s="648"/>
      <c r="E122" s="565"/>
      <c r="F122" s="648"/>
      <c r="G122" s="565"/>
      <c r="H122" s="648"/>
      <c r="I122" s="565"/>
      <c r="J122" s="648"/>
      <c r="K122" s="565"/>
      <c r="L122" s="648"/>
      <c r="M122" s="565"/>
      <c r="N122" s="648"/>
      <c r="O122" s="565"/>
      <c r="P122" s="648"/>
      <c r="Q122" s="565"/>
      <c r="T122" s="584"/>
      <c r="U122" s="584"/>
    </row>
    <row r="123" spans="4:21" ht="3.75" customHeight="1">
      <c r="D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T123" s="584">
        <f>+P123-'[1]Segmentos LN resumen'!F122</f>
        <v>0</v>
      </c>
      <c r="U123" s="584">
        <f>+Q123-'[1]Segmentos LN resumen'!G122</f>
        <v>0</v>
      </c>
    </row>
    <row r="124" spans="2:21" ht="12">
      <c r="B124" s="604"/>
      <c r="C124" s="590" t="s">
        <v>400</v>
      </c>
      <c r="D124" s="606">
        <v>0</v>
      </c>
      <c r="E124" s="661">
        <v>0</v>
      </c>
      <c r="F124" s="606">
        <v>-5139760</v>
      </c>
      <c r="G124" s="661">
        <v>-399962</v>
      </c>
      <c r="H124" s="606">
        <v>5241472</v>
      </c>
      <c r="I124" s="661">
        <v>-12960099</v>
      </c>
      <c r="J124" s="606">
        <v>-63211622</v>
      </c>
      <c r="K124" s="661">
        <v>-64616749</v>
      </c>
      <c r="L124" s="606">
        <v>-22022663</v>
      </c>
      <c r="M124" s="661">
        <v>-19840780</v>
      </c>
      <c r="N124" s="606">
        <v>0</v>
      </c>
      <c r="O124" s="661">
        <v>0</v>
      </c>
      <c r="P124" s="606">
        <f>+D124+F124+H124+J124+L124+N124</f>
        <v>-85132573</v>
      </c>
      <c r="Q124" s="661">
        <f>+E124+G124+I124+K124+M124+O124</f>
        <v>-97817590</v>
      </c>
      <c r="T124" s="584">
        <f>+P124-'[1]Segmentos LN resumen'!F123</f>
        <v>0</v>
      </c>
      <c r="U124" s="584">
        <f>+Q124-'[1]Segmentos LN resumen'!G123</f>
        <v>0</v>
      </c>
    </row>
    <row r="125" spans="4:21" ht="4.5" customHeight="1">
      <c r="D125" s="584"/>
      <c r="F125" s="584"/>
      <c r="G125" s="584"/>
      <c r="H125" s="584"/>
      <c r="I125" s="584"/>
      <c r="J125" s="584"/>
      <c r="K125" s="584"/>
      <c r="L125" s="584"/>
      <c r="M125" s="584"/>
      <c r="N125" s="584"/>
      <c r="O125" s="584"/>
      <c r="P125" s="584"/>
      <c r="T125" s="584">
        <f>+P125-'[1]Segmentos LN resumen'!F124</f>
        <v>0</v>
      </c>
      <c r="U125" s="584">
        <f>+Q125-'[1]Segmentos LN resumen'!G124</f>
        <v>0</v>
      </c>
    </row>
    <row r="126" spans="2:21" ht="12">
      <c r="B126" s="579" t="s">
        <v>401</v>
      </c>
      <c r="C126" s="608"/>
      <c r="D126" s="602">
        <f>+D121+D124</f>
        <v>0</v>
      </c>
      <c r="E126" s="603">
        <f>+E121+E124</f>
        <v>0</v>
      </c>
      <c r="F126" s="602">
        <f aca="true" t="shared" si="33" ref="F126:Q126">+F121+F124</f>
        <v>-14062667</v>
      </c>
      <c r="G126" s="603">
        <v>66184770</v>
      </c>
      <c r="H126" s="602">
        <f t="shared" si="33"/>
        <v>15873856</v>
      </c>
      <c r="I126" s="603">
        <v>52883250</v>
      </c>
      <c r="J126" s="602">
        <f t="shared" si="33"/>
        <v>92229221</v>
      </c>
      <c r="K126" s="603">
        <v>92259236</v>
      </c>
      <c r="L126" s="602">
        <f t="shared" si="33"/>
        <v>51606703</v>
      </c>
      <c r="M126" s="603">
        <v>46794182</v>
      </c>
      <c r="N126" s="602">
        <f t="shared" si="33"/>
        <v>0</v>
      </c>
      <c r="O126" s="603">
        <v>0</v>
      </c>
      <c r="P126" s="602">
        <f t="shared" si="33"/>
        <v>145647113</v>
      </c>
      <c r="Q126" s="603">
        <f t="shared" si="33"/>
        <v>258121438</v>
      </c>
      <c r="T126" s="584">
        <f>+P126-'[1]Segmentos LN resumen'!F125</f>
        <v>0</v>
      </c>
      <c r="U126" s="584">
        <f>+Q126-'[1]Segmentos LN resumen'!G125</f>
        <v>0</v>
      </c>
    </row>
    <row r="127" spans="2:21" ht="12">
      <c r="B127" s="604"/>
      <c r="C127" s="590" t="s">
        <v>402</v>
      </c>
      <c r="D127" s="606">
        <v>0</v>
      </c>
      <c r="E127" s="661"/>
      <c r="F127" s="606">
        <v>0</v>
      </c>
      <c r="G127" s="661">
        <v>0</v>
      </c>
      <c r="H127" s="606">
        <v>0</v>
      </c>
      <c r="I127" s="661">
        <v>0</v>
      </c>
      <c r="J127" s="606">
        <v>0</v>
      </c>
      <c r="K127" s="661">
        <v>0</v>
      </c>
      <c r="L127" s="606">
        <v>0</v>
      </c>
      <c r="M127" s="661">
        <v>0</v>
      </c>
      <c r="N127" s="606">
        <v>0</v>
      </c>
      <c r="O127" s="661">
        <v>0</v>
      </c>
      <c r="P127" s="606">
        <f>+D127+F127+H127+J127+L127+N127</f>
        <v>0</v>
      </c>
      <c r="Q127" s="661">
        <f>+E127+G127+I127+K127+M127+O127</f>
        <v>0</v>
      </c>
      <c r="T127" s="584">
        <f>+P127-'[1]Segmentos LN resumen'!F126</f>
        <v>0</v>
      </c>
      <c r="U127" s="584">
        <f>+Q127-'[1]Segmentos LN resumen'!G126</f>
        <v>0</v>
      </c>
    </row>
    <row r="128" spans="2:21" ht="12">
      <c r="B128" s="579" t="s">
        <v>403</v>
      </c>
      <c r="C128" s="590"/>
      <c r="D128" s="602">
        <f>+D126+D127</f>
        <v>0</v>
      </c>
      <c r="E128" s="603">
        <f>+E126+E127</f>
        <v>0</v>
      </c>
      <c r="F128" s="602">
        <f aca="true" t="shared" si="34" ref="F128:Q128">+F126+F127</f>
        <v>-14062667</v>
      </c>
      <c r="G128" s="603">
        <v>66184770</v>
      </c>
      <c r="H128" s="602">
        <f t="shared" si="34"/>
        <v>15873856</v>
      </c>
      <c r="I128" s="603">
        <v>52883250</v>
      </c>
      <c r="J128" s="602">
        <f t="shared" si="34"/>
        <v>92229221</v>
      </c>
      <c r="K128" s="603">
        <v>92259236</v>
      </c>
      <c r="L128" s="602">
        <f t="shared" si="34"/>
        <v>51606703</v>
      </c>
      <c r="M128" s="603">
        <v>46794182</v>
      </c>
      <c r="N128" s="602">
        <f t="shared" si="34"/>
        <v>0</v>
      </c>
      <c r="O128" s="603">
        <v>0</v>
      </c>
      <c r="P128" s="602">
        <f t="shared" si="34"/>
        <v>145647113</v>
      </c>
      <c r="Q128" s="603">
        <f t="shared" si="34"/>
        <v>258121438</v>
      </c>
      <c r="T128" s="584">
        <f>+P128-'[1]Segmentos LN resumen'!F127</f>
        <v>0</v>
      </c>
      <c r="U128" s="584">
        <f>+Q128-'[1]Segmentos LN resumen'!G127</f>
        <v>0</v>
      </c>
    </row>
    <row r="129" spans="4:21" ht="12">
      <c r="D129" s="584"/>
      <c r="F129" s="584"/>
      <c r="G129" s="584"/>
      <c r="H129" s="584"/>
      <c r="I129" s="584"/>
      <c r="J129" s="584"/>
      <c r="K129" s="584"/>
      <c r="L129" s="584"/>
      <c r="M129" s="584"/>
      <c r="N129" s="584"/>
      <c r="O129" s="584"/>
      <c r="P129" s="584"/>
      <c r="T129" s="584">
        <f>+P129-'[1]Segmentos LN resumen'!F128</f>
        <v>0</v>
      </c>
      <c r="U129" s="584">
        <f>+Q129-'[1]Segmentos LN resumen'!G128</f>
        <v>0</v>
      </c>
    </row>
    <row r="130" spans="2:21" ht="12">
      <c r="B130" s="604"/>
      <c r="C130" s="590" t="s">
        <v>404</v>
      </c>
      <c r="D130" s="602">
        <f>+D128</f>
        <v>0</v>
      </c>
      <c r="E130" s="603">
        <f>+E128</f>
        <v>0</v>
      </c>
      <c r="F130" s="602">
        <f aca="true" t="shared" si="35" ref="F130:Q130">+F128</f>
        <v>-14062667</v>
      </c>
      <c r="G130" s="603">
        <v>66184770</v>
      </c>
      <c r="H130" s="602">
        <f t="shared" si="35"/>
        <v>15873856</v>
      </c>
      <c r="I130" s="603">
        <v>52883250</v>
      </c>
      <c r="J130" s="602">
        <f t="shared" si="35"/>
        <v>92229221</v>
      </c>
      <c r="K130" s="603">
        <v>92259236</v>
      </c>
      <c r="L130" s="602">
        <f t="shared" si="35"/>
        <v>51606703</v>
      </c>
      <c r="M130" s="603">
        <v>46794182</v>
      </c>
      <c r="N130" s="602">
        <f t="shared" si="35"/>
        <v>0</v>
      </c>
      <c r="O130" s="603">
        <v>0</v>
      </c>
      <c r="P130" s="602">
        <f t="shared" si="35"/>
        <v>145647113</v>
      </c>
      <c r="Q130" s="603">
        <f t="shared" si="35"/>
        <v>258121438</v>
      </c>
      <c r="T130" s="584">
        <f>+P130-'[1]Segmentos LN resumen'!F129</f>
        <v>0</v>
      </c>
      <c r="U130" s="584">
        <f>+Q130-'[1]Segmentos LN resumen'!G129</f>
        <v>0</v>
      </c>
    </row>
    <row r="131" spans="2:21" ht="12">
      <c r="B131" s="604"/>
      <c r="C131" s="608" t="s">
        <v>405</v>
      </c>
      <c r="D131" s="602"/>
      <c r="E131" s="661"/>
      <c r="F131" s="602"/>
      <c r="G131" s="661"/>
      <c r="H131" s="602"/>
      <c r="I131" s="661"/>
      <c r="J131" s="602"/>
      <c r="K131" s="661"/>
      <c r="L131" s="602"/>
      <c r="M131" s="661"/>
      <c r="N131" s="602"/>
      <c r="O131" s="661"/>
      <c r="P131" s="602"/>
      <c r="Q131" s="661"/>
      <c r="T131" s="584">
        <f>+P131-'[1]Segmentos LN resumen'!F130</f>
        <v>0</v>
      </c>
      <c r="U131" s="584">
        <f>+Q131-'[1]Segmentos LN resumen'!G130</f>
        <v>0</v>
      </c>
    </row>
    <row r="132" spans="2:21" ht="12">
      <c r="B132" s="604"/>
      <c r="C132" s="608" t="s">
        <v>406</v>
      </c>
      <c r="D132" s="606"/>
      <c r="E132" s="661"/>
      <c r="F132" s="606"/>
      <c r="G132" s="661"/>
      <c r="H132" s="606"/>
      <c r="I132" s="661"/>
      <c r="J132" s="606"/>
      <c r="K132" s="661"/>
      <c r="L132" s="606"/>
      <c r="M132" s="661"/>
      <c r="N132" s="606"/>
      <c r="O132" s="661"/>
      <c r="P132" s="606"/>
      <c r="Q132" s="661"/>
      <c r="T132" s="584">
        <f>+P132-'[1]Segmentos LN resumen'!F131</f>
        <v>0</v>
      </c>
      <c r="U132" s="584">
        <f>+Q132-'[1]Segmentos LN resumen'!G131</f>
        <v>0</v>
      </c>
    </row>
    <row r="133" spans="4:17" s="564" customFormat="1" ht="12">
      <c r="D133" s="564">
        <f>+D128-D130</f>
        <v>0</v>
      </c>
      <c r="E133" s="564">
        <f>+E128-E130</f>
        <v>0</v>
      </c>
      <c r="F133" s="564">
        <f aca="true" t="shared" si="36" ref="F133:Q133">+F128-F130</f>
        <v>0</v>
      </c>
      <c r="G133" s="564">
        <f t="shared" si="36"/>
        <v>0</v>
      </c>
      <c r="H133" s="564">
        <f t="shared" si="36"/>
        <v>0</v>
      </c>
      <c r="I133" s="564">
        <f t="shared" si="36"/>
        <v>0</v>
      </c>
      <c r="J133" s="564">
        <f t="shared" si="36"/>
        <v>0</v>
      </c>
      <c r="K133" s="564">
        <f t="shared" si="36"/>
        <v>0</v>
      </c>
      <c r="L133" s="564">
        <f t="shared" si="36"/>
        <v>0</v>
      </c>
      <c r="M133" s="564">
        <f t="shared" si="36"/>
        <v>0</v>
      </c>
      <c r="N133" s="564">
        <f t="shared" si="36"/>
        <v>0</v>
      </c>
      <c r="O133" s="564">
        <f t="shared" si="36"/>
        <v>0</v>
      </c>
      <c r="P133" s="564">
        <f t="shared" si="36"/>
        <v>0</v>
      </c>
      <c r="Q133" s="564">
        <f t="shared" si="36"/>
        <v>0</v>
      </c>
    </row>
    <row r="134" spans="4:27" ht="12" hidden="1">
      <c r="D134" s="618">
        <v>0</v>
      </c>
      <c r="E134" s="618">
        <v>0</v>
      </c>
      <c r="F134" s="618">
        <v>-14062667</v>
      </c>
      <c r="G134" s="618">
        <v>0</v>
      </c>
      <c r="H134" s="618">
        <v>15873857</v>
      </c>
      <c r="I134" s="618">
        <v>0</v>
      </c>
      <c r="J134" s="618">
        <v>92229221</v>
      </c>
      <c r="K134" s="618">
        <v>0</v>
      </c>
      <c r="L134" s="618">
        <v>51606702</v>
      </c>
      <c r="M134" s="618">
        <v>0</v>
      </c>
      <c r="N134" s="618">
        <v>0</v>
      </c>
      <c r="O134" s="618"/>
      <c r="P134" s="618">
        <f>+N134+L134+J134+H134+F134+D134</f>
        <v>145647113</v>
      </c>
      <c r="Q134" s="618"/>
      <c r="R134" s="618"/>
      <c r="T134" s="618"/>
      <c r="U134" s="618"/>
      <c r="AA134" s="584"/>
    </row>
    <row r="135" spans="4:27" ht="12" hidden="1">
      <c r="D135" s="618">
        <f>+D128-D134</f>
        <v>0</v>
      </c>
      <c r="E135" s="618">
        <f>+E128-E134</f>
        <v>0</v>
      </c>
      <c r="F135" s="618">
        <f aca="true" t="shared" si="37" ref="F135:M135">+F128-F134</f>
        <v>0</v>
      </c>
      <c r="G135" s="618">
        <f t="shared" si="37"/>
        <v>66184770</v>
      </c>
      <c r="H135" s="618">
        <f t="shared" si="37"/>
        <v>-1</v>
      </c>
      <c r="I135" s="618">
        <f t="shared" si="37"/>
        <v>52883250</v>
      </c>
      <c r="J135" s="618">
        <f t="shared" si="37"/>
        <v>0</v>
      </c>
      <c r="K135" s="618">
        <f t="shared" si="37"/>
        <v>92259236</v>
      </c>
      <c r="L135" s="618">
        <f t="shared" si="37"/>
        <v>1</v>
      </c>
      <c r="M135" s="618">
        <f t="shared" si="37"/>
        <v>46794182</v>
      </c>
      <c r="N135" s="618">
        <f>+N128-N134</f>
        <v>0</v>
      </c>
      <c r="O135" s="618"/>
      <c r="P135" s="618">
        <f>+P128-P134</f>
        <v>0</v>
      </c>
      <c r="Q135" s="618"/>
      <c r="R135" s="618"/>
      <c r="T135" s="618"/>
      <c r="U135" s="618"/>
      <c r="AA135" s="584"/>
    </row>
    <row r="136" spans="4:27" ht="12">
      <c r="D136" s="584"/>
      <c r="F136" s="584"/>
      <c r="H136" s="584"/>
      <c r="J136" s="584"/>
      <c r="L136" s="584"/>
      <c r="N136" s="584"/>
      <c r="P136" s="584"/>
      <c r="AA136" s="584"/>
    </row>
    <row r="138" spans="2:21" ht="12">
      <c r="B138" s="566" t="s">
        <v>3</v>
      </c>
      <c r="C138" s="567"/>
      <c r="D138" s="568" t="s">
        <v>310</v>
      </c>
      <c r="E138" s="569"/>
      <c r="F138" s="568" t="s">
        <v>10</v>
      </c>
      <c r="G138" s="569"/>
      <c r="H138" s="568" t="s">
        <v>71</v>
      </c>
      <c r="I138" s="569"/>
      <c r="J138" s="568" t="s">
        <v>14</v>
      </c>
      <c r="K138" s="569"/>
      <c r="L138" s="568" t="s">
        <v>12</v>
      </c>
      <c r="M138" s="569"/>
      <c r="N138" s="568" t="s">
        <v>46</v>
      </c>
      <c r="O138" s="569"/>
      <c r="P138" s="568" t="s">
        <v>311</v>
      </c>
      <c r="Q138" s="569"/>
      <c r="R138" s="584"/>
      <c r="U138" s="584"/>
    </row>
    <row r="139" spans="2:21" ht="12">
      <c r="B139" s="593" t="s">
        <v>407</v>
      </c>
      <c r="C139" s="594"/>
      <c r="D139" s="572">
        <v>42643</v>
      </c>
      <c r="E139" s="573">
        <v>42277</v>
      </c>
      <c r="F139" s="572">
        <v>42643</v>
      </c>
      <c r="G139" s="573">
        <v>42277</v>
      </c>
      <c r="H139" s="572">
        <v>42643</v>
      </c>
      <c r="I139" s="573">
        <v>42277</v>
      </c>
      <c r="J139" s="572">
        <v>42643</v>
      </c>
      <c r="K139" s="573">
        <v>42277</v>
      </c>
      <c r="L139" s="572">
        <v>42643</v>
      </c>
      <c r="M139" s="573">
        <v>42277</v>
      </c>
      <c r="N139" s="572">
        <v>42643</v>
      </c>
      <c r="O139" s="573">
        <v>42277</v>
      </c>
      <c r="P139" s="572">
        <v>42643</v>
      </c>
      <c r="Q139" s="573">
        <v>42277</v>
      </c>
      <c r="R139" s="584"/>
      <c r="U139" s="584"/>
    </row>
    <row r="140" spans="2:17" ht="12">
      <c r="B140" s="595"/>
      <c r="C140" s="596"/>
      <c r="D140" s="598" t="s">
        <v>313</v>
      </c>
      <c r="E140" s="599" t="s">
        <v>313</v>
      </c>
      <c r="F140" s="598" t="s">
        <v>313</v>
      </c>
      <c r="G140" s="599" t="s">
        <v>313</v>
      </c>
      <c r="H140" s="598" t="s">
        <v>313</v>
      </c>
      <c r="I140" s="599" t="s">
        <v>313</v>
      </c>
      <c r="J140" s="598" t="s">
        <v>313</v>
      </c>
      <c r="K140" s="599" t="s">
        <v>313</v>
      </c>
      <c r="L140" s="598" t="s">
        <v>313</v>
      </c>
      <c r="M140" s="599" t="s">
        <v>313</v>
      </c>
      <c r="N140" s="600" t="s">
        <v>313</v>
      </c>
      <c r="O140" s="599" t="s">
        <v>313</v>
      </c>
      <c r="P140" s="598" t="s">
        <v>313</v>
      </c>
      <c r="Q140" s="599" t="s">
        <v>313</v>
      </c>
    </row>
    <row r="141" ht="12">
      <c r="M141" s="619"/>
    </row>
    <row r="142" spans="2:23" ht="12">
      <c r="B142" s="579"/>
      <c r="C142" s="605" t="s">
        <v>408</v>
      </c>
      <c r="D142" s="581">
        <v>3986376</v>
      </c>
      <c r="E142" s="619">
        <v>130226916</v>
      </c>
      <c r="F142" s="581">
        <v>128465682</v>
      </c>
      <c r="G142" s="619">
        <v>168062915</v>
      </c>
      <c r="H142" s="581">
        <v>227523017</v>
      </c>
      <c r="I142" s="619">
        <v>70172492</v>
      </c>
      <c r="J142" s="581">
        <v>103880035</v>
      </c>
      <c r="K142" s="619">
        <v>136431595</v>
      </c>
      <c r="L142" s="581">
        <v>67391402</v>
      </c>
      <c r="M142" s="619">
        <v>75359767</v>
      </c>
      <c r="N142" s="606">
        <v>0</v>
      </c>
      <c r="O142" s="619">
        <v>-116395</v>
      </c>
      <c r="P142" s="606">
        <f aca="true" t="shared" si="38" ref="P142:Q144">+F142+H142+J142+L142+N142+D142</f>
        <v>531246512</v>
      </c>
      <c r="Q142" s="619">
        <f t="shared" si="38"/>
        <v>580137290</v>
      </c>
      <c r="T142" s="584">
        <f>+P142-'[1]Segmentos LN resumen'!F145</f>
        <v>0</v>
      </c>
      <c r="U142" s="584">
        <f>+Q142-'[1]Segmentos LN resumen'!G145</f>
        <v>0</v>
      </c>
      <c r="V142" s="584"/>
      <c r="W142" s="584"/>
    </row>
    <row r="143" spans="2:23" ht="12">
      <c r="B143" s="579"/>
      <c r="C143" s="605" t="s">
        <v>409</v>
      </c>
      <c r="D143" s="581">
        <v>-2041040</v>
      </c>
      <c r="E143" s="619">
        <v>-48697317</v>
      </c>
      <c r="F143" s="581">
        <v>-58100138</v>
      </c>
      <c r="G143" s="619">
        <v>-155267239</v>
      </c>
      <c r="H143" s="581">
        <v>-137989207</v>
      </c>
      <c r="I143" s="619">
        <v>-168333686</v>
      </c>
      <c r="J143" s="581">
        <v>-119617726</v>
      </c>
      <c r="K143" s="619">
        <v>-99071495</v>
      </c>
      <c r="L143" s="581">
        <v>-52113018</v>
      </c>
      <c r="M143" s="619">
        <v>-90570379</v>
      </c>
      <c r="N143" s="606">
        <v>0</v>
      </c>
      <c r="O143" s="619">
        <v>-13025819</v>
      </c>
      <c r="P143" s="606">
        <f t="shared" si="38"/>
        <v>-369861129</v>
      </c>
      <c r="Q143" s="619">
        <f t="shared" si="38"/>
        <v>-574965935</v>
      </c>
      <c r="T143" s="584">
        <f>+P143-'[1]Segmentos LN resumen'!F146</f>
        <v>0</v>
      </c>
      <c r="U143" s="584">
        <f>+Q143-'[1]Segmentos LN resumen'!G146</f>
        <v>0</v>
      </c>
      <c r="V143" s="584"/>
      <c r="W143" s="584"/>
    </row>
    <row r="144" spans="2:23" ht="12">
      <c r="B144" s="579"/>
      <c r="C144" s="605" t="s">
        <v>410</v>
      </c>
      <c r="D144" s="581">
        <v>-31067073</v>
      </c>
      <c r="E144" s="619">
        <v>-85500212</v>
      </c>
      <c r="F144" s="581">
        <v>-528751</v>
      </c>
      <c r="G144" s="619">
        <v>-6263428</v>
      </c>
      <c r="H144" s="581">
        <v>-23721152</v>
      </c>
      <c r="I144" s="619">
        <v>53317311</v>
      </c>
      <c r="J144" s="581">
        <v>-15691244</v>
      </c>
      <c r="K144" s="619">
        <v>-115975565</v>
      </c>
      <c r="L144" s="581">
        <v>-15198732</v>
      </c>
      <c r="M144" s="619">
        <v>-36366189</v>
      </c>
      <c r="N144" s="606">
        <v>0</v>
      </c>
      <c r="O144" s="619">
        <v>13142214</v>
      </c>
      <c r="P144" s="606">
        <f t="shared" si="38"/>
        <v>-86206952</v>
      </c>
      <c r="Q144" s="619">
        <f t="shared" si="38"/>
        <v>-177645869</v>
      </c>
      <c r="T144" s="584">
        <f>+P144-'[1]Segmentos LN resumen'!F147</f>
        <v>0</v>
      </c>
      <c r="U144" s="584">
        <f>+Q144-'[1]Segmentos LN resumen'!G147</f>
        <v>0</v>
      </c>
      <c r="V144" s="584"/>
      <c r="W144" s="584"/>
    </row>
  </sheetData>
  <sheetProtection/>
  <mergeCells count="27">
    <mergeCell ref="B139:C140"/>
    <mergeCell ref="P72:Q72"/>
    <mergeCell ref="B73:C74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B35:C36"/>
    <mergeCell ref="B58:C58"/>
    <mergeCell ref="D71:Q71"/>
    <mergeCell ref="B72:C72"/>
    <mergeCell ref="D72:E72"/>
    <mergeCell ref="F72:G72"/>
    <mergeCell ref="H72:I72"/>
    <mergeCell ref="J72:K72"/>
    <mergeCell ref="L72:M72"/>
    <mergeCell ref="N72:O72"/>
    <mergeCell ref="D2:Q2"/>
    <mergeCell ref="B3:C3"/>
    <mergeCell ref="D3:E3"/>
    <mergeCell ref="B4:C5"/>
    <mergeCell ref="B34:C34"/>
    <mergeCell ref="D34:E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W31"/>
  <sheetViews>
    <sheetView showGridLines="0" zoomScalePageLayoutView="0" workbookViewId="0" topLeftCell="A1">
      <selection activeCell="B27" sqref="B27"/>
    </sheetView>
  </sheetViews>
  <sheetFormatPr defaultColWidth="11.421875" defaultRowHeight="12.75"/>
  <cols>
    <col min="1" max="1" width="39.8515625" style="0" customWidth="1"/>
    <col min="2" max="3" width="7.7109375" style="0" hidden="1" customWidth="1"/>
    <col min="4" max="11" width="7.7109375" style="0" customWidth="1"/>
    <col min="12" max="16" width="7.7109375" style="0" hidden="1" customWidth="1"/>
    <col min="17" max="18" width="7.7109375" style="0" customWidth="1"/>
    <col min="19" max="19" width="1.421875" style="0" customWidth="1"/>
    <col min="20" max="21" width="7.421875" style="0" customWidth="1"/>
    <col min="22" max="22" width="9.140625" style="0" customWidth="1"/>
    <col min="23" max="23" width="7.421875" style="0" customWidth="1"/>
    <col min="24" max="24" width="8.140625" style="0" customWidth="1"/>
  </cols>
  <sheetData>
    <row r="3" spans="1:23" ht="16.5" customHeight="1">
      <c r="A3" s="528" t="s">
        <v>192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</row>
    <row r="4" spans="1:23" ht="4.5" customHeight="1">
      <c r="A4" s="528"/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</row>
    <row r="5" spans="1:23" ht="15" customHeight="1">
      <c r="A5" s="529" t="s">
        <v>202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</row>
    <row r="6" spans="1:23" ht="12.75">
      <c r="A6" s="530" t="s">
        <v>182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</row>
    <row r="7" spans="1:15" ht="14.25" customHeigh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</row>
    <row r="8" spans="1:23" ht="25.5" customHeight="1">
      <c r="A8" s="363" t="s">
        <v>191</v>
      </c>
      <c r="B8" s="526" t="s">
        <v>231</v>
      </c>
      <c r="C8" s="526"/>
      <c r="D8" s="526" t="s">
        <v>10</v>
      </c>
      <c r="E8" s="526"/>
      <c r="F8" s="527" t="s">
        <v>121</v>
      </c>
      <c r="G8" s="527"/>
      <c r="H8" s="526" t="s">
        <v>14</v>
      </c>
      <c r="I8" s="526"/>
      <c r="J8" s="526" t="s">
        <v>122</v>
      </c>
      <c r="K8" s="526"/>
      <c r="L8" s="526" t="s">
        <v>46</v>
      </c>
      <c r="M8" s="526"/>
      <c r="N8" s="526" t="s">
        <v>201</v>
      </c>
      <c r="O8" s="526"/>
      <c r="P8" s="364"/>
      <c r="Q8" s="526" t="s">
        <v>209</v>
      </c>
      <c r="R8" s="526"/>
      <c r="T8" s="527" t="s">
        <v>210</v>
      </c>
      <c r="U8" s="527"/>
      <c r="V8" s="526" t="s">
        <v>22</v>
      </c>
      <c r="W8" s="526"/>
    </row>
    <row r="9" spans="1:23" ht="14.25">
      <c r="A9" s="365"/>
      <c r="B9" s="363">
        <v>42614</v>
      </c>
      <c r="C9" s="363">
        <v>42248</v>
      </c>
      <c r="D9" s="363">
        <v>42614</v>
      </c>
      <c r="E9" s="363">
        <v>42248</v>
      </c>
      <c r="F9" s="363">
        <v>42614</v>
      </c>
      <c r="G9" s="363">
        <v>42248</v>
      </c>
      <c r="H9" s="363">
        <v>42614</v>
      </c>
      <c r="I9" s="363">
        <v>42248</v>
      </c>
      <c r="J9" s="363">
        <v>42614</v>
      </c>
      <c r="K9" s="363">
        <v>42248</v>
      </c>
      <c r="L9" s="363">
        <v>42614</v>
      </c>
      <c r="M9" s="363">
        <v>42248</v>
      </c>
      <c r="N9" s="363">
        <v>42614</v>
      </c>
      <c r="O9" s="363">
        <v>42248</v>
      </c>
      <c r="P9" s="366"/>
      <c r="Q9" s="363">
        <v>42614</v>
      </c>
      <c r="R9" s="363">
        <v>42248</v>
      </c>
      <c r="T9" s="363">
        <v>42614</v>
      </c>
      <c r="U9" s="363">
        <v>42248</v>
      </c>
      <c r="V9" s="406">
        <v>42614</v>
      </c>
      <c r="W9" s="406">
        <v>42248</v>
      </c>
    </row>
    <row r="10" spans="1:21" ht="14.25">
      <c r="A10" s="367"/>
      <c r="B10" s="367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6"/>
      <c r="Q10" s="367"/>
      <c r="R10" s="367"/>
      <c r="T10" s="367"/>
      <c r="U10" s="367"/>
    </row>
    <row r="11" spans="1:21" ht="15" thickBot="1">
      <c r="A11" s="341" t="s">
        <v>192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6"/>
      <c r="Q11" s="368"/>
      <c r="R11" s="368"/>
      <c r="T11" s="368"/>
      <c r="U11" s="368"/>
    </row>
    <row r="12" spans="1:23" ht="14.25">
      <c r="A12" s="3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66"/>
      <c r="Q12" s="370"/>
      <c r="R12" s="370"/>
      <c r="T12" s="370"/>
      <c r="U12" s="370"/>
      <c r="V12" s="370"/>
      <c r="W12" s="370"/>
    </row>
    <row r="13" spans="1:23" ht="15" thickBot="1">
      <c r="A13" s="410" t="s">
        <v>190</v>
      </c>
      <c r="B13" s="371">
        <v>1474818</v>
      </c>
      <c r="C13" s="371">
        <v>1155806</v>
      </c>
      <c r="D13" s="371">
        <v>75851</v>
      </c>
      <c r="E13" s="371">
        <v>85618</v>
      </c>
      <c r="F13" s="371">
        <v>232641</v>
      </c>
      <c r="G13" s="371">
        <v>189147</v>
      </c>
      <c r="H13" s="371">
        <v>602903</v>
      </c>
      <c r="I13" s="371">
        <v>518967</v>
      </c>
      <c r="J13" s="371">
        <v>271144</v>
      </c>
      <c r="K13" s="371">
        <v>260490</v>
      </c>
      <c r="L13" s="371">
        <v>0</v>
      </c>
      <c r="M13" s="371">
        <v>0</v>
      </c>
      <c r="N13" s="371">
        <v>1182539</v>
      </c>
      <c r="O13" s="371">
        <v>1054222</v>
      </c>
      <c r="P13" s="366">
        <v>0</v>
      </c>
      <c r="Q13" s="371">
        <v>1182539</v>
      </c>
      <c r="R13" s="371">
        <v>1054222</v>
      </c>
      <c r="T13" s="371">
        <v>-331565</v>
      </c>
      <c r="U13" s="371">
        <v>-209314</v>
      </c>
      <c r="V13" s="371">
        <v>850974</v>
      </c>
      <c r="W13" s="371">
        <v>844908</v>
      </c>
    </row>
    <row r="14" spans="1:23" ht="14.25">
      <c r="A14" s="372" t="s">
        <v>194</v>
      </c>
      <c r="B14" s="370">
        <v>1067435</v>
      </c>
      <c r="C14" s="370">
        <v>760297</v>
      </c>
      <c r="D14" s="370">
        <v>13</v>
      </c>
      <c r="E14" s="370">
        <v>0</v>
      </c>
      <c r="F14" s="370">
        <v>143792</v>
      </c>
      <c r="G14" s="370">
        <v>110844</v>
      </c>
      <c r="H14" s="370">
        <v>0</v>
      </c>
      <c r="I14" s="370">
        <v>0</v>
      </c>
      <c r="J14" s="370">
        <v>166266</v>
      </c>
      <c r="K14" s="370">
        <v>151401</v>
      </c>
      <c r="L14" s="370">
        <v>0</v>
      </c>
      <c r="M14" s="370">
        <v>0</v>
      </c>
      <c r="N14" s="370">
        <v>310071</v>
      </c>
      <c r="O14" s="370">
        <v>262245</v>
      </c>
      <c r="P14" s="366">
        <v>0</v>
      </c>
      <c r="Q14" s="370">
        <v>310071</v>
      </c>
      <c r="R14" s="370">
        <v>262245</v>
      </c>
      <c r="T14" s="370">
        <v>-226415</v>
      </c>
      <c r="U14" s="370">
        <v>-158335</v>
      </c>
      <c r="V14" s="370">
        <v>83656</v>
      </c>
      <c r="W14" s="370">
        <v>103910</v>
      </c>
    </row>
    <row r="15" spans="1:23" ht="14.25">
      <c r="A15" s="373" t="s">
        <v>193</v>
      </c>
      <c r="B15" s="374">
        <v>264112</v>
      </c>
      <c r="C15" s="374">
        <v>274938</v>
      </c>
      <c r="D15" s="374">
        <v>1960</v>
      </c>
      <c r="E15" s="374">
        <v>4345</v>
      </c>
      <c r="F15" s="374">
        <v>97215</v>
      </c>
      <c r="G15" s="374">
        <v>46964</v>
      </c>
      <c r="H15" s="374">
        <v>453131</v>
      </c>
      <c r="I15" s="374">
        <v>400082</v>
      </c>
      <c r="J15" s="374">
        <v>89341</v>
      </c>
      <c r="K15" s="374">
        <v>84336</v>
      </c>
      <c r="L15" s="374">
        <v>0</v>
      </c>
      <c r="M15" s="374">
        <v>0</v>
      </c>
      <c r="N15" s="374">
        <v>641647</v>
      </c>
      <c r="O15" s="374">
        <v>535727</v>
      </c>
      <c r="P15" s="366">
        <v>0</v>
      </c>
      <c r="Q15" s="374">
        <v>641647</v>
      </c>
      <c r="R15" s="374">
        <v>535727</v>
      </c>
      <c r="T15" s="374">
        <v>-105149</v>
      </c>
      <c r="U15" s="374">
        <v>-50960</v>
      </c>
      <c r="V15" s="374">
        <v>536498</v>
      </c>
      <c r="W15" s="374">
        <v>484767</v>
      </c>
    </row>
    <row r="16" spans="1:23" ht="14.25">
      <c r="A16" s="373" t="s">
        <v>196</v>
      </c>
      <c r="B16" s="374">
        <v>140340</v>
      </c>
      <c r="C16" s="374">
        <v>98451</v>
      </c>
      <c r="D16" s="374">
        <v>27238</v>
      </c>
      <c r="E16" s="374">
        <v>54553</v>
      </c>
      <c r="F16" s="374">
        <v>-8366</v>
      </c>
      <c r="G16" s="374">
        <v>31339</v>
      </c>
      <c r="H16" s="374">
        <v>149772</v>
      </c>
      <c r="I16" s="374">
        <v>118885</v>
      </c>
      <c r="J16" s="374">
        <v>4190</v>
      </c>
      <c r="K16" s="374">
        <v>10633</v>
      </c>
      <c r="L16" s="374">
        <v>0</v>
      </c>
      <c r="M16" s="374">
        <v>0</v>
      </c>
      <c r="N16" s="374">
        <v>172834</v>
      </c>
      <c r="O16" s="374">
        <v>215410</v>
      </c>
      <c r="P16" s="366">
        <v>0</v>
      </c>
      <c r="Q16" s="374">
        <v>172834</v>
      </c>
      <c r="R16" s="374">
        <v>215410</v>
      </c>
      <c r="T16" s="374">
        <v>0</v>
      </c>
      <c r="U16" s="374">
        <v>0</v>
      </c>
      <c r="V16" s="374">
        <v>172834</v>
      </c>
      <c r="W16" s="374">
        <v>215410</v>
      </c>
    </row>
    <row r="17" spans="1:23" ht="15" thickBot="1">
      <c r="A17" s="375" t="s">
        <v>195</v>
      </c>
      <c r="B17" s="368">
        <v>2931</v>
      </c>
      <c r="C17" s="368">
        <v>22120</v>
      </c>
      <c r="D17" s="368">
        <v>46640</v>
      </c>
      <c r="E17" s="368">
        <v>26720</v>
      </c>
      <c r="F17" s="368">
        <v>0</v>
      </c>
      <c r="G17" s="368">
        <v>0</v>
      </c>
      <c r="H17" s="368">
        <v>0</v>
      </c>
      <c r="I17" s="368">
        <v>0</v>
      </c>
      <c r="J17" s="368">
        <v>11347</v>
      </c>
      <c r="K17" s="368">
        <v>14120</v>
      </c>
      <c r="L17" s="368">
        <v>0</v>
      </c>
      <c r="M17" s="368">
        <v>0</v>
      </c>
      <c r="N17" s="368">
        <v>57987</v>
      </c>
      <c r="O17" s="368">
        <v>40840</v>
      </c>
      <c r="P17" s="366">
        <v>0</v>
      </c>
      <c r="Q17" s="368">
        <v>57987</v>
      </c>
      <c r="R17" s="368">
        <v>40840</v>
      </c>
      <c r="T17" s="368">
        <v>-1</v>
      </c>
      <c r="U17" s="368">
        <v>-19</v>
      </c>
      <c r="V17" s="368">
        <v>57986</v>
      </c>
      <c r="W17" s="368">
        <v>40821</v>
      </c>
    </row>
    <row r="18" spans="1:23" ht="15" thickBot="1">
      <c r="A18" s="376"/>
      <c r="B18" s="377"/>
      <c r="C18" s="378"/>
      <c r="D18" s="377"/>
      <c r="E18" s="378"/>
      <c r="F18" s="377"/>
      <c r="G18" s="378"/>
      <c r="H18" s="377"/>
      <c r="I18" s="378"/>
      <c r="J18" s="377"/>
      <c r="K18" s="378"/>
      <c r="L18" s="377"/>
      <c r="M18" s="378"/>
      <c r="N18" s="377"/>
      <c r="O18" s="378"/>
      <c r="P18" s="366"/>
      <c r="Q18" s="377"/>
      <c r="R18" s="378"/>
      <c r="T18" s="378"/>
      <c r="U18" s="377"/>
      <c r="V18" s="378"/>
      <c r="W18" s="377"/>
    </row>
    <row r="19" spans="1:23" ht="15" thickBot="1">
      <c r="A19" s="410" t="s">
        <v>117</v>
      </c>
      <c r="B19" s="371">
        <v>1112914</v>
      </c>
      <c r="C19" s="371">
        <v>997836</v>
      </c>
      <c r="D19" s="371">
        <v>446695</v>
      </c>
      <c r="E19" s="371">
        <v>200566</v>
      </c>
      <c r="F19" s="371">
        <v>907114</v>
      </c>
      <c r="G19" s="371">
        <v>1192745</v>
      </c>
      <c r="H19" s="371">
        <v>553724</v>
      </c>
      <c r="I19" s="371">
        <v>539145</v>
      </c>
      <c r="J19" s="371">
        <v>418714</v>
      </c>
      <c r="K19" s="371">
        <v>386000</v>
      </c>
      <c r="L19" s="371">
        <v>0</v>
      </c>
      <c r="M19" s="371">
        <v>0</v>
      </c>
      <c r="N19" s="371">
        <v>2326247</v>
      </c>
      <c r="O19" s="371">
        <v>2318456</v>
      </c>
      <c r="P19" s="366">
        <v>0</v>
      </c>
      <c r="Q19" s="371">
        <v>2326247</v>
      </c>
      <c r="R19" s="371">
        <v>2318456</v>
      </c>
      <c r="T19" s="371">
        <v>-149</v>
      </c>
      <c r="U19" s="371">
        <v>-188</v>
      </c>
      <c r="V19" s="371">
        <v>2326098</v>
      </c>
      <c r="W19" s="371">
        <v>2318268</v>
      </c>
    </row>
    <row r="20" spans="1:23" ht="14.25">
      <c r="A20" s="372" t="s">
        <v>197</v>
      </c>
      <c r="B20" s="370">
        <v>407437</v>
      </c>
      <c r="C20" s="370">
        <v>335917</v>
      </c>
      <c r="D20" s="370">
        <v>74708</v>
      </c>
      <c r="E20" s="370">
        <v>67316</v>
      </c>
      <c r="F20" s="370">
        <v>432340</v>
      </c>
      <c r="G20" s="370">
        <v>604164</v>
      </c>
      <c r="H20" s="370">
        <v>285007</v>
      </c>
      <c r="I20" s="370">
        <v>284459</v>
      </c>
      <c r="J20" s="370">
        <v>201923</v>
      </c>
      <c r="K20" s="370">
        <v>185848</v>
      </c>
      <c r="L20" s="370">
        <v>0</v>
      </c>
      <c r="M20" s="370">
        <v>0</v>
      </c>
      <c r="N20" s="370">
        <v>993978</v>
      </c>
      <c r="O20" s="370">
        <v>1141787</v>
      </c>
      <c r="P20" s="366">
        <v>0</v>
      </c>
      <c r="Q20" s="370">
        <v>993978</v>
      </c>
      <c r="R20" s="370">
        <v>1141787</v>
      </c>
      <c r="T20" s="370">
        <v>-1</v>
      </c>
      <c r="U20" s="370">
        <v>0</v>
      </c>
      <c r="V20" s="370">
        <v>993977</v>
      </c>
      <c r="W20" s="370">
        <v>1141787</v>
      </c>
    </row>
    <row r="21" spans="1:23" ht="14.25">
      <c r="A21" s="373" t="s">
        <v>198</v>
      </c>
      <c r="B21" s="374">
        <v>350157</v>
      </c>
      <c r="C21" s="374">
        <v>281979</v>
      </c>
      <c r="D21" s="374">
        <v>188049</v>
      </c>
      <c r="E21" s="374">
        <v>82647</v>
      </c>
      <c r="F21" s="374">
        <v>271518</v>
      </c>
      <c r="G21" s="374">
        <v>255311</v>
      </c>
      <c r="H21" s="374">
        <v>135763</v>
      </c>
      <c r="I21" s="374">
        <v>133712</v>
      </c>
      <c r="J21" s="374">
        <v>86425</v>
      </c>
      <c r="K21" s="374">
        <v>79545</v>
      </c>
      <c r="L21" s="374">
        <v>0</v>
      </c>
      <c r="M21" s="374">
        <v>0</v>
      </c>
      <c r="N21" s="374">
        <v>681755</v>
      </c>
      <c r="O21" s="374">
        <v>551215</v>
      </c>
      <c r="P21" s="366">
        <v>0</v>
      </c>
      <c r="Q21" s="374">
        <v>681755</v>
      </c>
      <c r="R21" s="374">
        <v>551215</v>
      </c>
      <c r="T21" s="374">
        <v>-34</v>
      </c>
      <c r="U21" s="374">
        <v>-60</v>
      </c>
      <c r="V21" s="374">
        <v>681721</v>
      </c>
      <c r="W21" s="374">
        <v>551155</v>
      </c>
    </row>
    <row r="22" spans="1:23" ht="14.25">
      <c r="A22" s="373" t="s">
        <v>199</v>
      </c>
      <c r="B22" s="374">
        <v>230416</v>
      </c>
      <c r="C22" s="374">
        <v>196219</v>
      </c>
      <c r="D22" s="374">
        <v>57284</v>
      </c>
      <c r="E22" s="374">
        <v>22473</v>
      </c>
      <c r="F22" s="374">
        <v>98675</v>
      </c>
      <c r="G22" s="374">
        <v>94978</v>
      </c>
      <c r="H22" s="374">
        <v>58622</v>
      </c>
      <c r="I22" s="374">
        <v>56348</v>
      </c>
      <c r="J22" s="374">
        <v>56893</v>
      </c>
      <c r="K22" s="374">
        <v>52364</v>
      </c>
      <c r="L22" s="374">
        <v>0</v>
      </c>
      <c r="M22" s="374">
        <v>0</v>
      </c>
      <c r="N22" s="374">
        <v>271474</v>
      </c>
      <c r="O22" s="374">
        <v>226163</v>
      </c>
      <c r="P22" s="366">
        <v>0</v>
      </c>
      <c r="Q22" s="374">
        <v>271474</v>
      </c>
      <c r="R22" s="374">
        <v>226163</v>
      </c>
      <c r="T22" s="374">
        <v>0</v>
      </c>
      <c r="U22" s="374">
        <v>0</v>
      </c>
      <c r="V22" s="374">
        <v>271474</v>
      </c>
      <c r="W22" s="374">
        <v>226163</v>
      </c>
    </row>
    <row r="23" spans="1:23" ht="15" thickBot="1">
      <c r="A23" s="375" t="s">
        <v>200</v>
      </c>
      <c r="B23" s="368">
        <v>124904</v>
      </c>
      <c r="C23" s="368">
        <v>183721</v>
      </c>
      <c r="D23" s="368">
        <v>126654</v>
      </c>
      <c r="E23" s="368">
        <v>28130</v>
      </c>
      <c r="F23" s="368">
        <v>104581</v>
      </c>
      <c r="G23" s="368">
        <v>238292</v>
      </c>
      <c r="H23" s="368">
        <v>74332</v>
      </c>
      <c r="I23" s="368">
        <v>64626</v>
      </c>
      <c r="J23" s="368">
        <v>73473</v>
      </c>
      <c r="K23" s="368">
        <v>68243</v>
      </c>
      <c r="L23" s="368">
        <v>0</v>
      </c>
      <c r="M23" s="368">
        <v>0</v>
      </c>
      <c r="N23" s="368">
        <v>379040</v>
      </c>
      <c r="O23" s="368">
        <v>399291</v>
      </c>
      <c r="P23" s="366">
        <v>0</v>
      </c>
      <c r="Q23" s="368">
        <v>379040</v>
      </c>
      <c r="R23" s="368">
        <v>399291</v>
      </c>
      <c r="T23" s="368">
        <v>-114</v>
      </c>
      <c r="U23" s="368">
        <v>-128</v>
      </c>
      <c r="V23" s="368">
        <v>378926</v>
      </c>
      <c r="W23" s="368">
        <v>399163</v>
      </c>
    </row>
    <row r="24" spans="1:23" ht="15" thickBot="1">
      <c r="A24" s="379" t="s">
        <v>203</v>
      </c>
      <c r="B24" s="368">
        <v>-340368</v>
      </c>
      <c r="C24" s="368">
        <v>-267341</v>
      </c>
      <c r="D24" s="368">
        <v>-24</v>
      </c>
      <c r="E24" s="368">
        <v>-19</v>
      </c>
      <c r="F24" s="368">
        <v>-143807</v>
      </c>
      <c r="G24" s="368">
        <v>-99067</v>
      </c>
      <c r="H24" s="368">
        <v>-105263</v>
      </c>
      <c r="I24" s="368">
        <v>-51088</v>
      </c>
      <c r="J24" s="368">
        <v>-82620</v>
      </c>
      <c r="K24" s="368">
        <v>-59328</v>
      </c>
      <c r="L24" s="368">
        <v>0</v>
      </c>
      <c r="M24" s="368">
        <v>0</v>
      </c>
      <c r="N24" s="368">
        <v>-331714</v>
      </c>
      <c r="O24" s="368">
        <v>-209502</v>
      </c>
      <c r="P24" s="366">
        <v>0</v>
      </c>
      <c r="Q24" s="368">
        <v>-331714</v>
      </c>
      <c r="R24" s="368">
        <v>-209502</v>
      </c>
      <c r="T24" s="368">
        <v>331714</v>
      </c>
      <c r="U24" s="368">
        <v>209502</v>
      </c>
      <c r="V24" s="368">
        <v>0</v>
      </c>
      <c r="W24" s="368">
        <v>0</v>
      </c>
    </row>
    <row r="25" spans="1:23" ht="15.75" thickBot="1">
      <c r="A25" s="380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66"/>
      <c r="Q25" s="381"/>
      <c r="R25" s="381"/>
      <c r="T25" s="381"/>
      <c r="U25" s="381"/>
      <c r="V25" s="381"/>
      <c r="W25" s="381"/>
    </row>
    <row r="26" spans="1:23" ht="15" thickBot="1">
      <c r="A26" s="411" t="s">
        <v>192</v>
      </c>
      <c r="B26" s="412">
        <v>2247364</v>
      </c>
      <c r="C26" s="412">
        <v>1886301</v>
      </c>
      <c r="D26" s="412">
        <v>522522</v>
      </c>
      <c r="E26" s="412">
        <v>286165</v>
      </c>
      <c r="F26" s="412">
        <v>995948</v>
      </c>
      <c r="G26" s="412">
        <v>1282825</v>
      </c>
      <c r="H26" s="412">
        <v>1051364</v>
      </c>
      <c r="I26" s="412">
        <v>1007024</v>
      </c>
      <c r="J26" s="412">
        <v>607238</v>
      </c>
      <c r="K26" s="412">
        <v>587162</v>
      </c>
      <c r="L26" s="412">
        <v>0</v>
      </c>
      <c r="M26" s="412">
        <v>0</v>
      </c>
      <c r="N26" s="412">
        <v>3177072</v>
      </c>
      <c r="O26" s="412">
        <v>3163176</v>
      </c>
      <c r="P26" s="366">
        <v>0</v>
      </c>
      <c r="Q26" s="413">
        <v>3177072</v>
      </c>
      <c r="R26" s="413">
        <v>3163176</v>
      </c>
      <c r="T26" s="478">
        <v>0</v>
      </c>
      <c r="U26" s="478">
        <v>0</v>
      </c>
      <c r="V26" s="412">
        <v>3177072</v>
      </c>
      <c r="W26" s="412">
        <v>3163176</v>
      </c>
    </row>
    <row r="27" spans="1:23" ht="13.5">
      <c r="A27" s="382"/>
      <c r="B27" s="383"/>
      <c r="C27" s="384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</row>
    <row r="28" spans="1:23" ht="13.5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</row>
    <row r="30" ht="12" customHeight="1">
      <c r="A30" s="460" t="s">
        <v>232</v>
      </c>
    </row>
    <row r="31" ht="12.75" customHeight="1">
      <c r="A31" s="460" t="s">
        <v>233</v>
      </c>
    </row>
  </sheetData>
  <sheetProtection/>
  <mergeCells count="13">
    <mergeCell ref="A3:W4"/>
    <mergeCell ref="A5:W5"/>
    <mergeCell ref="A6:W6"/>
    <mergeCell ref="N8:O8"/>
    <mergeCell ref="B8:C8"/>
    <mergeCell ref="D8:E8"/>
    <mergeCell ref="F8:G8"/>
    <mergeCell ref="H8:I8"/>
    <mergeCell ref="J8:K8"/>
    <mergeCell ref="L8:M8"/>
    <mergeCell ref="Q8:R8"/>
    <mergeCell ref="T8:U8"/>
    <mergeCell ref="V8:W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showGridLines="0" zoomScalePageLayoutView="0" workbookViewId="0" topLeftCell="A1">
      <selection activeCell="B27" sqref="B27"/>
    </sheetView>
  </sheetViews>
  <sheetFormatPr defaultColWidth="7.28125" defaultRowHeight="12.75"/>
  <cols>
    <col min="1" max="1" width="7.8515625" style="3" customWidth="1"/>
    <col min="2" max="2" width="60.00390625" style="3" customWidth="1"/>
    <col min="3" max="5" width="12.8515625" style="59" customWidth="1"/>
    <col min="6" max="6" width="12.8515625" style="3" customWidth="1"/>
    <col min="7" max="7" width="8.28125" style="3" customWidth="1"/>
    <col min="8" max="8" width="8.57421875" style="3" customWidth="1"/>
    <col min="9" max="9" width="3.5742187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ht="12.75">
      <c r="J1" s="145"/>
    </row>
    <row r="2" spans="3:5" ht="12.75">
      <c r="C2" s="3"/>
      <c r="D2" s="3"/>
      <c r="E2" s="3"/>
    </row>
    <row r="3" spans="2:7" s="2" customFormat="1" ht="28.5" customHeight="1">
      <c r="B3" s="274" t="s">
        <v>223</v>
      </c>
      <c r="C3" s="275">
        <v>42614</v>
      </c>
      <c r="D3" s="275">
        <v>42248</v>
      </c>
      <c r="E3" s="276" t="s">
        <v>185</v>
      </c>
      <c r="F3" s="276" t="s">
        <v>186</v>
      </c>
      <c r="G3" s="37"/>
    </row>
    <row r="4" spans="2:6" ht="3" customHeight="1">
      <c r="B4" s="238"/>
      <c r="C4" s="229"/>
      <c r="D4" s="230"/>
      <c r="E4" s="230"/>
      <c r="F4" s="277"/>
    </row>
    <row r="5" spans="2:11" ht="16.5" customHeight="1">
      <c r="B5" s="278" t="s">
        <v>250</v>
      </c>
      <c r="C5" s="280">
        <v>3822043</v>
      </c>
      <c r="D5" s="280">
        <v>3924407</v>
      </c>
      <c r="E5" s="280">
        <v>-102364</v>
      </c>
      <c r="F5" s="281">
        <v>-0.0261</v>
      </c>
      <c r="I5" s="129"/>
      <c r="K5"/>
    </row>
    <row r="6" spans="2:11" ht="16.5" customHeight="1">
      <c r="B6" s="282" t="s">
        <v>251</v>
      </c>
      <c r="C6" s="283">
        <v>3540267</v>
      </c>
      <c r="D6" s="284">
        <v>3484132</v>
      </c>
      <c r="E6" s="284">
        <v>56135</v>
      </c>
      <c r="F6" s="285">
        <v>0.0161</v>
      </c>
      <c r="I6" s="129"/>
      <c r="K6"/>
    </row>
    <row r="7" spans="2:11" ht="16.5" customHeight="1">
      <c r="B7" s="282" t="s">
        <v>252</v>
      </c>
      <c r="C7" s="283">
        <v>281776</v>
      </c>
      <c r="D7" s="284">
        <v>440275</v>
      </c>
      <c r="E7" s="284">
        <v>-158499</v>
      </c>
      <c r="F7" s="285">
        <v>-0.36</v>
      </c>
      <c r="I7" s="129"/>
      <c r="K7"/>
    </row>
    <row r="8" spans="2:11" ht="16.5" customHeight="1">
      <c r="B8" s="278" t="s">
        <v>253</v>
      </c>
      <c r="C8" s="279">
        <v>-1914358</v>
      </c>
      <c r="D8" s="280">
        <v>-2035857</v>
      </c>
      <c r="E8" s="280">
        <v>121499</v>
      </c>
      <c r="F8" s="281">
        <v>0.0597</v>
      </c>
      <c r="K8"/>
    </row>
    <row r="9" spans="2:11" ht="16.5" customHeight="1">
      <c r="B9" s="282" t="s">
        <v>254</v>
      </c>
      <c r="C9" s="283">
        <v>-1226577</v>
      </c>
      <c r="D9" s="284">
        <v>-1398992</v>
      </c>
      <c r="E9" s="284">
        <v>172415</v>
      </c>
      <c r="F9" s="285">
        <v>0.1232</v>
      </c>
      <c r="K9"/>
    </row>
    <row r="10" spans="2:11" ht="16.5" customHeight="1">
      <c r="B10" s="282" t="s">
        <v>255</v>
      </c>
      <c r="C10" s="283">
        <v>-197888</v>
      </c>
      <c r="D10" s="284">
        <v>-171043</v>
      </c>
      <c r="E10" s="284">
        <v>-26845</v>
      </c>
      <c r="F10" s="285">
        <v>-0.1569</v>
      </c>
      <c r="K10"/>
    </row>
    <row r="11" spans="2:11" ht="16.5" customHeight="1">
      <c r="B11" s="282" t="s">
        <v>256</v>
      </c>
      <c r="C11" s="283">
        <v>-194844</v>
      </c>
      <c r="D11" s="284">
        <v>-186599</v>
      </c>
      <c r="E11" s="284">
        <v>-8245</v>
      </c>
      <c r="F11" s="285">
        <v>-0.0442</v>
      </c>
      <c r="K11"/>
    </row>
    <row r="12" spans="2:11" ht="16.5" customHeight="1">
      <c r="B12" s="282" t="s">
        <v>257</v>
      </c>
      <c r="C12" s="283">
        <v>-295049</v>
      </c>
      <c r="D12" s="284">
        <v>-279223</v>
      </c>
      <c r="E12" s="284">
        <v>-15826</v>
      </c>
      <c r="F12" s="285">
        <v>-0.0567</v>
      </c>
      <c r="K12"/>
    </row>
    <row r="13" spans="2:11" ht="18.75" customHeight="1">
      <c r="B13" s="278" t="s">
        <v>258</v>
      </c>
      <c r="C13" s="279">
        <v>1907685</v>
      </c>
      <c r="D13" s="280">
        <v>1888550</v>
      </c>
      <c r="E13" s="280">
        <v>19135</v>
      </c>
      <c r="F13" s="281">
        <v>0.0101</v>
      </c>
      <c r="K13"/>
    </row>
    <row r="14" spans="2:11" ht="18.75" customHeight="1" hidden="1">
      <c r="B14" s="282" t="s">
        <v>87</v>
      </c>
      <c r="C14" s="283">
        <v>0</v>
      </c>
      <c r="D14" s="284">
        <v>0</v>
      </c>
      <c r="E14" s="284">
        <v>0</v>
      </c>
      <c r="F14" s="285" t="e">
        <v>#DIV/0!</v>
      </c>
      <c r="K14"/>
    </row>
    <row r="15" spans="2:11" ht="18.75" customHeight="1">
      <c r="B15" s="282" t="s">
        <v>143</v>
      </c>
      <c r="C15" s="283">
        <v>-271984</v>
      </c>
      <c r="D15" s="284">
        <v>-314120</v>
      </c>
      <c r="E15" s="284">
        <v>42136</v>
      </c>
      <c r="F15" s="285">
        <v>0.1341</v>
      </c>
      <c r="K15"/>
    </row>
    <row r="16" spans="2:11" ht="16.5" customHeight="1">
      <c r="B16" s="282" t="s">
        <v>259</v>
      </c>
      <c r="C16" s="283">
        <v>-406741</v>
      </c>
      <c r="D16" s="284">
        <v>-377895</v>
      </c>
      <c r="E16" s="284">
        <v>-28846</v>
      </c>
      <c r="F16" s="285">
        <v>-0.0763</v>
      </c>
      <c r="K16"/>
    </row>
    <row r="17" spans="2:11" ht="16.5" customHeight="1">
      <c r="B17" s="278" t="s">
        <v>260</v>
      </c>
      <c r="C17" s="279">
        <v>1228960</v>
      </c>
      <c r="D17" s="280">
        <v>1196535</v>
      </c>
      <c r="E17" s="280">
        <v>32425</v>
      </c>
      <c r="F17" s="281">
        <v>0.0271</v>
      </c>
      <c r="K17"/>
    </row>
    <row r="18" spans="2:11" ht="16.5" customHeight="1">
      <c r="B18" s="282" t="s">
        <v>261</v>
      </c>
      <c r="C18" s="283">
        <v>-236677</v>
      </c>
      <c r="D18" s="284">
        <v>-236261</v>
      </c>
      <c r="E18" s="284">
        <v>-416</v>
      </c>
      <c r="F18" s="285">
        <v>-0.0018</v>
      </c>
      <c r="K18"/>
    </row>
    <row r="19" spans="2:11" ht="16.5" customHeight="1">
      <c r="B19" s="282" t="s">
        <v>262</v>
      </c>
      <c r="C19" s="283">
        <v>-56928</v>
      </c>
      <c r="D19" s="284">
        <v>-31636</v>
      </c>
      <c r="E19" s="284">
        <v>-25292</v>
      </c>
      <c r="F19" s="285">
        <v>-0.7995</v>
      </c>
      <c r="K19"/>
    </row>
    <row r="20" spans="2:11" ht="18" customHeight="1">
      <c r="B20" s="278" t="s">
        <v>115</v>
      </c>
      <c r="C20" s="279">
        <v>935355</v>
      </c>
      <c r="D20" s="280">
        <v>928638</v>
      </c>
      <c r="E20" s="280">
        <v>6717</v>
      </c>
      <c r="F20" s="281">
        <v>0.0072</v>
      </c>
      <c r="K20"/>
    </row>
    <row r="21" spans="2:11" ht="12.75">
      <c r="B21" s="278" t="s">
        <v>263</v>
      </c>
      <c r="C21" s="279">
        <v>-242967</v>
      </c>
      <c r="D21" s="280">
        <v>-96706</v>
      </c>
      <c r="E21" s="280">
        <v>-146261</v>
      </c>
      <c r="F21" s="281">
        <v>-1.5124</v>
      </c>
      <c r="K21"/>
    </row>
    <row r="22" spans="2:11" ht="12.75">
      <c r="B22" s="282" t="s">
        <v>264</v>
      </c>
      <c r="C22" s="283">
        <v>151289</v>
      </c>
      <c r="D22" s="284">
        <v>191487</v>
      </c>
      <c r="E22" s="284">
        <v>-40198</v>
      </c>
      <c r="F22" s="285">
        <v>-0.2099</v>
      </c>
      <c r="K22"/>
    </row>
    <row r="23" spans="2:11" ht="16.5" customHeight="1">
      <c r="B23" s="286" t="s">
        <v>265</v>
      </c>
      <c r="C23" s="283">
        <v>-406407</v>
      </c>
      <c r="D23" s="284">
        <v>-271583</v>
      </c>
      <c r="E23" s="284">
        <v>-134824</v>
      </c>
      <c r="F23" s="285">
        <v>-0.4964</v>
      </c>
      <c r="K23"/>
    </row>
    <row r="24" spans="2:11" ht="12.75">
      <c r="B24" s="286" t="s">
        <v>243</v>
      </c>
      <c r="C24" s="283">
        <v>-584</v>
      </c>
      <c r="D24" s="284">
        <v>-6418</v>
      </c>
      <c r="E24" s="284">
        <v>5834</v>
      </c>
      <c r="F24" s="285">
        <v>0.909</v>
      </c>
      <c r="K24"/>
    </row>
    <row r="25" spans="2:11" ht="16.5" customHeight="1">
      <c r="B25" s="286" t="s">
        <v>244</v>
      </c>
      <c r="C25" s="283">
        <v>12735</v>
      </c>
      <c r="D25" s="284">
        <v>-10192</v>
      </c>
      <c r="E25" s="284">
        <v>22927</v>
      </c>
      <c r="F25" s="285">
        <v>2.2495</v>
      </c>
      <c r="K25"/>
    </row>
    <row r="26" spans="2:11" ht="18" customHeight="1">
      <c r="B26" s="278" t="s">
        <v>144</v>
      </c>
      <c r="C26" s="279">
        <v>2259</v>
      </c>
      <c r="D26" s="280">
        <v>4583</v>
      </c>
      <c r="E26" s="280">
        <v>-2324</v>
      </c>
      <c r="F26" s="281">
        <v>-0.5071</v>
      </c>
      <c r="K26"/>
    </row>
    <row r="27" spans="2:11" ht="18" customHeight="1" hidden="1">
      <c r="B27" s="282" t="s">
        <v>88</v>
      </c>
      <c r="C27" s="283">
        <v>0</v>
      </c>
      <c r="D27" s="284">
        <v>0</v>
      </c>
      <c r="E27" s="284">
        <v>0</v>
      </c>
      <c r="F27" s="285" t="e">
        <v>#DIV/0!</v>
      </c>
      <c r="K27"/>
    </row>
    <row r="28" spans="2:11" ht="18" customHeight="1">
      <c r="B28" s="282" t="s">
        <v>245</v>
      </c>
      <c r="C28" s="283">
        <v>666</v>
      </c>
      <c r="D28" s="284">
        <v>721</v>
      </c>
      <c r="E28" s="284">
        <v>-55</v>
      </c>
      <c r="F28" s="285">
        <v>-0.0763</v>
      </c>
      <c r="K28"/>
    </row>
    <row r="29" spans="2:11" ht="18" customHeight="1">
      <c r="B29" s="282" t="s">
        <v>246</v>
      </c>
      <c r="C29" s="283">
        <v>1593</v>
      </c>
      <c r="D29" s="284">
        <v>3862</v>
      </c>
      <c r="E29" s="284">
        <v>-2269</v>
      </c>
      <c r="F29" s="285">
        <v>-0.5875</v>
      </c>
      <c r="K29"/>
    </row>
    <row r="30" spans="2:11" ht="18" customHeight="1" hidden="1">
      <c r="B30" s="282" t="s">
        <v>145</v>
      </c>
      <c r="C30" s="283">
        <v>0</v>
      </c>
      <c r="D30" s="284">
        <v>0</v>
      </c>
      <c r="E30" s="284">
        <v>0</v>
      </c>
      <c r="F30" s="287">
        <v>0</v>
      </c>
      <c r="K30"/>
    </row>
    <row r="31" spans="2:11" ht="18" customHeight="1">
      <c r="B31" s="278" t="s">
        <v>247</v>
      </c>
      <c r="C31" s="279">
        <v>694647</v>
      </c>
      <c r="D31" s="280">
        <v>836515</v>
      </c>
      <c r="E31" s="280">
        <v>-141868</v>
      </c>
      <c r="F31" s="281">
        <v>-0.1696</v>
      </c>
      <c r="K31"/>
    </row>
    <row r="32" spans="2:11" ht="16.5" customHeight="1">
      <c r="B32" s="282" t="s">
        <v>248</v>
      </c>
      <c r="C32" s="283">
        <v>-186286</v>
      </c>
      <c r="D32" s="284">
        <v>-377182</v>
      </c>
      <c r="E32" s="284">
        <v>190896</v>
      </c>
      <c r="F32" s="285">
        <v>0.5061</v>
      </c>
      <c r="K32"/>
    </row>
    <row r="33" spans="2:11" ht="16.5" customHeight="1" hidden="1">
      <c r="B33" s="286" t="s">
        <v>50</v>
      </c>
      <c r="C33" s="283">
        <v>0</v>
      </c>
      <c r="D33" s="284">
        <v>0</v>
      </c>
      <c r="E33" s="284">
        <v>0</v>
      </c>
      <c r="F33" s="285">
        <v>0</v>
      </c>
      <c r="K33"/>
    </row>
    <row r="34" spans="2:11" ht="16.5" customHeight="1">
      <c r="B34" s="278" t="s">
        <v>218</v>
      </c>
      <c r="C34" s="279">
        <v>508361</v>
      </c>
      <c r="D34" s="280">
        <v>459333</v>
      </c>
      <c r="E34" s="280">
        <v>49028</v>
      </c>
      <c r="F34" s="281">
        <v>0.1067</v>
      </c>
      <c r="K34"/>
    </row>
    <row r="35" spans="2:11" ht="16.5" customHeight="1">
      <c r="B35" s="282" t="s">
        <v>217</v>
      </c>
      <c r="C35" s="283">
        <v>115130</v>
      </c>
      <c r="D35" s="284">
        <v>233693</v>
      </c>
      <c r="E35" s="284">
        <v>-118563</v>
      </c>
      <c r="F35" s="285">
        <v>0.5073</v>
      </c>
      <c r="K35"/>
    </row>
    <row r="36" spans="2:11" ht="16.5" customHeight="1">
      <c r="B36" s="278" t="s">
        <v>219</v>
      </c>
      <c r="C36" s="279">
        <v>623491</v>
      </c>
      <c r="D36" s="280">
        <v>693026</v>
      </c>
      <c r="E36" s="280">
        <v>-69535</v>
      </c>
      <c r="F36" s="281">
        <v>-0.1003</v>
      </c>
      <c r="K36"/>
    </row>
    <row r="37" spans="2:11" ht="16.5" customHeight="1">
      <c r="B37" s="282"/>
      <c r="C37" s="283"/>
      <c r="D37" s="284"/>
      <c r="E37" s="284"/>
      <c r="F37" s="285"/>
      <c r="K37"/>
    </row>
    <row r="38" spans="2:11" ht="16.5" customHeight="1">
      <c r="B38" s="278" t="s">
        <v>156</v>
      </c>
      <c r="C38" s="279">
        <v>623491</v>
      </c>
      <c r="D38" s="280">
        <v>693026</v>
      </c>
      <c r="E38" s="280">
        <v>-69535</v>
      </c>
      <c r="F38" s="281">
        <v>-0.1003</v>
      </c>
      <c r="K38"/>
    </row>
    <row r="39" spans="2:11" ht="18" customHeight="1">
      <c r="B39" s="288" t="s">
        <v>146</v>
      </c>
      <c r="C39" s="283">
        <v>362582</v>
      </c>
      <c r="D39" s="284">
        <v>405425</v>
      </c>
      <c r="E39" s="284">
        <v>-42843</v>
      </c>
      <c r="F39" s="285">
        <v>-0.1057</v>
      </c>
      <c r="K39"/>
    </row>
    <row r="40" spans="2:11" ht="21" customHeight="1">
      <c r="B40" s="286" t="s">
        <v>147</v>
      </c>
      <c r="C40" s="283">
        <v>260909</v>
      </c>
      <c r="D40" s="284">
        <v>287601</v>
      </c>
      <c r="E40" s="284">
        <v>-26692</v>
      </c>
      <c r="F40" s="285">
        <v>-0.0928</v>
      </c>
      <c r="K40"/>
    </row>
    <row r="41" spans="2:11" ht="14.25" customHeight="1">
      <c r="B41" s="430"/>
      <c r="C41" s="227"/>
      <c r="D41" s="228"/>
      <c r="E41" s="228"/>
      <c r="F41" s="256"/>
      <c r="K41"/>
    </row>
    <row r="42" spans="2:7" s="200" customFormat="1" ht="14.25" customHeight="1">
      <c r="B42" s="290" t="s">
        <v>220</v>
      </c>
      <c r="C42" s="289">
        <v>5.8</v>
      </c>
      <c r="D42" s="289">
        <v>4.46</v>
      </c>
      <c r="E42" s="289">
        <v>1.3399999999999999</v>
      </c>
      <c r="F42" s="309">
        <v>0.3014</v>
      </c>
      <c r="G42" s="3"/>
    </row>
    <row r="43" spans="2:6" s="200" customFormat="1" ht="14.25" customHeight="1">
      <c r="B43" s="290" t="s">
        <v>221</v>
      </c>
      <c r="C43" s="289">
        <v>1.59</v>
      </c>
      <c r="D43" s="289">
        <v>3.8</v>
      </c>
      <c r="E43" s="289">
        <v>-2.21</v>
      </c>
      <c r="F43" s="309">
        <v>-0.5806</v>
      </c>
    </row>
    <row r="44" spans="2:6" s="200" customFormat="1" ht="18" customHeight="1">
      <c r="B44" s="290" t="s">
        <v>222</v>
      </c>
      <c r="C44" s="289">
        <v>7.39</v>
      </c>
      <c r="D44" s="289">
        <v>8.26</v>
      </c>
      <c r="E44" s="289">
        <v>-0.8700000000000001</v>
      </c>
      <c r="F44" s="309">
        <v>-0.1043</v>
      </c>
    </row>
    <row r="45" spans="2:5" s="200" customFormat="1" ht="7.5" customHeight="1">
      <c r="B45" s="201"/>
      <c r="C45" s="202"/>
      <c r="D45" s="201"/>
      <c r="E45" s="202"/>
    </row>
    <row r="46" spans="2:6" s="200" customFormat="1" ht="15.75" customHeight="1">
      <c r="B46" s="531" t="s">
        <v>303</v>
      </c>
      <c r="C46" s="531"/>
      <c r="D46" s="531"/>
      <c r="E46" s="531"/>
      <c r="F46" s="531"/>
    </row>
    <row r="47" spans="2:6" s="200" customFormat="1" ht="18" customHeight="1">
      <c r="B47" s="201"/>
      <c r="C47" s="202"/>
      <c r="D47" s="209"/>
      <c r="E47" s="203"/>
      <c r="F47" s="204"/>
    </row>
    <row r="48" spans="3:5" ht="12.75">
      <c r="C48" s="3"/>
      <c r="D48" s="62"/>
      <c r="E48" s="3"/>
    </row>
    <row r="49" spans="3:5" ht="12.75">
      <c r="C49" s="3"/>
      <c r="D49" s="62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</sheetData>
  <sheetProtection/>
  <mergeCells count="1">
    <mergeCell ref="B46:F46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6"/>
  <sheetViews>
    <sheetView showGridLines="0" zoomScalePageLayoutView="0" workbookViewId="0" topLeftCell="A1">
      <selection activeCell="B27" sqref="B27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5" width="12.8515625" style="59" customWidth="1"/>
    <col min="6" max="7" width="12.8515625" style="3" customWidth="1"/>
    <col min="8" max="8" width="13.421875" style="3" customWidth="1"/>
    <col min="9" max="16384" width="7.28125" style="3" customWidth="1"/>
  </cols>
  <sheetData>
    <row r="1" spans="3:6" ht="12.75">
      <c r="C1" s="479" t="s">
        <v>267</v>
      </c>
      <c r="D1" s="479" t="s">
        <v>267</v>
      </c>
      <c r="E1" s="479" t="s">
        <v>267</v>
      </c>
      <c r="F1" s="479" t="s">
        <v>267</v>
      </c>
    </row>
    <row r="2" spans="3:6" ht="12.75">
      <c r="C2" s="480" t="s">
        <v>234</v>
      </c>
      <c r="D2" s="480" t="s">
        <v>304</v>
      </c>
      <c r="E2" s="480" t="s">
        <v>22</v>
      </c>
      <c r="F2" s="480" t="s">
        <v>22</v>
      </c>
    </row>
    <row r="3" spans="2:8" s="2" customFormat="1" ht="28.5" customHeight="1">
      <c r="B3" s="274" t="s">
        <v>266</v>
      </c>
      <c r="C3" s="275">
        <v>42614</v>
      </c>
      <c r="D3" s="275">
        <v>42614</v>
      </c>
      <c r="E3" s="275">
        <v>42614</v>
      </c>
      <c r="F3" s="275">
        <v>42248</v>
      </c>
      <c r="G3" s="276" t="s">
        <v>185</v>
      </c>
      <c r="H3" s="276" t="s">
        <v>186</v>
      </c>
    </row>
    <row r="4" spans="2:7" ht="3" customHeight="1">
      <c r="B4" s="238"/>
      <c r="C4" s="229"/>
      <c r="D4" s="230"/>
      <c r="E4" s="230"/>
      <c r="F4" s="277"/>
      <c r="G4" s="277"/>
    </row>
    <row r="5" spans="2:8" ht="16.5" customHeight="1">
      <c r="B5" s="278" t="s">
        <v>250</v>
      </c>
      <c r="C5" s="475">
        <v>405372</v>
      </c>
      <c r="D5" s="475">
        <v>1533433</v>
      </c>
      <c r="E5" s="475">
        <v>1938805</v>
      </c>
      <c r="F5" s="475">
        <v>1760971</v>
      </c>
      <c r="G5" s="475">
        <v>177834</v>
      </c>
      <c r="H5" s="476">
        <v>0.101</v>
      </c>
    </row>
    <row r="6" spans="2:8" ht="16.5" customHeight="1">
      <c r="B6" s="282" t="s">
        <v>251</v>
      </c>
      <c r="C6" s="467">
        <v>402810</v>
      </c>
      <c r="D6" s="467">
        <v>1523993</v>
      </c>
      <c r="E6" s="467">
        <v>1926803</v>
      </c>
      <c r="F6" s="467">
        <v>1752672</v>
      </c>
      <c r="G6" s="467">
        <v>174131</v>
      </c>
      <c r="H6" s="515">
        <v>0.0994</v>
      </c>
    </row>
    <row r="7" spans="2:8" ht="16.5" customHeight="1">
      <c r="B7" s="282" t="s">
        <v>252</v>
      </c>
      <c r="C7" s="467">
        <v>2562</v>
      </c>
      <c r="D7" s="467">
        <v>9440</v>
      </c>
      <c r="E7" s="467">
        <v>12002</v>
      </c>
      <c r="F7" s="467">
        <v>8299</v>
      </c>
      <c r="G7" s="467">
        <v>3703</v>
      </c>
      <c r="H7" s="515">
        <v>0.4462</v>
      </c>
    </row>
    <row r="8" spans="2:8" ht="16.5" customHeight="1">
      <c r="B8" s="278" t="s">
        <v>253</v>
      </c>
      <c r="C8" s="475">
        <v>-236672.08299999998</v>
      </c>
      <c r="D8" s="475">
        <v>-924363</v>
      </c>
      <c r="E8" s="475">
        <v>-1161035.083</v>
      </c>
      <c r="F8" s="475">
        <v>-1151827</v>
      </c>
      <c r="G8" s="475">
        <v>-9208.0830000001</v>
      </c>
      <c r="H8" s="516">
        <v>-0.008</v>
      </c>
    </row>
    <row r="9" spans="2:8" ht="16.5" customHeight="1">
      <c r="B9" s="282" t="s">
        <v>254</v>
      </c>
      <c r="C9" s="467">
        <v>-155834.651</v>
      </c>
      <c r="D9" s="467">
        <v>-537315</v>
      </c>
      <c r="E9" s="467">
        <v>-693149.6510000001</v>
      </c>
      <c r="F9" s="467">
        <v>-642368</v>
      </c>
      <c r="G9" s="467">
        <v>-50781.65100000007</v>
      </c>
      <c r="H9" s="515">
        <v>-0.0791</v>
      </c>
    </row>
    <row r="10" spans="2:8" ht="16.5" customHeight="1">
      <c r="B10" s="282" t="s">
        <v>255</v>
      </c>
      <c r="C10" s="283">
        <v>-34794.485</v>
      </c>
      <c r="D10" s="283">
        <v>-217636</v>
      </c>
      <c r="E10" s="283">
        <v>-252430.485</v>
      </c>
      <c r="F10" s="283">
        <v>-289425</v>
      </c>
      <c r="G10" s="283">
        <v>36994.515000000014</v>
      </c>
      <c r="H10" s="517">
        <v>0.1278</v>
      </c>
    </row>
    <row r="11" spans="2:8" ht="16.5" customHeight="1">
      <c r="B11" s="282" t="s">
        <v>256</v>
      </c>
      <c r="C11" s="467">
        <v>-37339.175</v>
      </c>
      <c r="D11" s="467">
        <v>-114308</v>
      </c>
      <c r="E11" s="467">
        <v>-151647.175</v>
      </c>
      <c r="F11" s="467">
        <v>-129577</v>
      </c>
      <c r="G11" s="467">
        <v>-22070.17499999999</v>
      </c>
      <c r="H11" s="515">
        <v>-0.1703</v>
      </c>
    </row>
    <row r="12" spans="2:8" ht="16.5" customHeight="1">
      <c r="B12" s="282" t="s">
        <v>257</v>
      </c>
      <c r="C12" s="467">
        <v>-8703.772</v>
      </c>
      <c r="D12" s="467">
        <v>-55104</v>
      </c>
      <c r="E12" s="467">
        <v>-63807.772</v>
      </c>
      <c r="F12" s="467">
        <v>-90457</v>
      </c>
      <c r="G12" s="467">
        <v>26649.228000000003</v>
      </c>
      <c r="H12" s="515">
        <v>0.2946</v>
      </c>
    </row>
    <row r="13" spans="2:8" ht="18.75" customHeight="1">
      <c r="B13" s="278" t="s">
        <v>258</v>
      </c>
      <c r="C13" s="475">
        <v>168699.91700000002</v>
      </c>
      <c r="D13" s="475">
        <v>609070</v>
      </c>
      <c r="E13" s="475">
        <v>777769.9169999999</v>
      </c>
      <c r="F13" s="475">
        <v>609144</v>
      </c>
      <c r="G13" s="475">
        <v>168625.9169999999</v>
      </c>
      <c r="H13" s="516">
        <v>0.2768</v>
      </c>
    </row>
    <row r="14" spans="2:8" ht="18.75" customHeight="1" hidden="1">
      <c r="B14" s="282" t="s">
        <v>87</v>
      </c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517" t="e">
        <v>#DIV/0!</v>
      </c>
    </row>
    <row r="15" spans="2:8" ht="18.75" customHeight="1">
      <c r="B15" s="282" t="s">
        <v>143</v>
      </c>
      <c r="C15" s="283">
        <v>-12732</v>
      </c>
      <c r="D15" s="283">
        <v>-66637</v>
      </c>
      <c r="E15" s="283">
        <v>-79369</v>
      </c>
      <c r="F15" s="283">
        <v>-86220</v>
      </c>
      <c r="G15" s="283">
        <v>6851</v>
      </c>
      <c r="H15" s="517">
        <v>0.0795</v>
      </c>
    </row>
    <row r="16" spans="2:8" ht="16.5" customHeight="1">
      <c r="B16" s="282" t="s">
        <v>259</v>
      </c>
      <c r="C16" s="283">
        <v>-16591</v>
      </c>
      <c r="D16" s="283">
        <v>-110321</v>
      </c>
      <c r="E16" s="283">
        <v>-126912</v>
      </c>
      <c r="F16" s="283">
        <v>-82470</v>
      </c>
      <c r="G16" s="283">
        <v>-44442</v>
      </c>
      <c r="H16" s="517">
        <v>-0.5389</v>
      </c>
    </row>
    <row r="17" spans="2:8" ht="16.5" customHeight="1">
      <c r="B17" s="278" t="s">
        <v>260</v>
      </c>
      <c r="C17" s="475">
        <v>139376.91700000002</v>
      </c>
      <c r="D17" s="475">
        <v>432112</v>
      </c>
      <c r="E17" s="475">
        <v>571488.9169999999</v>
      </c>
      <c r="F17" s="475">
        <v>440454</v>
      </c>
      <c r="G17" s="475">
        <v>131034.9169999999</v>
      </c>
      <c r="H17" s="516">
        <v>0.2975</v>
      </c>
    </row>
    <row r="18" spans="2:8" ht="16.5" customHeight="1">
      <c r="B18" s="282" t="s">
        <v>261</v>
      </c>
      <c r="C18" s="467">
        <v>0</v>
      </c>
      <c r="D18" s="467">
        <v>-94747</v>
      </c>
      <c r="E18" s="467">
        <v>-94747</v>
      </c>
      <c r="F18" s="467">
        <v>-112391</v>
      </c>
      <c r="G18" s="467">
        <v>17644</v>
      </c>
      <c r="H18" s="515">
        <v>0.157</v>
      </c>
    </row>
    <row r="19" spans="2:8" ht="16.5" customHeight="1">
      <c r="B19" s="282" t="s">
        <v>262</v>
      </c>
      <c r="C19" s="467">
        <v>-968.888</v>
      </c>
      <c r="D19" s="467">
        <v>-4097</v>
      </c>
      <c r="E19" s="467">
        <v>-5065.888</v>
      </c>
      <c r="F19" s="467">
        <v>-4918</v>
      </c>
      <c r="G19" s="467">
        <v>-147.88799999999992</v>
      </c>
      <c r="H19" s="515">
        <v>-0.0301</v>
      </c>
    </row>
    <row r="20" spans="2:8" ht="18" customHeight="1">
      <c r="B20" s="278" t="s">
        <v>115</v>
      </c>
      <c r="C20" s="475">
        <v>138408.029</v>
      </c>
      <c r="D20" s="475">
        <v>333268</v>
      </c>
      <c r="E20" s="475">
        <v>471676.0289999999</v>
      </c>
      <c r="F20" s="475">
        <v>323145</v>
      </c>
      <c r="G20" s="475">
        <v>148531.0289999999</v>
      </c>
      <c r="H20" s="516">
        <v>0.4596</v>
      </c>
    </row>
    <row r="21" spans="2:8" ht="12.75">
      <c r="B21" s="278" t="s">
        <v>263</v>
      </c>
      <c r="C21" s="475">
        <v>-5807.407</v>
      </c>
      <c r="D21" s="475">
        <v>-8755</v>
      </c>
      <c r="E21" s="475">
        <v>-14562.407000000001</v>
      </c>
      <c r="F21" s="475">
        <v>-46133</v>
      </c>
      <c r="G21" s="475">
        <v>31570.593</v>
      </c>
      <c r="H21" s="516">
        <v>0.6843</v>
      </c>
    </row>
    <row r="22" spans="2:8" ht="12.75">
      <c r="B22" s="282" t="s">
        <v>264</v>
      </c>
      <c r="C22" s="283">
        <v>2563</v>
      </c>
      <c r="D22" s="283">
        <v>12323</v>
      </c>
      <c r="E22" s="283">
        <v>14886</v>
      </c>
      <c r="F22" s="283">
        <v>11075</v>
      </c>
      <c r="G22" s="283">
        <v>3811</v>
      </c>
      <c r="H22" s="517">
        <v>0.3441</v>
      </c>
    </row>
    <row r="23" spans="2:8" ht="16.5" customHeight="1">
      <c r="B23" s="286" t="s">
        <v>265</v>
      </c>
      <c r="C23" s="467">
        <v>-8617</v>
      </c>
      <c r="D23" s="467">
        <v>-35017</v>
      </c>
      <c r="E23" s="467">
        <v>-43634</v>
      </c>
      <c r="F23" s="467">
        <v>-48004</v>
      </c>
      <c r="G23" s="467">
        <v>4370</v>
      </c>
      <c r="H23" s="515">
        <v>0.091</v>
      </c>
    </row>
    <row r="24" spans="2:8" ht="12.75">
      <c r="B24" s="286" t="s">
        <v>243</v>
      </c>
      <c r="C24" s="467">
        <v>267.856</v>
      </c>
      <c r="D24" s="467">
        <v>595</v>
      </c>
      <c r="E24" s="467">
        <v>862.856</v>
      </c>
      <c r="F24" s="467">
        <v>3320</v>
      </c>
      <c r="G24" s="467">
        <v>-2457.1440000000002</v>
      </c>
      <c r="H24" s="515">
        <v>0.7401</v>
      </c>
    </row>
    <row r="25" spans="2:8" ht="16.5" customHeight="1">
      <c r="B25" s="286" t="s">
        <v>244</v>
      </c>
      <c r="C25" s="467">
        <v>-21.263</v>
      </c>
      <c r="D25" s="467">
        <v>13344</v>
      </c>
      <c r="E25" s="467">
        <v>13322.737</v>
      </c>
      <c r="F25" s="467">
        <v>-12524</v>
      </c>
      <c r="G25" s="467">
        <v>25846.737</v>
      </c>
      <c r="H25" s="515">
        <v>2.0638</v>
      </c>
    </row>
    <row r="26" spans="2:8" ht="18" customHeight="1">
      <c r="B26" s="278" t="s">
        <v>144</v>
      </c>
      <c r="C26" s="475">
        <v>1293.725</v>
      </c>
      <c r="D26" s="475">
        <v>126991</v>
      </c>
      <c r="E26" s="475">
        <v>128284.725</v>
      </c>
      <c r="F26" s="475">
        <v>14177</v>
      </c>
      <c r="G26" s="475">
        <v>114107.725</v>
      </c>
      <c r="H26" s="516">
        <v>8.0488</v>
      </c>
    </row>
    <row r="27" spans="2:8" ht="18" customHeight="1" hidden="1">
      <c r="B27" s="282" t="s">
        <v>88</v>
      </c>
      <c r="C27" s="283">
        <v>0</v>
      </c>
      <c r="D27" s="283">
        <v>0</v>
      </c>
      <c r="E27" s="283">
        <v>0</v>
      </c>
      <c r="F27" s="283">
        <v>0</v>
      </c>
      <c r="G27" s="283">
        <v>0</v>
      </c>
      <c r="H27" s="517" t="e">
        <v>#DIV/0!</v>
      </c>
    </row>
    <row r="28" spans="2:8" ht="18" customHeight="1">
      <c r="B28" s="282" t="s">
        <v>245</v>
      </c>
      <c r="C28" s="467">
        <v>0</v>
      </c>
      <c r="D28" s="467">
        <v>121440</v>
      </c>
      <c r="E28" s="467">
        <v>121440</v>
      </c>
      <c r="F28" s="467">
        <v>6694</v>
      </c>
      <c r="G28" s="467">
        <v>114746</v>
      </c>
      <c r="H28" s="515">
        <v>17.1416</v>
      </c>
    </row>
    <row r="29" spans="2:8" ht="18" customHeight="1">
      <c r="B29" s="282" t="s">
        <v>246</v>
      </c>
      <c r="C29" s="283">
        <v>1293.725</v>
      </c>
      <c r="D29" s="283">
        <v>5551</v>
      </c>
      <c r="E29" s="283">
        <v>6844.725</v>
      </c>
      <c r="F29" s="283">
        <v>7483</v>
      </c>
      <c r="G29" s="283">
        <v>-638.2749999999996</v>
      </c>
      <c r="H29" s="517">
        <v>-0.0853</v>
      </c>
    </row>
    <row r="30" spans="2:8" ht="18" customHeight="1" hidden="1">
      <c r="B30" s="282" t="s">
        <v>145</v>
      </c>
      <c r="C30" s="477">
        <v>0</v>
      </c>
      <c r="D30" s="477">
        <v>0</v>
      </c>
      <c r="E30" s="477">
        <v>0</v>
      </c>
      <c r="F30" s="477">
        <v>0</v>
      </c>
      <c r="G30" s="477">
        <v>0</v>
      </c>
      <c r="H30" s="518">
        <v>0</v>
      </c>
    </row>
    <row r="31" spans="2:8" ht="18" customHeight="1">
      <c r="B31" s="278" t="s">
        <v>247</v>
      </c>
      <c r="C31" s="475">
        <v>133894.347</v>
      </c>
      <c r="D31" s="475">
        <v>451504</v>
      </c>
      <c r="E31" s="475">
        <v>585398.347</v>
      </c>
      <c r="F31" s="475">
        <v>291189</v>
      </c>
      <c r="G31" s="475">
        <v>294209.34699999995</v>
      </c>
      <c r="H31" s="516">
        <v>1.0104</v>
      </c>
    </row>
    <row r="32" spans="2:8" ht="16.5" customHeight="1">
      <c r="B32" s="282" t="s">
        <v>248</v>
      </c>
      <c r="C32" s="467">
        <v>-18764</v>
      </c>
      <c r="D32" s="467">
        <v>-85395</v>
      </c>
      <c r="E32" s="467">
        <v>-104159</v>
      </c>
      <c r="F32" s="467">
        <v>-57496</v>
      </c>
      <c r="G32" s="467">
        <v>-46663</v>
      </c>
      <c r="H32" s="515">
        <v>-0.8116</v>
      </c>
    </row>
    <row r="33" spans="2:8" ht="16.5" customHeight="1" hidden="1">
      <c r="B33" s="286" t="s">
        <v>50</v>
      </c>
      <c r="C33" s="468">
        <v>0</v>
      </c>
      <c r="D33" s="468">
        <v>0</v>
      </c>
      <c r="E33" s="468">
        <v>0</v>
      </c>
      <c r="F33" s="468">
        <v>0</v>
      </c>
      <c r="G33" s="468">
        <v>0</v>
      </c>
      <c r="H33" s="517">
        <v>0</v>
      </c>
    </row>
    <row r="34" spans="2:9" ht="16.5" customHeight="1">
      <c r="B34" s="278" t="s">
        <v>156</v>
      </c>
      <c r="C34" s="475">
        <v>115130.34700000001</v>
      </c>
      <c r="D34" s="475">
        <v>366109</v>
      </c>
      <c r="E34" s="475">
        <v>481239.34699999995</v>
      </c>
      <c r="F34" s="475">
        <v>233693</v>
      </c>
      <c r="G34" s="475">
        <v>247546.34699999995</v>
      </c>
      <c r="H34" s="516">
        <v>1.0593</v>
      </c>
      <c r="I34" s="200"/>
    </row>
    <row r="35" spans="2:8" ht="18" customHeight="1">
      <c r="B35" s="288" t="s">
        <v>146</v>
      </c>
      <c r="C35" s="469">
        <v>77880</v>
      </c>
      <c r="D35" s="469">
        <v>248356</v>
      </c>
      <c r="E35" s="469">
        <v>326236</v>
      </c>
      <c r="F35" s="469">
        <v>186332</v>
      </c>
      <c r="G35" s="469">
        <v>139904</v>
      </c>
      <c r="H35" s="519">
        <v>0.7508</v>
      </c>
    </row>
    <row r="36" spans="2:8" ht="18" customHeight="1">
      <c r="B36" s="286" t="s">
        <v>147</v>
      </c>
      <c r="C36" s="467">
        <v>37250</v>
      </c>
      <c r="D36" s="467">
        <v>117753</v>
      </c>
      <c r="E36" s="467">
        <v>155003</v>
      </c>
      <c r="F36" s="467">
        <v>47361</v>
      </c>
      <c r="G36" s="467">
        <v>107642</v>
      </c>
      <c r="H36" s="515">
        <v>2.2728</v>
      </c>
    </row>
    <row r="37" spans="2:8" s="200" customFormat="1" ht="3.75" customHeight="1">
      <c r="B37" s="286"/>
      <c r="C37" s="470">
        <v>0</v>
      </c>
      <c r="D37" s="470">
        <v>0</v>
      </c>
      <c r="E37" s="470">
        <v>0</v>
      </c>
      <c r="F37" s="470">
        <v>0</v>
      </c>
      <c r="G37" s="470">
        <v>0</v>
      </c>
      <c r="H37" s="248">
        <v>0</v>
      </c>
    </row>
    <row r="38" spans="2:8" s="200" customFormat="1" ht="18" customHeight="1">
      <c r="B38" s="290" t="s">
        <v>222</v>
      </c>
      <c r="C38" s="474">
        <v>1.5863842194768554</v>
      </c>
      <c r="D38" s="474">
        <v>5.058911648849434</v>
      </c>
      <c r="E38" s="474">
        <v>6.645295868326289</v>
      </c>
      <c r="F38" s="474">
        <v>3.795507760446346</v>
      </c>
      <c r="G38" s="474">
        <v>2.8497881078799434</v>
      </c>
      <c r="H38" s="520">
        <v>0.7508</v>
      </c>
    </row>
    <row r="39" spans="2:8" s="200" customFormat="1" ht="2.25" customHeight="1">
      <c r="B39" s="201"/>
      <c r="C39" s="464"/>
      <c r="D39" s="464"/>
      <c r="E39" s="464"/>
      <c r="F39" s="464"/>
      <c r="G39" s="465"/>
      <c r="H39" s="466"/>
    </row>
    <row r="40" spans="2:6" s="200" customFormat="1" ht="18" customHeight="1">
      <c r="B40" s="531" t="s">
        <v>303</v>
      </c>
      <c r="C40" s="531"/>
      <c r="D40" s="531"/>
      <c r="E40" s="531"/>
      <c r="F40" s="531"/>
    </row>
    <row r="41" spans="2:7" s="200" customFormat="1" ht="18" customHeight="1">
      <c r="B41" s="201"/>
      <c r="C41" s="202"/>
      <c r="D41" s="209"/>
      <c r="E41" s="203"/>
      <c r="F41" s="204"/>
      <c r="G41" s="204"/>
    </row>
    <row r="42" spans="3:5" ht="12.75">
      <c r="C42" s="3"/>
      <c r="D42" s="62"/>
      <c r="E42" s="3"/>
    </row>
    <row r="43" spans="3:5" ht="12.75">
      <c r="C43" s="3"/>
      <c r="D43" s="62"/>
      <c r="E43" s="3"/>
    </row>
    <row r="44" spans="3:5" ht="12.75">
      <c r="C44" s="3"/>
      <c r="D44" s="3"/>
      <c r="E44" s="3"/>
    </row>
    <row r="45" spans="3:5" ht="12.75">
      <c r="C45" s="3"/>
      <c r="D45" s="3"/>
      <c r="E45" s="3"/>
    </row>
    <row r="46" spans="3:5" ht="12.75">
      <c r="C46" s="3"/>
      <c r="D46" s="3"/>
      <c r="E46" s="3"/>
    </row>
    <row r="47" spans="3:5" ht="12.75">
      <c r="C47" s="3"/>
      <c r="D47" s="3"/>
      <c r="E47" s="3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</sheetData>
  <sheetProtection/>
  <mergeCells count="1">
    <mergeCell ref="B40:F40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81"/>
  <sheetViews>
    <sheetView showGridLines="0" zoomScalePageLayoutView="0" workbookViewId="0" topLeftCell="A1">
      <selection activeCell="B27" sqref="B27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3" width="13.8515625" style="59" customWidth="1"/>
    <col min="4" max="5" width="12.8515625" style="59" customWidth="1"/>
    <col min="6" max="6" width="12.8515625" style="3" customWidth="1"/>
    <col min="7" max="7" width="11.28125" style="3" customWidth="1"/>
    <col min="8" max="8" width="10.140625" style="3" customWidth="1"/>
    <col min="9" max="9" width="7.851562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ht="14.25" customHeight="1">
      <c r="J1" s="145"/>
    </row>
    <row r="2" spans="3:6" ht="48.75" customHeight="1">
      <c r="C2" s="481" t="s">
        <v>268</v>
      </c>
      <c r="D2" s="482" t="s">
        <v>305</v>
      </c>
      <c r="E2" s="482" t="s">
        <v>22</v>
      </c>
      <c r="F2" s="482" t="s">
        <v>22</v>
      </c>
    </row>
    <row r="3" spans="2:8" s="2" customFormat="1" ht="28.5" customHeight="1">
      <c r="B3" s="274" t="s">
        <v>269</v>
      </c>
      <c r="C3" s="275">
        <v>42614</v>
      </c>
      <c r="D3" s="275">
        <v>42614</v>
      </c>
      <c r="E3" s="275">
        <v>42614</v>
      </c>
      <c r="F3" s="275">
        <v>42248</v>
      </c>
      <c r="G3" s="276" t="s">
        <v>185</v>
      </c>
      <c r="H3" s="276" t="s">
        <v>186</v>
      </c>
    </row>
    <row r="4" spans="2:6" ht="3" customHeight="1">
      <c r="B4" s="238"/>
      <c r="C4" s="229"/>
      <c r="D4" s="230"/>
      <c r="E4" s="230"/>
      <c r="F4" s="277"/>
    </row>
    <row r="5" spans="2:9" ht="16.5" customHeight="1">
      <c r="B5" s="278" t="s">
        <v>250</v>
      </c>
      <c r="C5" s="475">
        <v>4227415</v>
      </c>
      <c r="D5" s="475">
        <v>1533433</v>
      </c>
      <c r="E5" s="475">
        <v>5760848</v>
      </c>
      <c r="F5" s="475">
        <v>5685378</v>
      </c>
      <c r="G5" s="475">
        <v>75470</v>
      </c>
      <c r="H5" s="516">
        <v>0.0133</v>
      </c>
      <c r="I5"/>
    </row>
    <row r="6" spans="2:11" ht="16.5" customHeight="1">
      <c r="B6" s="282" t="s">
        <v>251</v>
      </c>
      <c r="C6" s="467">
        <v>3943077</v>
      </c>
      <c r="D6" s="467">
        <v>1523993</v>
      </c>
      <c r="E6" s="467">
        <v>5467070</v>
      </c>
      <c r="F6" s="467">
        <v>5236804</v>
      </c>
      <c r="G6" s="467">
        <v>230266</v>
      </c>
      <c r="H6" s="515">
        <v>0.044</v>
      </c>
      <c r="I6" s="129"/>
      <c r="K6"/>
    </row>
    <row r="7" spans="2:11" ht="16.5" customHeight="1">
      <c r="B7" s="282" t="s">
        <v>252</v>
      </c>
      <c r="C7" s="467">
        <v>284338</v>
      </c>
      <c r="D7" s="467">
        <v>9440</v>
      </c>
      <c r="E7" s="467">
        <v>293778</v>
      </c>
      <c r="F7" s="467">
        <v>448574</v>
      </c>
      <c r="G7" s="467">
        <v>-154796</v>
      </c>
      <c r="H7" s="515">
        <v>-0.3451</v>
      </c>
      <c r="I7" s="129"/>
      <c r="K7"/>
    </row>
    <row r="8" spans="2:11" ht="16.5" customHeight="1">
      <c r="B8" s="278" t="s">
        <v>253</v>
      </c>
      <c r="C8" s="475">
        <v>-2151030.083</v>
      </c>
      <c r="D8" s="475">
        <v>-924363</v>
      </c>
      <c r="E8" s="475">
        <v>-3075393.083</v>
      </c>
      <c r="F8" s="475">
        <v>-3187684</v>
      </c>
      <c r="G8" s="475">
        <v>112290.9169999999</v>
      </c>
      <c r="H8" s="516">
        <v>0.0352</v>
      </c>
      <c r="K8"/>
    </row>
    <row r="9" spans="2:11" ht="16.5" customHeight="1">
      <c r="B9" s="282" t="s">
        <v>254</v>
      </c>
      <c r="C9" s="467">
        <v>-1382411.651</v>
      </c>
      <c r="D9" s="467">
        <v>-537315</v>
      </c>
      <c r="E9" s="467">
        <v>-1919726.651</v>
      </c>
      <c r="F9" s="467">
        <v>-2041359</v>
      </c>
      <c r="G9" s="467">
        <v>121632.34899999993</v>
      </c>
      <c r="H9" s="515">
        <v>0.0596</v>
      </c>
      <c r="K9"/>
    </row>
    <row r="10" spans="2:11" ht="16.5" customHeight="1">
      <c r="B10" s="282" t="s">
        <v>255</v>
      </c>
      <c r="C10" s="467">
        <v>-232682.485</v>
      </c>
      <c r="D10" s="467">
        <v>-217636</v>
      </c>
      <c r="E10" s="467">
        <v>-450318.485</v>
      </c>
      <c r="F10" s="467">
        <v>-460468</v>
      </c>
      <c r="G10" s="467">
        <v>10149.515000000014</v>
      </c>
      <c r="H10" s="515">
        <v>0.022</v>
      </c>
      <c r="K10"/>
    </row>
    <row r="11" spans="2:11" ht="16.5" customHeight="1">
      <c r="B11" s="282" t="s">
        <v>256</v>
      </c>
      <c r="C11" s="467">
        <v>-232183.175</v>
      </c>
      <c r="D11" s="467">
        <v>-114308</v>
      </c>
      <c r="E11" s="467">
        <v>-346491.175</v>
      </c>
      <c r="F11" s="467">
        <v>-316176</v>
      </c>
      <c r="G11" s="467">
        <v>-30315.17499999999</v>
      </c>
      <c r="H11" s="515">
        <v>-0.0959</v>
      </c>
      <c r="K11"/>
    </row>
    <row r="12" spans="2:11" ht="16.5" customHeight="1">
      <c r="B12" s="282" t="s">
        <v>257</v>
      </c>
      <c r="C12" s="467">
        <v>-303752.772</v>
      </c>
      <c r="D12" s="467">
        <v>-55104</v>
      </c>
      <c r="E12" s="467">
        <v>-358856.772</v>
      </c>
      <c r="F12" s="467">
        <v>-369681</v>
      </c>
      <c r="G12" s="467">
        <v>10824.228000000003</v>
      </c>
      <c r="H12" s="515">
        <v>0.0293</v>
      </c>
      <c r="K12"/>
    </row>
    <row r="13" spans="2:11" ht="18.75" customHeight="1">
      <c r="B13" s="278" t="s">
        <v>258</v>
      </c>
      <c r="C13" s="475">
        <v>2076384.917</v>
      </c>
      <c r="D13" s="475">
        <v>609070</v>
      </c>
      <c r="E13" s="475">
        <v>2685454.917</v>
      </c>
      <c r="F13" s="475">
        <v>2497694</v>
      </c>
      <c r="G13" s="475">
        <v>187760.9169999999</v>
      </c>
      <c r="H13" s="516">
        <v>0.0752</v>
      </c>
      <c r="K13"/>
    </row>
    <row r="14" spans="2:11" ht="18.75" customHeight="1" hidden="1">
      <c r="B14" s="282" t="s">
        <v>87</v>
      </c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517" t="e">
        <v>#DIV/0!</v>
      </c>
      <c r="K14"/>
    </row>
    <row r="15" spans="2:11" ht="18.75" customHeight="1">
      <c r="B15" s="282" t="s">
        <v>143</v>
      </c>
      <c r="C15" s="467">
        <v>-284716</v>
      </c>
      <c r="D15" s="467">
        <v>-66637</v>
      </c>
      <c r="E15" s="467">
        <v>-351353</v>
      </c>
      <c r="F15" s="467">
        <v>-400339</v>
      </c>
      <c r="G15" s="467">
        <v>48986</v>
      </c>
      <c r="H15" s="515">
        <v>0.1224</v>
      </c>
      <c r="K15"/>
    </row>
    <row r="16" spans="2:11" ht="16.5" customHeight="1">
      <c r="B16" s="282" t="s">
        <v>259</v>
      </c>
      <c r="C16" s="467">
        <v>-423332</v>
      </c>
      <c r="D16" s="467">
        <v>-110321</v>
      </c>
      <c r="E16" s="467">
        <v>-533653</v>
      </c>
      <c r="F16" s="467">
        <v>-460366</v>
      </c>
      <c r="G16" s="467">
        <v>-73287</v>
      </c>
      <c r="H16" s="515">
        <v>-0.1592</v>
      </c>
      <c r="K16"/>
    </row>
    <row r="17" spans="2:11" ht="16.5" customHeight="1">
      <c r="B17" s="278" t="s">
        <v>260</v>
      </c>
      <c r="C17" s="475">
        <v>1368336.917</v>
      </c>
      <c r="D17" s="475">
        <v>432112</v>
      </c>
      <c r="E17" s="475">
        <v>1800448.917</v>
      </c>
      <c r="F17" s="475">
        <v>1636989</v>
      </c>
      <c r="G17" s="475">
        <v>163459.9169999999</v>
      </c>
      <c r="H17" s="516">
        <v>0.0999</v>
      </c>
      <c r="K17"/>
    </row>
    <row r="18" spans="2:11" ht="16.5" customHeight="1">
      <c r="B18" s="282" t="s">
        <v>261</v>
      </c>
      <c r="C18" s="467">
        <v>-236677</v>
      </c>
      <c r="D18" s="467">
        <v>-94747</v>
      </c>
      <c r="E18" s="467">
        <v>-331424</v>
      </c>
      <c r="F18" s="467">
        <v>-348652</v>
      </c>
      <c r="G18" s="467">
        <v>17228</v>
      </c>
      <c r="H18" s="515">
        <v>0.0494</v>
      </c>
      <c r="K18"/>
    </row>
    <row r="19" spans="2:11" ht="16.5" customHeight="1">
      <c r="B19" s="282" t="s">
        <v>262</v>
      </c>
      <c r="C19" s="467">
        <v>-57896.888</v>
      </c>
      <c r="D19" s="467">
        <v>-4097</v>
      </c>
      <c r="E19" s="467">
        <v>-61993.888</v>
      </c>
      <c r="F19" s="467">
        <v>-36554</v>
      </c>
      <c r="G19" s="467">
        <v>-25439.888</v>
      </c>
      <c r="H19" s="515">
        <v>-0.696</v>
      </c>
      <c r="K19"/>
    </row>
    <row r="20" spans="2:11" ht="18" customHeight="1">
      <c r="B20" s="278" t="s">
        <v>115</v>
      </c>
      <c r="C20" s="475">
        <v>1073763.0289999999</v>
      </c>
      <c r="D20" s="475">
        <v>333268</v>
      </c>
      <c r="E20" s="475">
        <v>1407031.0289999999</v>
      </c>
      <c r="F20" s="475">
        <v>1251783</v>
      </c>
      <c r="G20" s="475">
        <v>155248.0289999999</v>
      </c>
      <c r="H20" s="516">
        <v>0.124</v>
      </c>
      <c r="K20"/>
    </row>
    <row r="21" spans="2:11" ht="12.75">
      <c r="B21" s="278" t="s">
        <v>263</v>
      </c>
      <c r="C21" s="475">
        <v>-248774.407</v>
      </c>
      <c r="D21" s="475">
        <v>-8755</v>
      </c>
      <c r="E21" s="475">
        <v>-257529.407</v>
      </c>
      <c r="F21" s="475">
        <v>-142839</v>
      </c>
      <c r="G21" s="475">
        <v>-114690.407</v>
      </c>
      <c r="H21" s="516">
        <v>-0.8029</v>
      </c>
      <c r="K21"/>
    </row>
    <row r="22" spans="2:11" ht="12.75">
      <c r="B22" s="282" t="s">
        <v>264</v>
      </c>
      <c r="C22" s="467">
        <v>153852</v>
      </c>
      <c r="D22" s="467">
        <v>12323</v>
      </c>
      <c r="E22" s="467">
        <v>166175</v>
      </c>
      <c r="F22" s="467">
        <v>202562</v>
      </c>
      <c r="G22" s="467">
        <v>-36387</v>
      </c>
      <c r="H22" s="515">
        <v>-0.1796</v>
      </c>
      <c r="K22"/>
    </row>
    <row r="23" spans="2:11" ht="16.5" customHeight="1">
      <c r="B23" s="286" t="s">
        <v>265</v>
      </c>
      <c r="C23" s="467">
        <v>-415024</v>
      </c>
      <c r="D23" s="467">
        <v>-35017</v>
      </c>
      <c r="E23" s="467">
        <v>-450041</v>
      </c>
      <c r="F23" s="467">
        <v>-319588</v>
      </c>
      <c r="G23" s="467">
        <v>-130453</v>
      </c>
      <c r="H23" s="515">
        <v>-0.4082</v>
      </c>
      <c r="K23"/>
    </row>
    <row r="24" spans="2:11" ht="12.75">
      <c r="B24" s="286" t="s">
        <v>243</v>
      </c>
      <c r="C24" s="467">
        <v>-316.144</v>
      </c>
      <c r="D24" s="467">
        <v>595</v>
      </c>
      <c r="E24" s="467">
        <v>278.856</v>
      </c>
      <c r="F24" s="467">
        <v>-3097</v>
      </c>
      <c r="G24" s="467">
        <v>3375.8559999999998</v>
      </c>
      <c r="H24" s="515">
        <v>1.09</v>
      </c>
      <c r="K24"/>
    </row>
    <row r="25" spans="2:11" ht="16.5" customHeight="1">
      <c r="B25" s="286" t="s">
        <v>244</v>
      </c>
      <c r="C25" s="467">
        <v>12713.737</v>
      </c>
      <c r="D25" s="467">
        <v>13344</v>
      </c>
      <c r="E25" s="467">
        <v>26057.737</v>
      </c>
      <c r="F25" s="467">
        <v>-22716</v>
      </c>
      <c r="G25" s="467">
        <v>48773.737</v>
      </c>
      <c r="H25" s="515">
        <v>2.1471</v>
      </c>
      <c r="K25"/>
    </row>
    <row r="26" spans="2:11" ht="18" customHeight="1">
      <c r="B26" s="278" t="s">
        <v>144</v>
      </c>
      <c r="C26" s="475">
        <v>3552.725</v>
      </c>
      <c r="D26" s="475">
        <v>126991</v>
      </c>
      <c r="E26" s="475">
        <v>130543.725</v>
      </c>
      <c r="F26" s="475">
        <v>18760</v>
      </c>
      <c r="G26" s="475">
        <v>111783.725</v>
      </c>
      <c r="H26" s="516">
        <v>5.9586</v>
      </c>
      <c r="K26"/>
    </row>
    <row r="27" spans="2:11" ht="18" customHeight="1" hidden="1">
      <c r="B27" s="282" t="s">
        <v>88</v>
      </c>
      <c r="C27" s="283">
        <v>0</v>
      </c>
      <c r="D27" s="283">
        <v>0</v>
      </c>
      <c r="E27" s="283">
        <v>0</v>
      </c>
      <c r="F27" s="283">
        <v>0</v>
      </c>
      <c r="G27" s="283">
        <v>0</v>
      </c>
      <c r="H27" s="517" t="e">
        <v>#DIV/0!</v>
      </c>
      <c r="K27"/>
    </row>
    <row r="28" spans="2:11" ht="18" customHeight="1">
      <c r="B28" s="282" t="s">
        <v>245</v>
      </c>
      <c r="C28" s="467">
        <v>666</v>
      </c>
      <c r="D28" s="467">
        <v>121440</v>
      </c>
      <c r="E28" s="467">
        <v>122106</v>
      </c>
      <c r="F28" s="467">
        <v>7415</v>
      </c>
      <c r="G28" s="467">
        <v>114691</v>
      </c>
      <c r="H28" s="515">
        <v>15.4674</v>
      </c>
      <c r="K28"/>
    </row>
    <row r="29" spans="2:11" ht="18" customHeight="1">
      <c r="B29" s="282" t="s">
        <v>246</v>
      </c>
      <c r="C29" s="467">
        <v>2886.725</v>
      </c>
      <c r="D29" s="467">
        <v>5551</v>
      </c>
      <c r="E29" s="467">
        <v>8437.725</v>
      </c>
      <c r="F29" s="467">
        <v>11345</v>
      </c>
      <c r="G29" s="467">
        <v>-2907.2749999999996</v>
      </c>
      <c r="H29" s="515">
        <v>-0.2563</v>
      </c>
      <c r="K29"/>
    </row>
    <row r="30" spans="2:11" ht="18" customHeight="1" hidden="1">
      <c r="B30" s="282" t="s">
        <v>145</v>
      </c>
      <c r="C30" s="467">
        <v>0</v>
      </c>
      <c r="D30" s="467">
        <v>0</v>
      </c>
      <c r="E30" s="467">
        <v>0</v>
      </c>
      <c r="F30" s="467">
        <v>0</v>
      </c>
      <c r="G30" s="467">
        <v>0</v>
      </c>
      <c r="H30" s="515">
        <v>0</v>
      </c>
      <c r="K30"/>
    </row>
    <row r="31" spans="2:11" ht="18" customHeight="1">
      <c r="B31" s="278" t="s">
        <v>247</v>
      </c>
      <c r="C31" s="475">
        <v>828541.3469999998</v>
      </c>
      <c r="D31" s="475">
        <v>451504</v>
      </c>
      <c r="E31" s="475">
        <v>1280045.3469999998</v>
      </c>
      <c r="F31" s="475">
        <v>1127704</v>
      </c>
      <c r="G31" s="475">
        <v>152341.34699999983</v>
      </c>
      <c r="H31" s="516">
        <v>0.1351</v>
      </c>
      <c r="K31"/>
    </row>
    <row r="32" spans="2:11" ht="16.5" customHeight="1">
      <c r="B32" s="282" t="s">
        <v>248</v>
      </c>
      <c r="C32" s="467">
        <v>-205050</v>
      </c>
      <c r="D32" s="467">
        <v>-85395</v>
      </c>
      <c r="E32" s="467">
        <v>-290445</v>
      </c>
      <c r="F32" s="467">
        <v>-434678</v>
      </c>
      <c r="G32" s="467">
        <v>144233</v>
      </c>
      <c r="H32" s="515">
        <v>0.3318</v>
      </c>
      <c r="K32"/>
    </row>
    <row r="33" spans="2:11" ht="16.5" customHeight="1" hidden="1">
      <c r="B33" s="286" t="s">
        <v>50</v>
      </c>
      <c r="C33" s="471">
        <v>0</v>
      </c>
      <c r="D33" s="471">
        <v>0</v>
      </c>
      <c r="E33" s="471">
        <v>0</v>
      </c>
      <c r="F33" s="471">
        <v>0</v>
      </c>
      <c r="G33" s="471">
        <v>0</v>
      </c>
      <c r="H33" s="521">
        <v>0</v>
      </c>
      <c r="K33"/>
    </row>
    <row r="34" spans="2:11" ht="16.5" customHeight="1">
      <c r="B34" s="278" t="s">
        <v>218</v>
      </c>
      <c r="C34" s="475">
        <v>623491.3469999998</v>
      </c>
      <c r="D34" s="475">
        <v>366109</v>
      </c>
      <c r="E34" s="475">
        <v>989600.3469999998</v>
      </c>
      <c r="F34" s="475">
        <v>693026</v>
      </c>
      <c r="G34" s="475">
        <v>296574.34699999983</v>
      </c>
      <c r="H34" s="516">
        <v>0.4279</v>
      </c>
      <c r="K34"/>
    </row>
    <row r="35" spans="2:11" ht="16.5" customHeight="1">
      <c r="B35" s="282" t="s">
        <v>217</v>
      </c>
      <c r="C35" s="472">
        <v>0</v>
      </c>
      <c r="D35" s="472">
        <v>0</v>
      </c>
      <c r="E35" s="472">
        <v>0</v>
      </c>
      <c r="F35" s="472">
        <v>0</v>
      </c>
      <c r="G35" s="472">
        <v>0</v>
      </c>
      <c r="H35" s="521">
        <v>0</v>
      </c>
      <c r="K35"/>
    </row>
    <row r="36" spans="2:11" ht="16.5" customHeight="1">
      <c r="B36" s="278" t="s">
        <v>219</v>
      </c>
      <c r="C36" s="475">
        <v>623491.3469999998</v>
      </c>
      <c r="D36" s="475">
        <v>366109</v>
      </c>
      <c r="E36" s="475">
        <v>989600.3469999998</v>
      </c>
      <c r="F36" s="475">
        <v>693026</v>
      </c>
      <c r="G36" s="475">
        <v>296574.34699999983</v>
      </c>
      <c r="H36" s="516">
        <v>0.4279</v>
      </c>
      <c r="K36"/>
    </row>
    <row r="37" spans="2:11" ht="16.5" customHeight="1">
      <c r="B37" s="282"/>
      <c r="C37" s="473">
        <v>0</v>
      </c>
      <c r="D37" s="473">
        <v>0</v>
      </c>
      <c r="E37" s="473">
        <v>0</v>
      </c>
      <c r="F37" s="473">
        <v>0</v>
      </c>
      <c r="G37" s="473">
        <v>0</v>
      </c>
      <c r="H37" s="522">
        <v>0</v>
      </c>
      <c r="K37"/>
    </row>
    <row r="38" spans="2:11" ht="16.5" customHeight="1">
      <c r="B38" s="278" t="s">
        <v>156</v>
      </c>
      <c r="C38" s="475">
        <v>623491.3469999998</v>
      </c>
      <c r="D38" s="475">
        <v>366109</v>
      </c>
      <c r="E38" s="475">
        <v>989600.3469999998</v>
      </c>
      <c r="F38" s="475">
        <v>693026</v>
      </c>
      <c r="G38" s="475">
        <v>296574.34699999983</v>
      </c>
      <c r="H38" s="516">
        <v>0.4279</v>
      </c>
      <c r="K38"/>
    </row>
    <row r="39" spans="2:11" ht="18" customHeight="1">
      <c r="B39" s="288" t="s">
        <v>146</v>
      </c>
      <c r="C39" s="467">
        <v>362582</v>
      </c>
      <c r="D39" s="467">
        <v>248356</v>
      </c>
      <c r="E39" s="467">
        <v>610938</v>
      </c>
      <c r="F39" s="467">
        <v>405425</v>
      </c>
      <c r="G39" s="467">
        <v>205513</v>
      </c>
      <c r="H39" s="515">
        <v>0.5069</v>
      </c>
      <c r="K39"/>
    </row>
    <row r="40" spans="2:11" ht="21" customHeight="1">
      <c r="B40" s="286" t="s">
        <v>147</v>
      </c>
      <c r="C40" s="467">
        <v>298159</v>
      </c>
      <c r="D40" s="467">
        <v>117753</v>
      </c>
      <c r="E40" s="467">
        <v>415912</v>
      </c>
      <c r="F40" s="467">
        <v>287601</v>
      </c>
      <c r="G40" s="467">
        <v>128311</v>
      </c>
      <c r="H40" s="515">
        <v>0.4461</v>
      </c>
      <c r="K40"/>
    </row>
    <row r="41" spans="2:11" ht="14.25" customHeight="1">
      <c r="B41" s="430"/>
      <c r="C41" s="470">
        <v>0</v>
      </c>
      <c r="D41" s="470">
        <v>0</v>
      </c>
      <c r="E41" s="470">
        <v>0</v>
      </c>
      <c r="F41" s="470">
        <v>0</v>
      </c>
      <c r="G41" s="470">
        <v>0</v>
      </c>
      <c r="H41" s="248">
        <v>0</v>
      </c>
      <c r="K41"/>
    </row>
    <row r="42" spans="2:8" s="200" customFormat="1" ht="14.25" customHeight="1">
      <c r="B42" s="290" t="s">
        <v>220</v>
      </c>
      <c r="C42" s="474">
        <v>7.385649243276287</v>
      </c>
      <c r="D42" s="474">
        <v>5.058911648849434</v>
      </c>
      <c r="E42" s="474">
        <v>12.44456089212572</v>
      </c>
      <c r="F42" s="474">
        <v>8.258343890362148</v>
      </c>
      <c r="G42" s="474">
        <v>4.1862170017635725</v>
      </c>
      <c r="H42" s="520">
        <v>0.5069</v>
      </c>
    </row>
    <row r="43" spans="2:5" s="200" customFormat="1" ht="7.5" customHeight="1">
      <c r="B43" s="201"/>
      <c r="C43" s="202"/>
      <c r="D43" s="201"/>
      <c r="E43" s="202"/>
    </row>
    <row r="44" spans="2:6" s="200" customFormat="1" ht="15.75" customHeight="1">
      <c r="B44" s="531" t="s">
        <v>306</v>
      </c>
      <c r="C44" s="531"/>
      <c r="D44" s="531"/>
      <c r="E44" s="531"/>
      <c r="F44" s="531"/>
    </row>
    <row r="45" spans="2:6" s="200" customFormat="1" ht="18" customHeight="1">
      <c r="B45" s="201"/>
      <c r="C45" s="202"/>
      <c r="D45" s="209"/>
      <c r="E45" s="203"/>
      <c r="F45" s="204"/>
    </row>
    <row r="46" spans="2:6" s="200" customFormat="1" ht="18" customHeight="1">
      <c r="B46" s="201"/>
      <c r="C46" s="202"/>
      <c r="D46" s="203"/>
      <c r="E46" s="203"/>
      <c r="F46" s="204"/>
    </row>
    <row r="47" spans="2:6" s="200" customFormat="1" ht="18" customHeight="1">
      <c r="B47" s="201"/>
      <c r="C47" s="202"/>
      <c r="D47" s="203"/>
      <c r="E47" s="203"/>
      <c r="F47" s="204"/>
    </row>
    <row r="48" spans="2:6" s="200" customFormat="1" ht="18" customHeight="1">
      <c r="B48" s="201"/>
      <c r="C48" s="202"/>
      <c r="D48" s="203"/>
      <c r="E48" s="203"/>
      <c r="F48" s="204"/>
    </row>
    <row r="49" spans="2:6" s="200" customFormat="1" ht="18" customHeight="1">
      <c r="B49" s="201"/>
      <c r="C49" s="202"/>
      <c r="D49" s="203"/>
      <c r="E49" s="203"/>
      <c r="F49" s="204"/>
    </row>
    <row r="50" ht="6" customHeight="1">
      <c r="F50" s="63"/>
    </row>
    <row r="51" spans="2:6" ht="18" customHeight="1" hidden="1">
      <c r="B51" s="40"/>
      <c r="C51" s="42"/>
      <c r="D51" s="44"/>
      <c r="E51" s="44"/>
      <c r="F51" s="64"/>
    </row>
    <row r="52" ht="6" customHeight="1"/>
    <row r="53" spans="3:5" ht="12.75">
      <c r="C53" s="182"/>
      <c r="D53" s="182"/>
      <c r="E53" s="182"/>
    </row>
    <row r="54" spans="3:9" ht="12.75">
      <c r="C54" s="3"/>
      <c r="D54" s="60"/>
      <c r="E54" s="3"/>
      <c r="I54" s="61"/>
    </row>
    <row r="55" spans="3:5" ht="12.75">
      <c r="C55" s="182"/>
      <c r="D55" s="62"/>
      <c r="E55" s="3"/>
    </row>
    <row r="56" spans="3:5" ht="12.75">
      <c r="C56" s="183"/>
      <c r="D56" s="62"/>
      <c r="E56" s="3"/>
    </row>
    <row r="57" spans="3:5" ht="12.75">
      <c r="C57" s="3"/>
      <c r="D57" s="62"/>
      <c r="E57" s="3"/>
    </row>
    <row r="58" spans="3:5" ht="12.75">
      <c r="C58" s="3"/>
      <c r="D58" s="62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  <row r="81" spans="3:5" ht="12.75">
      <c r="C81" s="3"/>
      <c r="D81" s="3"/>
      <c r="E81" s="3"/>
    </row>
  </sheetData>
  <sheetProtection/>
  <mergeCells count="1">
    <mergeCell ref="B44:F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5"/>
  <sheetViews>
    <sheetView showGridLines="0" zoomScale="90" zoomScaleNormal="90" zoomScalePageLayoutView="0" workbookViewId="0" topLeftCell="A1">
      <selection activeCell="B27" sqref="B27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1.8515625" style="3" customWidth="1"/>
    <col min="4" max="6" width="11.57421875" style="3" customWidth="1"/>
    <col min="7" max="8" width="11.00390625" style="3" customWidth="1"/>
    <col min="9" max="9" width="11.7109375" style="3" customWidth="1"/>
    <col min="10" max="10" width="11.57421875" style="3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532" t="s">
        <v>112</v>
      </c>
      <c r="C3" s="532"/>
      <c r="D3" s="532"/>
      <c r="E3" s="532"/>
      <c r="F3" s="532"/>
      <c r="G3" s="532"/>
      <c r="H3" s="532"/>
      <c r="I3" s="532"/>
      <c r="J3" s="532"/>
      <c r="K3" s="105"/>
    </row>
    <row r="4" spans="2:11" s="107" customFormat="1" ht="18" customHeight="1">
      <c r="B4" s="532" t="s">
        <v>224</v>
      </c>
      <c r="C4" s="532"/>
      <c r="D4" s="532"/>
      <c r="E4" s="532"/>
      <c r="F4" s="532"/>
      <c r="G4" s="532"/>
      <c r="H4" s="532"/>
      <c r="I4" s="532"/>
      <c r="J4" s="532"/>
      <c r="K4" s="106"/>
    </row>
    <row r="5" spans="2:11" s="107" customFormat="1" ht="15.75" customHeight="1">
      <c r="B5" s="533" t="s">
        <v>182</v>
      </c>
      <c r="C5" s="533"/>
      <c r="D5" s="533"/>
      <c r="E5" s="533"/>
      <c r="F5" s="533"/>
      <c r="G5" s="533"/>
      <c r="H5" s="533"/>
      <c r="I5" s="533"/>
      <c r="J5" s="533"/>
      <c r="K5" s="108"/>
    </row>
    <row r="7" spans="2:11" s="107" customFormat="1" ht="41.25" customHeight="1">
      <c r="B7" s="291"/>
      <c r="C7" s="535" t="s">
        <v>116</v>
      </c>
      <c r="D7" s="535"/>
      <c r="E7" s="534" t="s">
        <v>117</v>
      </c>
      <c r="F7" s="534"/>
      <c r="G7" s="535" t="s">
        <v>118</v>
      </c>
      <c r="H7" s="535"/>
      <c r="I7" s="534" t="s">
        <v>22</v>
      </c>
      <c r="J7" s="534"/>
      <c r="K7" s="15"/>
    </row>
    <row r="8" spans="2:11" ht="21" customHeight="1">
      <c r="B8" s="292"/>
      <c r="C8" s="291">
        <v>42614</v>
      </c>
      <c r="D8" s="291">
        <v>42248</v>
      </c>
      <c r="E8" s="291">
        <v>42614</v>
      </c>
      <c r="F8" s="291">
        <v>42248</v>
      </c>
      <c r="G8" s="291">
        <v>42614</v>
      </c>
      <c r="H8" s="291">
        <v>42248</v>
      </c>
      <c r="I8" s="291">
        <v>42614</v>
      </c>
      <c r="J8" s="291">
        <v>42248</v>
      </c>
      <c r="K8" s="2"/>
    </row>
    <row r="9" ht="6" customHeight="1"/>
    <row r="10" spans="2:15" ht="19.5" customHeight="1">
      <c r="B10" s="293" t="s">
        <v>113</v>
      </c>
      <c r="C10" s="284">
        <v>1400550.287</v>
      </c>
      <c r="D10" s="284">
        <v>1222358.17</v>
      </c>
      <c r="E10" s="284">
        <v>2783611.83</v>
      </c>
      <c r="F10" s="284">
        <v>2938373.117</v>
      </c>
      <c r="G10" s="284">
        <v>-362119.186</v>
      </c>
      <c r="H10" s="284">
        <v>-236323.858</v>
      </c>
      <c r="I10" s="284">
        <v>3822042.931</v>
      </c>
      <c r="J10" s="284">
        <v>3924407.429</v>
      </c>
      <c r="K10" s="2"/>
      <c r="L10" s="60"/>
      <c r="M10" s="60"/>
      <c r="N10" s="60"/>
      <c r="O10" s="60"/>
    </row>
    <row r="11" spans="2:15" ht="19.5" customHeight="1">
      <c r="B11" s="293" t="s">
        <v>114</v>
      </c>
      <c r="C11" s="284">
        <v>-847805.641</v>
      </c>
      <c r="D11" s="284">
        <v>-675243.828</v>
      </c>
      <c r="E11" s="284">
        <v>-2352764.651</v>
      </c>
      <c r="F11" s="284">
        <v>-2532511.999</v>
      </c>
      <c r="G11" s="284">
        <v>313882.378</v>
      </c>
      <c r="H11" s="284">
        <v>211986.271</v>
      </c>
      <c r="I11" s="284">
        <v>-2886687.914</v>
      </c>
      <c r="J11" s="284">
        <v>-2995769.5559999994</v>
      </c>
      <c r="K11" s="2"/>
      <c r="L11" s="60"/>
      <c r="M11" s="60"/>
      <c r="N11" s="60"/>
      <c r="O11" s="60"/>
    </row>
    <row r="12" spans="2:15" ht="3" customHeight="1">
      <c r="B12" s="294"/>
      <c r="C12" s="294"/>
      <c r="D12" s="294"/>
      <c r="E12" s="294"/>
      <c r="F12" s="294"/>
      <c r="G12" s="294"/>
      <c r="H12" s="294"/>
      <c r="I12" s="294"/>
      <c r="J12" s="294"/>
      <c r="N12" s="60"/>
      <c r="O12" s="60"/>
    </row>
    <row r="13" spans="2:15" ht="22.5" customHeight="1">
      <c r="B13" s="295" t="s">
        <v>115</v>
      </c>
      <c r="C13" s="296">
        <v>552744.6460000001</v>
      </c>
      <c r="D13" s="296">
        <v>547114.342</v>
      </c>
      <c r="E13" s="296">
        <v>430847.179</v>
      </c>
      <c r="F13" s="296">
        <v>405861.11800000025</v>
      </c>
      <c r="G13" s="296">
        <v>-48236.80799999996</v>
      </c>
      <c r="H13" s="296">
        <v>-24337.587</v>
      </c>
      <c r="I13" s="296">
        <v>935355.017</v>
      </c>
      <c r="J13" s="296">
        <v>928637.8730000006</v>
      </c>
      <c r="K13" s="2"/>
      <c r="L13" s="60"/>
      <c r="M13" s="60"/>
      <c r="N13" s="60"/>
      <c r="O13" s="60"/>
    </row>
    <row r="14" spans="2:11" ht="11.25" customHeight="1">
      <c r="B14" s="253"/>
      <c r="C14" s="253"/>
      <c r="D14" s="253"/>
      <c r="E14" s="253"/>
      <c r="F14" s="253"/>
      <c r="G14" s="253"/>
      <c r="H14" s="253"/>
      <c r="I14" s="253"/>
      <c r="J14" s="253"/>
      <c r="K14" s="2"/>
    </row>
    <row r="15" spans="2:15" ht="18.75" customHeight="1">
      <c r="B15" s="335" t="s">
        <v>183</v>
      </c>
      <c r="C15" s="357">
        <v>5630.30400000012</v>
      </c>
      <c r="D15" s="309">
        <v>0.010290909171597116</v>
      </c>
      <c r="E15" s="357">
        <v>24986.060999999754</v>
      </c>
      <c r="F15" s="309">
        <v>0.061563081290284476</v>
      </c>
      <c r="G15" s="357">
        <v>-23899.22099999996</v>
      </c>
      <c r="H15" s="309">
        <v>-0.9819881075309546</v>
      </c>
      <c r="I15" s="357">
        <v>6717.143999999389</v>
      </c>
      <c r="J15" s="309">
        <v>0.0072</v>
      </c>
      <c r="K15" s="2"/>
      <c r="L15" s="60"/>
      <c r="M15" s="60"/>
      <c r="N15" s="60"/>
      <c r="O15" s="60"/>
    </row>
    <row r="16" spans="2:11" ht="14.25">
      <c r="B16" s="210"/>
      <c r="C16" s="210"/>
      <c r="D16" s="210"/>
      <c r="E16" s="210"/>
      <c r="F16" s="210"/>
      <c r="G16" s="210"/>
      <c r="H16" s="210"/>
      <c r="I16" s="210"/>
      <c r="J16" s="210"/>
      <c r="K16" s="2"/>
    </row>
    <row r="17" spans="2:11" ht="14.25" customHeight="1" hidden="1">
      <c r="B17" s="23"/>
      <c r="C17" s="23"/>
      <c r="D17" s="184">
        <v>5630.30400000012</v>
      </c>
      <c r="E17" s="23"/>
      <c r="F17" s="184">
        <v>24986.060999999754</v>
      </c>
      <c r="G17" s="23"/>
      <c r="H17" s="184">
        <v>-23899.22099999996</v>
      </c>
      <c r="I17" s="23"/>
      <c r="J17" s="184">
        <v>6717.143999999389</v>
      </c>
      <c r="K17" s="2"/>
    </row>
    <row r="18" spans="2:11" ht="14.25" customHeight="1" hidden="1">
      <c r="B18" s="23"/>
      <c r="C18" s="23"/>
      <c r="D18" s="198">
        <v>0.010290909171597116</v>
      </c>
      <c r="E18" s="23"/>
      <c r="F18" s="198">
        <v>0.061563081290284476</v>
      </c>
      <c r="G18" s="23"/>
      <c r="H18" s="198">
        <v>0.9819881075309546</v>
      </c>
      <c r="I18" s="23"/>
      <c r="J18" s="198">
        <v>0.007233329799806027</v>
      </c>
      <c r="K18" s="2"/>
    </row>
    <row r="19" spans="4:10" ht="12.75" hidden="1">
      <c r="D19" s="185"/>
      <c r="F19" s="185"/>
      <c r="H19" s="185"/>
      <c r="J19" s="185"/>
    </row>
    <row r="20" ht="12.75" hidden="1"/>
    <row r="21" spans="4:10" ht="12.75" hidden="1">
      <c r="D21" s="60"/>
      <c r="F21" s="60"/>
      <c r="H21" s="60"/>
      <c r="J21" s="60"/>
    </row>
    <row r="22" spans="2:10" ht="12.75" hidden="1">
      <c r="B22" s="113" t="s">
        <v>47</v>
      </c>
      <c r="D22" s="142">
        <v>178192.1170000001</v>
      </c>
      <c r="E22" s="142"/>
      <c r="F22" s="142">
        <v>-154761.287</v>
      </c>
      <c r="H22" s="185"/>
      <c r="J22" s="185"/>
    </row>
    <row r="23" spans="4:6" ht="12.75" hidden="1">
      <c r="D23" s="185">
        <v>0.14577733545970417</v>
      </c>
      <c r="F23" s="185">
        <v>-0.052669038558999313</v>
      </c>
    </row>
    <row r="24" spans="2:6" ht="12.75" hidden="1">
      <c r="B24" s="113" t="s">
        <v>48</v>
      </c>
      <c r="D24" s="142">
        <v>-172561.81299999997</v>
      </c>
      <c r="E24" s="142"/>
      <c r="F24" s="142">
        <v>179747.34799999977</v>
      </c>
    </row>
    <row r="25" spans="4:6" ht="12.75" hidden="1">
      <c r="D25" s="185">
        <v>0.2555548171556186</v>
      </c>
      <c r="F25" s="185">
        <v>-0.07097591169201792</v>
      </c>
    </row>
  </sheetData>
  <sheetProtection/>
  <mergeCells count="7">
    <mergeCell ref="B3:J3"/>
    <mergeCell ref="B4:J4"/>
    <mergeCell ref="B5:J5"/>
    <mergeCell ref="E7:F7"/>
    <mergeCell ref="C7:D7"/>
    <mergeCell ref="I7:J7"/>
    <mergeCell ref="G7:H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5"/>
  <sheetViews>
    <sheetView showGridLines="0" zoomScale="90" zoomScaleNormal="90" zoomScalePageLayoutView="0" workbookViewId="0" topLeftCell="A1">
      <selection activeCell="B27" sqref="B27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1.8515625" style="3" customWidth="1"/>
    <col min="4" max="6" width="11.57421875" style="3" customWidth="1"/>
    <col min="7" max="8" width="11.00390625" style="3" customWidth="1"/>
    <col min="9" max="9" width="11.7109375" style="3" customWidth="1"/>
    <col min="10" max="10" width="11.57421875" style="3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532" t="s">
        <v>112</v>
      </c>
      <c r="C3" s="532"/>
      <c r="D3" s="532"/>
      <c r="E3" s="532"/>
      <c r="F3" s="532"/>
      <c r="G3" s="532"/>
      <c r="H3" s="532"/>
      <c r="I3" s="532"/>
      <c r="J3" s="532"/>
      <c r="K3" s="105"/>
    </row>
    <row r="4" spans="2:11" s="107" customFormat="1" ht="18" customHeight="1">
      <c r="B4" s="532" t="s">
        <v>235</v>
      </c>
      <c r="C4" s="532"/>
      <c r="D4" s="532"/>
      <c r="E4" s="532"/>
      <c r="F4" s="532"/>
      <c r="G4" s="532"/>
      <c r="H4" s="532"/>
      <c r="I4" s="532"/>
      <c r="J4" s="532"/>
      <c r="K4" s="106"/>
    </row>
    <row r="5" spans="2:11" s="107" customFormat="1" ht="15.75" customHeight="1">
      <c r="B5" s="533" t="s">
        <v>182</v>
      </c>
      <c r="C5" s="533"/>
      <c r="D5" s="533"/>
      <c r="E5" s="533"/>
      <c r="F5" s="533"/>
      <c r="G5" s="533"/>
      <c r="H5" s="533"/>
      <c r="I5" s="533"/>
      <c r="J5" s="533"/>
      <c r="K5" s="108"/>
    </row>
    <row r="7" spans="2:11" s="107" customFormat="1" ht="41.25" customHeight="1">
      <c r="B7" s="462"/>
      <c r="C7" s="535" t="s">
        <v>116</v>
      </c>
      <c r="D7" s="535"/>
      <c r="E7" s="534" t="s">
        <v>117</v>
      </c>
      <c r="F7" s="534"/>
      <c r="G7" s="535" t="s">
        <v>118</v>
      </c>
      <c r="H7" s="535"/>
      <c r="I7" s="534" t="s">
        <v>22</v>
      </c>
      <c r="J7" s="534"/>
      <c r="K7" s="15"/>
    </row>
    <row r="8" spans="2:11" ht="21" customHeight="1">
      <c r="B8" s="292"/>
      <c r="C8" s="462">
        <v>42614</v>
      </c>
      <c r="D8" s="462">
        <v>42248</v>
      </c>
      <c r="E8" s="462">
        <v>42614</v>
      </c>
      <c r="F8" s="462">
        <v>42248</v>
      </c>
      <c r="G8" s="462">
        <v>42614</v>
      </c>
      <c r="H8" s="462">
        <v>42248</v>
      </c>
      <c r="I8" s="462">
        <v>42614</v>
      </c>
      <c r="J8" s="462">
        <v>42248</v>
      </c>
      <c r="K8" s="2"/>
    </row>
    <row r="9" ht="6" customHeight="1"/>
    <row r="10" spans="2:15" ht="19.5" customHeight="1">
      <c r="B10" s="293" t="s">
        <v>113</v>
      </c>
      <c r="C10" s="284">
        <v>1276246</v>
      </c>
      <c r="D10" s="284">
        <v>1131407</v>
      </c>
      <c r="E10" s="284">
        <v>994087</v>
      </c>
      <c r="F10" s="284">
        <v>930399</v>
      </c>
      <c r="G10" s="284">
        <v>-331528</v>
      </c>
      <c r="H10" s="284">
        <v>-300835</v>
      </c>
      <c r="I10" s="284">
        <v>1938805</v>
      </c>
      <c r="J10" s="284">
        <v>1760971</v>
      </c>
      <c r="K10" s="2"/>
      <c r="L10" s="60"/>
      <c r="M10" s="60"/>
      <c r="N10" s="60"/>
      <c r="O10" s="60"/>
    </row>
    <row r="11" spans="2:15" ht="19.5" customHeight="1">
      <c r="B11" s="293" t="s">
        <v>114</v>
      </c>
      <c r="C11" s="284">
        <v>-914565</v>
      </c>
      <c r="D11" s="284">
        <v>-902055</v>
      </c>
      <c r="E11" s="284">
        <v>-872629</v>
      </c>
      <c r="F11" s="284">
        <v>-818318</v>
      </c>
      <c r="G11" s="284">
        <v>320066</v>
      </c>
      <c r="H11" s="284">
        <v>282547</v>
      </c>
      <c r="I11" s="284">
        <v>-1467129</v>
      </c>
      <c r="J11" s="284">
        <v>-1437826</v>
      </c>
      <c r="K11" s="2"/>
      <c r="L11" s="60"/>
      <c r="M11" s="60"/>
      <c r="N11" s="60"/>
      <c r="O11" s="60"/>
    </row>
    <row r="12" spans="2:15" ht="3" customHeight="1">
      <c r="B12" s="294"/>
      <c r="C12" s="294">
        <v>-914565</v>
      </c>
      <c r="D12" s="294">
        <v>-902055</v>
      </c>
      <c r="E12" s="294"/>
      <c r="F12" s="294"/>
      <c r="G12" s="294"/>
      <c r="H12" s="294"/>
      <c r="I12" s="294"/>
      <c r="J12" s="294"/>
      <c r="N12" s="60"/>
      <c r="O12" s="60"/>
    </row>
    <row r="13" spans="2:15" ht="22.5" customHeight="1">
      <c r="B13" s="295" t="s">
        <v>115</v>
      </c>
      <c r="C13" s="296">
        <v>361681</v>
      </c>
      <c r="D13" s="296">
        <v>229352</v>
      </c>
      <c r="E13" s="296">
        <v>121458</v>
      </c>
      <c r="F13" s="296">
        <v>112081</v>
      </c>
      <c r="G13" s="296">
        <v>-11462</v>
      </c>
      <c r="H13" s="296">
        <v>-18288</v>
      </c>
      <c r="I13" s="296">
        <v>471676</v>
      </c>
      <c r="J13" s="296">
        <v>323145</v>
      </c>
      <c r="K13" s="2"/>
      <c r="L13" s="60"/>
      <c r="M13" s="60"/>
      <c r="N13" s="60"/>
      <c r="O13" s="60"/>
    </row>
    <row r="14" spans="2:11" ht="11.25" customHeight="1">
      <c r="B14" s="253"/>
      <c r="C14" s="253"/>
      <c r="D14" s="253"/>
      <c r="E14" s="253"/>
      <c r="F14" s="253"/>
      <c r="G14" s="253"/>
      <c r="H14" s="253"/>
      <c r="I14" s="253"/>
      <c r="J14" s="253"/>
      <c r="K14" s="2"/>
    </row>
    <row r="15" spans="2:15" ht="18.75" customHeight="1">
      <c r="B15" s="335" t="s">
        <v>183</v>
      </c>
      <c r="C15" s="357">
        <v>132329</v>
      </c>
      <c r="D15" s="309">
        <v>0.5769690257769716</v>
      </c>
      <c r="E15" s="357">
        <v>9377</v>
      </c>
      <c r="F15" s="309">
        <v>0.08366270821994808</v>
      </c>
      <c r="G15" s="357">
        <v>6826</v>
      </c>
      <c r="H15" s="309">
        <v>-0.3732502187226597</v>
      </c>
      <c r="I15" s="357">
        <v>148531</v>
      </c>
      <c r="J15" s="309">
        <v>0.45964195639728295</v>
      </c>
      <c r="K15" s="2"/>
      <c r="L15" s="60"/>
      <c r="M15" s="60"/>
      <c r="N15" s="60"/>
      <c r="O15" s="60"/>
    </row>
    <row r="16" spans="2:11" ht="14.25">
      <c r="B16" s="210"/>
      <c r="C16" s="210"/>
      <c r="D16" s="210"/>
      <c r="E16" s="210"/>
      <c r="F16" s="210"/>
      <c r="G16" s="210"/>
      <c r="H16" s="210"/>
      <c r="I16" s="210"/>
      <c r="J16" s="210"/>
      <c r="K16" s="2"/>
    </row>
    <row r="17" spans="2:11" ht="14.25" customHeight="1" hidden="1">
      <c r="B17" s="23"/>
      <c r="C17" s="23"/>
      <c r="D17" s="184">
        <v>132329</v>
      </c>
      <c r="E17" s="23"/>
      <c r="F17" s="184">
        <v>9377</v>
      </c>
      <c r="G17" s="23"/>
      <c r="H17" s="184">
        <v>6826</v>
      </c>
      <c r="I17" s="23"/>
      <c r="J17" s="184">
        <v>148531</v>
      </c>
      <c r="K17" s="2"/>
    </row>
    <row r="18" spans="2:11" ht="14.25" customHeight="1" hidden="1">
      <c r="B18" s="23"/>
      <c r="C18" s="23"/>
      <c r="D18" s="198">
        <v>0.5769690257769716</v>
      </c>
      <c r="E18" s="23"/>
      <c r="F18" s="198">
        <v>0.08366270821994808</v>
      </c>
      <c r="G18" s="23"/>
      <c r="H18" s="198">
        <v>-0.3732502187226597</v>
      </c>
      <c r="I18" s="23"/>
      <c r="J18" s="198">
        <v>0.45964195639728295</v>
      </c>
      <c r="K18" s="2"/>
    </row>
    <row r="19" spans="4:10" ht="12.75" hidden="1">
      <c r="D19" s="185"/>
      <c r="F19" s="185"/>
      <c r="H19" s="185"/>
      <c r="J19" s="185"/>
    </row>
    <row r="20" ht="12.75" hidden="1"/>
    <row r="21" spans="4:10" ht="12.75" hidden="1">
      <c r="D21" s="60"/>
      <c r="F21" s="60"/>
      <c r="H21" s="60"/>
      <c r="J21" s="60"/>
    </row>
    <row r="22" spans="2:10" ht="12.75" hidden="1">
      <c r="B22" s="113" t="s">
        <v>47</v>
      </c>
      <c r="D22" s="142">
        <v>144839</v>
      </c>
      <c r="E22" s="142"/>
      <c r="F22" s="142">
        <v>63688</v>
      </c>
      <c r="H22" s="185"/>
      <c r="J22" s="185"/>
    </row>
    <row r="23" spans="4:6" ht="12.75" hidden="1">
      <c r="D23" s="185">
        <v>0.1280167083993647</v>
      </c>
      <c r="F23" s="185">
        <v>0.06845235216288925</v>
      </c>
    </row>
    <row r="24" spans="2:6" ht="12.75" hidden="1">
      <c r="B24" s="113" t="s">
        <v>48</v>
      </c>
      <c r="D24" s="142">
        <v>-12510</v>
      </c>
      <c r="E24" s="142"/>
      <c r="F24" s="142">
        <v>-54311</v>
      </c>
    </row>
    <row r="25" spans="4:6" ht="12.75" hidden="1">
      <c r="D25" s="185">
        <v>0.01386833397076675</v>
      </c>
      <c r="F25" s="185">
        <v>0.06636906434906724</v>
      </c>
    </row>
  </sheetData>
  <sheetProtection/>
  <mergeCells count="7">
    <mergeCell ref="B3:J3"/>
    <mergeCell ref="B4:J4"/>
    <mergeCell ref="B5:J5"/>
    <mergeCell ref="C7:D7"/>
    <mergeCell ref="E7:F7"/>
    <mergeCell ref="G7:H7"/>
    <mergeCell ref="I7:J7"/>
  </mergeCells>
  <printOptions horizontalCentered="1" verticalCentered="1"/>
  <pageMargins left="0.39" right="0.4" top="1" bottom="1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O25"/>
  <sheetViews>
    <sheetView showGridLines="0" zoomScalePageLayoutView="0" workbookViewId="0" topLeftCell="A1">
      <selection activeCell="B27" sqref="B27"/>
    </sheetView>
  </sheetViews>
  <sheetFormatPr defaultColWidth="11.421875" defaultRowHeight="12.75"/>
  <cols>
    <col min="1" max="1" width="6.28125" style="3" customWidth="1"/>
    <col min="2" max="2" width="26.140625" style="3" customWidth="1"/>
    <col min="3" max="3" width="11.8515625" style="3" customWidth="1"/>
    <col min="4" max="6" width="11.57421875" style="3" customWidth="1"/>
    <col min="7" max="8" width="11.00390625" style="3" customWidth="1"/>
    <col min="9" max="9" width="11.7109375" style="3" customWidth="1"/>
    <col min="10" max="10" width="11.57421875" style="3" customWidth="1"/>
    <col min="11" max="11" width="4.421875" style="3" customWidth="1"/>
    <col min="12" max="13" width="11.57421875" style="3" bestFit="1" customWidth="1"/>
    <col min="14" max="15" width="11.7109375" style="3" bestFit="1" customWidth="1"/>
    <col min="16" max="16384" width="11.421875" style="3" customWidth="1"/>
  </cols>
  <sheetData>
    <row r="3" spans="2:11" ht="21" customHeight="1">
      <c r="B3" s="532" t="s">
        <v>112</v>
      </c>
      <c r="C3" s="532"/>
      <c r="D3" s="532"/>
      <c r="E3" s="532"/>
      <c r="F3" s="532"/>
      <c r="G3" s="532"/>
      <c r="H3" s="532"/>
      <c r="I3" s="532"/>
      <c r="J3" s="532"/>
      <c r="K3" s="105"/>
    </row>
    <row r="4" spans="2:11" s="107" customFormat="1" ht="18" customHeight="1">
      <c r="B4" s="532" t="s">
        <v>235</v>
      </c>
      <c r="C4" s="532"/>
      <c r="D4" s="532"/>
      <c r="E4" s="532"/>
      <c r="F4" s="532"/>
      <c r="G4" s="532"/>
      <c r="H4" s="532"/>
      <c r="I4" s="532"/>
      <c r="J4" s="532"/>
      <c r="K4" s="106"/>
    </row>
    <row r="5" spans="2:11" s="107" customFormat="1" ht="15.75" customHeight="1">
      <c r="B5" s="533" t="s">
        <v>182</v>
      </c>
      <c r="C5" s="533"/>
      <c r="D5" s="533"/>
      <c r="E5" s="533"/>
      <c r="F5" s="533"/>
      <c r="G5" s="533"/>
      <c r="H5" s="533"/>
      <c r="I5" s="533"/>
      <c r="J5" s="533"/>
      <c r="K5" s="108"/>
    </row>
    <row r="7" spans="2:11" s="107" customFormat="1" ht="41.25" customHeight="1">
      <c r="B7" s="523"/>
      <c r="C7" s="535" t="s">
        <v>116</v>
      </c>
      <c r="D7" s="535"/>
      <c r="E7" s="534" t="s">
        <v>117</v>
      </c>
      <c r="F7" s="534"/>
      <c r="G7" s="535" t="s">
        <v>118</v>
      </c>
      <c r="H7" s="535"/>
      <c r="I7" s="534" t="s">
        <v>22</v>
      </c>
      <c r="J7" s="534"/>
      <c r="K7" s="15"/>
    </row>
    <row r="8" spans="2:11" ht="21" customHeight="1">
      <c r="B8" s="292"/>
      <c r="C8" s="523">
        <v>42614</v>
      </c>
      <c r="D8" s="523">
        <v>42248</v>
      </c>
      <c r="E8" s="523">
        <v>42614</v>
      </c>
      <c r="F8" s="523">
        <v>42248</v>
      </c>
      <c r="G8" s="523">
        <v>42614</v>
      </c>
      <c r="H8" s="523">
        <v>42248</v>
      </c>
      <c r="I8" s="523">
        <v>42614</v>
      </c>
      <c r="J8" s="523">
        <v>42248</v>
      </c>
      <c r="K8" s="2"/>
    </row>
    <row r="9" ht="6" customHeight="1"/>
    <row r="10" spans="2:15" ht="19.5" customHeight="1">
      <c r="B10" s="293" t="s">
        <v>113</v>
      </c>
      <c r="C10" s="284">
        <v>2676796.287</v>
      </c>
      <c r="D10" s="284">
        <v>2353765.17</v>
      </c>
      <c r="E10" s="284">
        <v>3777698.83</v>
      </c>
      <c r="F10" s="284">
        <v>3868772.117</v>
      </c>
      <c r="G10" s="284">
        <v>-693647.186</v>
      </c>
      <c r="H10" s="284">
        <v>-537158.858</v>
      </c>
      <c r="I10" s="284">
        <v>5760847.931000001</v>
      </c>
      <c r="J10" s="284">
        <v>5685378.4290000005</v>
      </c>
      <c r="K10" s="2"/>
      <c r="L10" s="60"/>
      <c r="M10" s="60"/>
      <c r="N10" s="60"/>
      <c r="O10" s="60"/>
    </row>
    <row r="11" spans="2:15" ht="19.5" customHeight="1">
      <c r="B11" s="293" t="s">
        <v>114</v>
      </c>
      <c r="C11" s="284">
        <v>-1762370.6409999998</v>
      </c>
      <c r="D11" s="284">
        <v>-1577298.828</v>
      </c>
      <c r="E11" s="284">
        <v>-3225393.651</v>
      </c>
      <c r="F11" s="284">
        <v>-3350829.999</v>
      </c>
      <c r="G11" s="284">
        <v>633948.378</v>
      </c>
      <c r="H11" s="284">
        <v>494533.271</v>
      </c>
      <c r="I11" s="284">
        <v>-4353815.913999999</v>
      </c>
      <c r="J11" s="284">
        <v>-4433595.556</v>
      </c>
      <c r="K11" s="2"/>
      <c r="L11" s="60"/>
      <c r="M11" s="60"/>
      <c r="N11" s="60"/>
      <c r="O11" s="60"/>
    </row>
    <row r="12" spans="2:15" ht="3" customHeight="1">
      <c r="B12" s="294"/>
      <c r="C12" s="294">
        <v>-914565</v>
      </c>
      <c r="D12" s="294">
        <v>-902055</v>
      </c>
      <c r="E12" s="294"/>
      <c r="F12" s="294"/>
      <c r="G12" s="294"/>
      <c r="H12" s="294"/>
      <c r="I12" s="294"/>
      <c r="J12" s="294"/>
      <c r="N12" s="60"/>
      <c r="O12" s="60"/>
    </row>
    <row r="13" spans="2:15" ht="22.5" customHeight="1">
      <c r="B13" s="295" t="s">
        <v>115</v>
      </c>
      <c r="C13" s="296">
        <v>914425.6460000002</v>
      </c>
      <c r="D13" s="296">
        <v>776466.342</v>
      </c>
      <c r="E13" s="296">
        <v>552305.179</v>
      </c>
      <c r="F13" s="296">
        <v>517942.11800000025</v>
      </c>
      <c r="G13" s="296">
        <v>-59698.80799999996</v>
      </c>
      <c r="H13" s="296">
        <v>-42625.587</v>
      </c>
      <c r="I13" s="296">
        <v>1407032.0170000019</v>
      </c>
      <c r="J13" s="296">
        <v>1251782.8730000006</v>
      </c>
      <c r="K13" s="2"/>
      <c r="L13" s="60"/>
      <c r="M13" s="60"/>
      <c r="N13" s="60"/>
      <c r="O13" s="60"/>
    </row>
    <row r="14" spans="2:11" ht="11.25" customHeight="1">
      <c r="B14" s="253"/>
      <c r="C14" s="253"/>
      <c r="D14" s="253"/>
      <c r="E14" s="253"/>
      <c r="F14" s="253"/>
      <c r="G14" s="253"/>
      <c r="H14" s="253"/>
      <c r="I14" s="253"/>
      <c r="J14" s="253"/>
      <c r="K14" s="2"/>
    </row>
    <row r="15" spans="2:15" ht="18.75" customHeight="1">
      <c r="B15" s="335" t="s">
        <v>183</v>
      </c>
      <c r="C15" s="357">
        <v>137959.30400000024</v>
      </c>
      <c r="D15" s="309">
        <v>0.17767583285664204</v>
      </c>
      <c r="E15" s="357">
        <v>34363.060999999754</v>
      </c>
      <c r="F15" s="309">
        <v>0.06634536911709454</v>
      </c>
      <c r="G15" s="357">
        <v>-17073.22099999996</v>
      </c>
      <c r="H15" s="309">
        <v>-0.4005392582628824</v>
      </c>
      <c r="I15" s="357">
        <v>155249.14400000125</v>
      </c>
      <c r="J15" s="309">
        <v>0.124</v>
      </c>
      <c r="K15" s="2"/>
      <c r="L15" s="60"/>
      <c r="M15" s="60"/>
      <c r="N15" s="60"/>
      <c r="O15" s="60"/>
    </row>
    <row r="16" spans="2:11" ht="14.25">
      <c r="B16" s="210"/>
      <c r="C16" s="210"/>
      <c r="D16" s="210"/>
      <c r="E16" s="210"/>
      <c r="F16" s="210"/>
      <c r="G16" s="210"/>
      <c r="H16" s="210"/>
      <c r="I16" s="210"/>
      <c r="J16" s="210"/>
      <c r="K16" s="2"/>
    </row>
    <row r="17" spans="2:11" ht="14.25" customHeight="1" hidden="1">
      <c r="B17" s="23"/>
      <c r="C17" s="23"/>
      <c r="D17" s="184">
        <v>137959.30400000024</v>
      </c>
      <c r="E17" s="23"/>
      <c r="F17" s="184">
        <v>34363.060999999754</v>
      </c>
      <c r="G17" s="23"/>
      <c r="H17" s="184">
        <v>-17073.22099999996</v>
      </c>
      <c r="I17" s="23"/>
      <c r="J17" s="184">
        <v>155249.14400000125</v>
      </c>
      <c r="K17" s="2"/>
    </row>
    <row r="18" spans="2:11" ht="14.25" customHeight="1" hidden="1">
      <c r="B18" s="23"/>
      <c r="C18" s="23"/>
      <c r="D18" s="198">
        <v>0.17767583285664204</v>
      </c>
      <c r="E18" s="23"/>
      <c r="F18" s="198">
        <v>0.06634536911709454</v>
      </c>
      <c r="G18" s="23"/>
      <c r="H18" s="198">
        <v>0.4005392582628824</v>
      </c>
      <c r="I18" s="23"/>
      <c r="J18" s="198">
        <v>0.12402242221762781</v>
      </c>
      <c r="K18" s="2"/>
    </row>
    <row r="19" spans="4:10" ht="12.75" hidden="1">
      <c r="D19" s="185"/>
      <c r="F19" s="185"/>
      <c r="H19" s="185"/>
      <c r="J19" s="185"/>
    </row>
    <row r="20" ht="12.75" hidden="1"/>
    <row r="21" spans="4:10" ht="12.75" hidden="1">
      <c r="D21" s="60"/>
      <c r="F21" s="60"/>
      <c r="H21" s="60"/>
      <c r="J21" s="60"/>
    </row>
    <row r="22" spans="2:10" ht="12.75" hidden="1">
      <c r="B22" s="113" t="s">
        <v>47</v>
      </c>
      <c r="D22" s="142">
        <v>323031.1170000001</v>
      </c>
      <c r="E22" s="142"/>
      <c r="F22" s="142">
        <v>-91073.28700000001</v>
      </c>
      <c r="H22" s="185"/>
      <c r="J22" s="185"/>
    </row>
    <row r="23" spans="4:6" ht="12.75" hidden="1">
      <c r="D23" s="185">
        <v>0.13724016359711877</v>
      </c>
      <c r="F23" s="185">
        <v>-0.023540618120103145</v>
      </c>
    </row>
    <row r="24" spans="2:6" ht="12.75" hidden="1">
      <c r="B24" s="113" t="s">
        <v>48</v>
      </c>
      <c r="D24" s="142">
        <v>-185071.81299999985</v>
      </c>
      <c r="E24" s="142"/>
      <c r="F24" s="142">
        <v>125436.34799999977</v>
      </c>
    </row>
    <row r="25" spans="4:6" ht="12.75" hidden="1">
      <c r="D25" s="185">
        <v>0.11733465448311349</v>
      </c>
      <c r="F25" s="185">
        <v>-0.03743441118691016</v>
      </c>
    </row>
  </sheetData>
  <sheetProtection/>
  <mergeCells count="7">
    <mergeCell ref="B3:J3"/>
    <mergeCell ref="B4:J4"/>
    <mergeCell ref="B5:J5"/>
    <mergeCell ref="C7:D7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cl10634177k</cp:lastModifiedBy>
  <cp:lastPrinted>2013-07-20T18:15:22Z</cp:lastPrinted>
  <dcterms:created xsi:type="dcterms:W3CDTF">2003-10-23T18:16:48Z</dcterms:created>
  <dcterms:modified xsi:type="dcterms:W3CDTF">2016-11-04T13:04:26Z</dcterms:modified>
  <cp:category/>
  <cp:version/>
  <cp:contentType/>
  <cp:contentStatus/>
</cp:coreProperties>
</file>