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35" windowHeight="5580" tabRatio="92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7.1" sheetId="7" r:id="rId7"/>
    <sheet name="8" sheetId="8" r:id="rId8"/>
    <sheet name="9" sheetId="9" r:id="rId9"/>
    <sheet name="10" sheetId="10" r:id="rId10"/>
    <sheet name="11" sheetId="11" r:id="rId11"/>
    <sheet name="12-12.1" sheetId="12" r:id="rId12"/>
    <sheet name="13-13.1" sheetId="13" r:id="rId13"/>
    <sheet name="14-14.1" sheetId="14" r:id="rId14"/>
    <sheet name="15-15.1" sheetId="15" r:id="rId15"/>
    <sheet name="16" sheetId="16" r:id="rId16"/>
    <sheet name="17-17.1" sheetId="17" r:id="rId17"/>
    <sheet name="18-18.1" sheetId="18" r:id="rId18"/>
    <sheet name="19" sheetId="19" r:id="rId19"/>
    <sheet name="20-20.1" sheetId="20" r:id="rId20"/>
    <sheet name="21-21.1" sheetId="21" r:id="rId21"/>
    <sheet name="22" sheetId="22" r:id="rId22"/>
    <sheet name="23-23.1" sheetId="23" r:id="rId23"/>
    <sheet name="24-24.1" sheetId="24" r:id="rId24"/>
    <sheet name="25-25.1" sheetId="25" r:id="rId25"/>
    <sheet name="26-26.1" sheetId="26" r:id="rId26"/>
    <sheet name="27-27.1" sheetId="27" r:id="rId27"/>
    <sheet name="28-28,1" sheetId="28" r:id="rId28"/>
    <sheet name="29-29.1" sheetId="29" r:id="rId29"/>
    <sheet name="30-30.1" sheetId="30" r:id="rId30"/>
    <sheet name="31" sheetId="31" r:id="rId31"/>
    <sheet name="Segmentos LN resumen" sheetId="32" r:id="rId32"/>
    <sheet name="Segmentos pais" sheetId="33" r:id="rId33"/>
    <sheet name="Segmentos LN Generacion" sheetId="34" r:id="rId34"/>
    <sheet name="Segmentos LN Distribucion" sheetId="35" r:id="rId35"/>
  </sheets>
  <externalReferences>
    <externalReference r:id="rId38"/>
  </externalReferences>
  <definedNames>
    <definedName name="_xlnm.Print_Area" localSheetId="0">'1'!$A$1:$G$44</definedName>
    <definedName name="_xlnm.Print_Area" localSheetId="9">'10'!$A$1:$K$10</definedName>
    <definedName name="_xlnm.Print_Area" localSheetId="10">'11'!$A$1:$J$23</definedName>
    <definedName name="_xlnm.Print_Area" localSheetId="11">'12-12.1'!$A$1:$G$17</definedName>
    <definedName name="_xlnm.Print_Area" localSheetId="12">'13-13.1'!$A$1:$G$17</definedName>
    <definedName name="_xlnm.Print_Area" localSheetId="14">'15-15.1'!$A$1:$G$19</definedName>
    <definedName name="_xlnm.Print_Area" localSheetId="15">'16'!$A$1:$G$28</definedName>
    <definedName name="_xlnm.Print_Area" localSheetId="16">'17-17.1'!$A$1:$G$17</definedName>
    <definedName name="_xlnm.Print_Area" localSheetId="17">'18-18.1'!$A$1:$G$17</definedName>
    <definedName name="_xlnm.Print_Area" localSheetId="18">'19'!$A$1:$G$12</definedName>
    <definedName name="_xlnm.Print_Area" localSheetId="1">'2'!$A$1:$O$14</definedName>
    <definedName name="_xlnm.Print_Area" localSheetId="19">'20-20.1'!$A$1:$G$19</definedName>
    <definedName name="_xlnm.Print_Area" localSheetId="20">'21-21.1'!$A$1:$G$19</definedName>
    <definedName name="_xlnm.Print_Area" localSheetId="21">'22'!$A$1:$G$28</definedName>
    <definedName name="_xlnm.Print_Area" localSheetId="22">'23-23.1'!$A$1:$G$17</definedName>
    <definedName name="_xlnm.Print_Area" localSheetId="23">'24-24.1'!$A$1:$G$35</definedName>
    <definedName name="_xlnm.Print_Area" localSheetId="24">'25-25.1'!$A$1:$G$17</definedName>
    <definedName name="_xlnm.Print_Area" localSheetId="25">'26-26.1'!$A$1:$G$18</definedName>
    <definedName name="_xlnm.Print_Area" localSheetId="26">'27-27.1'!$A$1:$G$17</definedName>
    <definedName name="_xlnm.Print_Area" localSheetId="28">'29-29.1'!$A$1:$G$18</definedName>
    <definedName name="_xlnm.Print_Area" localSheetId="2">'3'!$A$1:$U$20</definedName>
    <definedName name="_xlnm.Print_Area" localSheetId="3">'4'!$A$1:$U$20</definedName>
    <definedName name="_xlnm.Print_Area" localSheetId="4">'5'!$A$1:$G$29</definedName>
    <definedName name="_xlnm.Print_Area" localSheetId="5">'6'!$A$1:$G$37</definedName>
    <definedName name="_xlnm.Print_Area" localSheetId="6">'7-7.1'!$A$1:$H$31</definedName>
    <definedName name="_xlnm.Print_Area" localSheetId="7">'8'!$A$1:$F$20</definedName>
    <definedName name="_xlnm.Print_Area" localSheetId="8">'9'!$A$1:$G$78</definedName>
  </definedNames>
  <calcPr fullCalcOnLoad="1"/>
</workbook>
</file>

<file path=xl/sharedStrings.xml><?xml version="1.0" encoding="utf-8"?>
<sst xmlns="http://schemas.openxmlformats.org/spreadsheetml/2006/main" count="1769" uniqueCount="438">
  <si>
    <t>Chile</t>
  </si>
  <si>
    <t>Argentina</t>
  </si>
  <si>
    <t>Colombia</t>
  </si>
  <si>
    <t>TOTAL</t>
  </si>
  <si>
    <t>Chilectra</t>
  </si>
  <si>
    <t>Edesur</t>
  </si>
  <si>
    <t>Edelnor</t>
  </si>
  <si>
    <t>Coelce</t>
  </si>
  <si>
    <t>Ampla</t>
  </si>
  <si>
    <t>Cachoeira</t>
  </si>
  <si>
    <t>Cien</t>
  </si>
  <si>
    <t>Codensa</t>
  </si>
  <si>
    <t>Total</t>
  </si>
  <si>
    <t>Endesa Chile</t>
  </si>
  <si>
    <t>Endesa Fortaleza</t>
  </si>
  <si>
    <t>Chilectra S.A.</t>
  </si>
  <si>
    <t>Ampla (*)</t>
  </si>
  <si>
    <t>Coelce (*)</t>
  </si>
  <si>
    <t>Inmobiliaria Manso de Velasco Ltda.</t>
  </si>
  <si>
    <t>Others</t>
  </si>
  <si>
    <t>Brazil</t>
  </si>
  <si>
    <t>Peru</t>
  </si>
  <si>
    <t>ICT</t>
  </si>
  <si>
    <t>Cemsa</t>
  </si>
  <si>
    <t>Piura</t>
  </si>
  <si>
    <t>Table 1</t>
  </si>
  <si>
    <t>CONSOLIDATED INCOME STATEMENT</t>
  </si>
  <si>
    <t>(Million Ch$)</t>
  </si>
  <si>
    <t>(Thousand US$)</t>
  </si>
  <si>
    <t>Operating Income</t>
  </si>
  <si>
    <t>Table 2</t>
  </si>
  <si>
    <t>Operating Income by Businesses</t>
  </si>
  <si>
    <t>Generation and Transmission</t>
  </si>
  <si>
    <t>Distribution</t>
  </si>
  <si>
    <t>Million Ch$</t>
  </si>
  <si>
    <t>Chg%</t>
  </si>
  <si>
    <t>Th. US$</t>
  </si>
  <si>
    <t>Operating Revenues</t>
  </si>
  <si>
    <t>Operating Costs</t>
  </si>
  <si>
    <t>Eliminations and Others</t>
  </si>
  <si>
    <t>Consolidated</t>
  </si>
  <si>
    <t>Table 3</t>
  </si>
  <si>
    <t>Generation &amp; Transmission</t>
  </si>
  <si>
    <t>% of consolidated</t>
  </si>
  <si>
    <t>Table 4</t>
  </si>
  <si>
    <t>Table 5</t>
  </si>
  <si>
    <t>ASSETS</t>
  </si>
  <si>
    <t>Table 6</t>
  </si>
  <si>
    <t>LIABILITIES AND SHAREHOLDERS' EQUITY</t>
  </si>
  <si>
    <t>Table 7</t>
  </si>
  <si>
    <t>Table 8</t>
  </si>
  <si>
    <t>Thousand US$</t>
  </si>
  <si>
    <t>Table 9</t>
  </si>
  <si>
    <t>Table 10</t>
  </si>
  <si>
    <t>Cash Flow</t>
  </si>
  <si>
    <t>Interest Received</t>
  </si>
  <si>
    <t>Dividends Received</t>
  </si>
  <si>
    <t>Capital Reductions</t>
  </si>
  <si>
    <t>Total Cash Received</t>
  </si>
  <si>
    <t>Table 11</t>
  </si>
  <si>
    <t>Payments for Additions of Fixed Assets</t>
  </si>
  <si>
    <t>Depreciation</t>
  </si>
  <si>
    <t>Enersis holding and investment companies</t>
  </si>
  <si>
    <t>Table 12</t>
  </si>
  <si>
    <t>Table 13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</si>
  <si>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</si>
  <si>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</si>
  <si>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</si>
  <si>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</si>
  <si>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</si>
  <si>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</si>
  <si>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</si>
  <si>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</si>
  <si>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</si>
  <si>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</si>
  <si>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</si>
  <si>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</si>
  <si>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</si>
  <si>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Dock Sud</t>
  </si>
  <si>
    <t>Table 29</t>
  </si>
  <si>
    <t xml:space="preserve"> </t>
  </si>
  <si>
    <t>1H2014</t>
  </si>
  <si>
    <t>1H2013</t>
  </si>
  <si>
    <t>Var 1H2013-1H2014</t>
  </si>
  <si>
    <t>Chg %</t>
  </si>
  <si>
    <t>Sales</t>
  </si>
  <si>
    <t>Energy sales</t>
  </si>
  <si>
    <t>Other sales</t>
  </si>
  <si>
    <t>Other services</t>
  </si>
  <si>
    <t>Other operating income</t>
  </si>
  <si>
    <t>Revenues</t>
  </si>
  <si>
    <t>Energy purchases</t>
  </si>
  <si>
    <t>Fuel consumption</t>
  </si>
  <si>
    <t>Transportation expenses</t>
  </si>
  <si>
    <t>Other variable costs</t>
  </si>
  <si>
    <t>Procurements and Services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</si>
  <si>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</si>
  <si>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</si>
  <si>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</si>
  <si>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</si>
  <si>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</si>
  <si>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</si>
  <si>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</si>
  <si>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</si>
  <si>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</si>
  <si>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</si>
  <si>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Gain (Loss) for indexed assets and liabilities</t>
  </si>
  <si>
    <t>Foreign currency exchange differences, net</t>
  </si>
  <si>
    <t xml:space="preserve">Gains </t>
  </si>
  <si>
    <t>Losses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</si>
  <si>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</si>
  <si>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</si>
  <si>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</si>
  <si>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</si>
  <si>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</si>
  <si>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 ATTRIBUTABLE TO:</t>
  </si>
  <si>
    <t>Owners of parent</t>
  </si>
  <si>
    <t>Non-controlling interest</t>
  </si>
  <si>
    <t>Earning per share (Ch$ /share and US$ / ADR)</t>
  </si>
  <si>
    <t>% Physical Sales</t>
  </si>
  <si>
    <t>Residential</t>
  </si>
  <si>
    <t>Industrial</t>
  </si>
  <si>
    <t>Commercial</t>
  </si>
  <si>
    <t>Table 30</t>
  </si>
  <si>
    <t>Endesa Chile (*)</t>
  </si>
  <si>
    <t>Cachoeira (**)</t>
  </si>
  <si>
    <t>Fortaleza (***)</t>
  </si>
  <si>
    <t>Cien (**)</t>
  </si>
  <si>
    <t xml:space="preserve">Edesur </t>
  </si>
  <si>
    <t>Distrilima (Edelnor)</t>
  </si>
  <si>
    <t>EE Piura</t>
  </si>
  <si>
    <t>Enersis Holding and other investment vehicles</t>
  </si>
  <si>
    <t>Consolidation Adjustments</t>
  </si>
  <si>
    <t>Total Consolidation</t>
  </si>
  <si>
    <t>Table 30.1</t>
  </si>
  <si>
    <t>Cachoeira (*)</t>
  </si>
  <si>
    <t>Fortaleza (**)</t>
  </si>
  <si>
    <t>Cien (*)</t>
  </si>
  <si>
    <t>Investluz (Coelce)</t>
  </si>
  <si>
    <t>Procurement and Services</t>
  </si>
  <si>
    <t>Other Costs</t>
  </si>
  <si>
    <t>Depreciation and Amortization</t>
  </si>
  <si>
    <t>Figures may differ from those accounted under Peruvian GAAP.</t>
  </si>
  <si>
    <t>Table 29.1</t>
  </si>
  <si>
    <t>Customers (Th)</t>
  </si>
  <si>
    <t>GWh Sold</t>
  </si>
  <si>
    <t>Clients/Employee</t>
  </si>
  <si>
    <t>Energy Losses %</t>
  </si>
  <si>
    <t>Table 28</t>
  </si>
  <si>
    <t>EEPSA</t>
  </si>
  <si>
    <t>Table 28.1</t>
  </si>
  <si>
    <t>GWh Produced</t>
  </si>
  <si>
    <t xml:space="preserve">Market Share </t>
  </si>
  <si>
    <t>Edegel</t>
  </si>
  <si>
    <t>Table 27.1</t>
  </si>
  <si>
    <t>Figures may differ from those accounted under Colombian GAAP.</t>
  </si>
  <si>
    <t>Table 26.1</t>
  </si>
  <si>
    <t>Emgesa</t>
  </si>
  <si>
    <t>Table 25.1</t>
  </si>
  <si>
    <t>Total Revenues</t>
  </si>
  <si>
    <t>Reversal of impairment profit (loss) recognized in profit or loss</t>
  </si>
  <si>
    <t>Net Financial Income</t>
  </si>
  <si>
    <t>Financial expenses</t>
  </si>
  <si>
    <t>Income (Loss) for indexed assets and liabilities</t>
  </si>
  <si>
    <t xml:space="preserve">      Gains </t>
  </si>
  <si>
    <t xml:space="preserve">      Losses</t>
  </si>
  <si>
    <t>Net Income from Related Comp. Cons. by the Prop. Eq. Method</t>
  </si>
  <si>
    <t>Net Income from Other Investments</t>
  </si>
  <si>
    <t/>
  </si>
  <si>
    <t>Net Income from Sales of Assets</t>
  </si>
  <si>
    <t>Net Income before Taxes</t>
  </si>
  <si>
    <t>NET INCOME</t>
  </si>
  <si>
    <t>Net Income Attributable to Owners of the Company</t>
  </si>
  <si>
    <t>Net Income Attributable to Minority Interest</t>
  </si>
  <si>
    <t>-</t>
  </si>
  <si>
    <t>Table 24.1</t>
  </si>
  <si>
    <t>Chilean Electricity Business</t>
  </si>
  <si>
    <t>Table 23.1</t>
  </si>
  <si>
    <t>Figures may differ from those accounted under Brazilian GAAP.</t>
  </si>
  <si>
    <t>Table 21.1</t>
  </si>
  <si>
    <t>Table 20.1</t>
  </si>
  <si>
    <t>Fortaleza</t>
  </si>
  <si>
    <t>Table 18.1</t>
  </si>
  <si>
    <t>Table 17.1</t>
  </si>
  <si>
    <t>Endesa Brasil</t>
  </si>
  <si>
    <t>Figures may differ from those accounted under Argentine GAAP.</t>
  </si>
  <si>
    <t>Table 15.1</t>
  </si>
  <si>
    <t>Table 14</t>
  </si>
  <si>
    <t>Table 14.1</t>
  </si>
  <si>
    <t>El Chocón</t>
  </si>
  <si>
    <t>Table 13.1</t>
  </si>
  <si>
    <t>Endesa Costanera</t>
  </si>
  <si>
    <t>Table 12.1</t>
  </si>
  <si>
    <t>(*) includes intangible assets concessions</t>
  </si>
  <si>
    <t xml:space="preserve">Total </t>
  </si>
  <si>
    <t>CASH FLOW</t>
  </si>
  <si>
    <t>Collection classes provided by operating activities</t>
  </si>
  <si>
    <t>Proceeds from sales of goods and services</t>
  </si>
  <si>
    <t>Cash receipts from royalties, fees, commissions and other revenue</t>
  </si>
  <si>
    <t>Receipts from contracts held for purposes of dealing or trading</t>
  </si>
  <si>
    <t>Receipts from premiums and claims, annuities and other benefits from policies written</t>
  </si>
  <si>
    <t>Other cash receipts from operating activities</t>
  </si>
  <si>
    <t>Types of payments</t>
  </si>
  <si>
    <t>Payments to suppliers for goods and services</t>
  </si>
  <si>
    <t>Payments from contracts held for dealing or trading</t>
  </si>
  <si>
    <t>Payments to and on behalf of employees</t>
  </si>
  <si>
    <t>Payments for premiums and claims, annuities and other policy benefits underwritten</t>
  </si>
  <si>
    <t>Other payments for operating activities</t>
  </si>
  <si>
    <t>Dividends paid</t>
  </si>
  <si>
    <t>Dividends received</t>
  </si>
  <si>
    <t>Payments of interest classified as operating</t>
  </si>
  <si>
    <t>Proceeds of interest received classified as operating</t>
  </si>
  <si>
    <t>Income taxes refund (paid)</t>
  </si>
  <si>
    <t>Other inflows (outflows) of cash</t>
  </si>
  <si>
    <t>Net cash flows from (used in) operating activities</t>
  </si>
  <si>
    <t>Cash flows from (used in) investing activities</t>
  </si>
  <si>
    <t>Cash flows from losing control of subsidiaries or other businesses</t>
  </si>
  <si>
    <t>Cash flows used for control of subsidiaries or other businesses</t>
  </si>
  <si>
    <t>Acquisitions of associates</t>
  </si>
  <si>
    <t>Other cash receipts from sales of equity or debt instruments of other entities</t>
  </si>
  <si>
    <t>Other payments to acquire equity or debt instruments of other entities</t>
  </si>
  <si>
    <t>Other proceeds from the sale of interests in joint ventures</t>
  </si>
  <si>
    <t xml:space="preserve">Cash flows used for the purchase of non-controlling </t>
  </si>
  <si>
    <t>Loans to related companies</t>
  </si>
  <si>
    <t>Proceeds from sales of property, plant and equipment</t>
  </si>
  <si>
    <t>Purchase of property, plant and equipment</t>
  </si>
  <si>
    <t>Proceeds from sales of intangible assets</t>
  </si>
  <si>
    <t>Acquisitions of intangible assets</t>
  </si>
  <si>
    <t>Proceeds from other long term assets.</t>
  </si>
  <si>
    <t>Purchase of other long-term assets</t>
  </si>
  <si>
    <t>Prepayments and third party loans</t>
  </si>
  <si>
    <t>Proceeds from prepayments reimbursed and third party loans</t>
  </si>
  <si>
    <t>Payments arising from futures contracts, forwards, options and swap</t>
  </si>
  <si>
    <t>Cash receipts from futures contracts, forwards, options and swap</t>
  </si>
  <si>
    <t>Proceeds from related</t>
  </si>
  <si>
    <t>Net cash flows from (used in) investing activities</t>
  </si>
  <si>
    <t>Proceeds from shares issue</t>
  </si>
  <si>
    <t>Proceeds from issuance of other equity instruments</t>
  </si>
  <si>
    <t>Payments to acquire or redeem the shares of the entity</t>
  </si>
  <si>
    <t>Payments for other equity interests</t>
  </si>
  <si>
    <t>Total loan amounts from</t>
  </si>
  <si>
    <t>Proceeds from term loans</t>
  </si>
  <si>
    <t>Proceeds from short-term loans</t>
  </si>
  <si>
    <t xml:space="preserve">Repayments of borrowings </t>
  </si>
  <si>
    <t>Payments of loans</t>
  </si>
  <si>
    <t>Payments of finance lease liabilities</t>
  </si>
  <si>
    <t>Repayment of loans to related companies</t>
  </si>
  <si>
    <t>Proceeds from government grants</t>
  </si>
  <si>
    <t>Net cash flows from (used in) financing activities</t>
  </si>
  <si>
    <t>Net increase (decrease) in cash and cash equivalents, before the effect of changes in the exchange rate</t>
  </si>
  <si>
    <t xml:space="preserve">Effect of exchange rate changes on cash and cash equivalents </t>
  </si>
  <si>
    <t>Increase (decrease) in cash and cash equivalents</t>
  </si>
  <si>
    <t>Cash and cash equivalents at beginning of period</t>
  </si>
  <si>
    <t>Cash and cash equivalents at end of period</t>
  </si>
  <si>
    <t>Indicator</t>
  </si>
  <si>
    <t>Unit</t>
  </si>
  <si>
    <t>Change</t>
  </si>
  <si>
    <t>% Change</t>
  </si>
  <si>
    <t>Liquidity</t>
  </si>
  <si>
    <t>Current liquidity</t>
  </si>
  <si>
    <t>Times</t>
  </si>
  <si>
    <t>Acid ratio test (1)</t>
  </si>
  <si>
    <t>Working Capítal</t>
  </si>
  <si>
    <t>MMCh$</t>
  </si>
  <si>
    <t>N/A</t>
  </si>
  <si>
    <t>Leverage</t>
  </si>
  <si>
    <t>Short Term Debt</t>
  </si>
  <si>
    <t>%</t>
  </si>
  <si>
    <t>Long Term Debt</t>
  </si>
  <si>
    <t>Financial Expenses Coverage (2)</t>
  </si>
  <si>
    <t>Profitability</t>
  </si>
  <si>
    <t>Operating Income/Operating Revenues</t>
  </si>
  <si>
    <t>ROE (annualized)</t>
  </si>
  <si>
    <t>ROA (annualized)</t>
  </si>
  <si>
    <t>(1) Current assets net from inventories and advanced payments</t>
  </si>
  <si>
    <t>(2) Considers EBITDA divided by financial expenses</t>
  </si>
  <si>
    <t>Balance</t>
  </si>
  <si>
    <t>Enersis</t>
  </si>
  <si>
    <t>Costanera</t>
  </si>
  <si>
    <t>Endesa Argentina</t>
  </si>
  <si>
    <t>Docksud</t>
  </si>
  <si>
    <t>Chocón</t>
  </si>
  <si>
    <t>Hidroinvest</t>
  </si>
  <si>
    <t>Ctm</t>
  </si>
  <si>
    <t>Tesa</t>
  </si>
  <si>
    <t>Table 7.1</t>
  </si>
  <si>
    <t>As of June 31, 2014</t>
  </si>
  <si>
    <t>As of Dec 31, 2013</t>
  </si>
  <si>
    <t>CURRENT LIABILITIES</t>
  </si>
  <si>
    <t>Other current financial liabilities</t>
  </si>
  <si>
    <t>Trade and other 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</si>
  <si>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</si>
  <si>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</si>
  <si>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</si>
  <si>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</si>
  <si>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</si>
  <si>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Liabilities (or disposal groups) classified as held for sale</t>
  </si>
  <si>
    <t>Total Current Liabilities</t>
  </si>
  <si>
    <t>NON-CURRENT LIABILITIES</t>
  </si>
  <si>
    <t>Other non-current financial liabilities</t>
  </si>
  <si>
    <t>Non-current payables</t>
  </si>
  <si>
    <t>Other-long term provisions</t>
  </si>
  <si>
    <t>Deferred tax liabilities</t>
  </si>
  <si>
    <t>Non-current provisions for employee benefits</t>
  </si>
  <si>
    <t>Other non-current  non-financial liabilities</t>
  </si>
  <si>
    <t>Total Non-Current Liabilities</t>
  </si>
  <si>
    <t>SHAREHOLDERS' EQUITY</t>
  </si>
  <si>
    <t>Issued capital</t>
  </si>
  <si>
    <t>Retained earnings (losses)</t>
  </si>
  <si>
    <t>Share premium</t>
  </si>
  <si>
    <t>Other equity changes</t>
  </si>
  <si>
    <t>Reserves</t>
  </si>
  <si>
    <t>Equity Attributable to Shareholders of the Company</t>
  </si>
  <si>
    <t>Equity Attributable to Minority Interest</t>
  </si>
  <si>
    <t>Total Shareholders' Equity</t>
  </si>
  <si>
    <t>TOTAL LIABILITIES AND SHAREHOLDERS' EQUITY</t>
  </si>
  <si>
    <t>CURRENT ASSETS</t>
  </si>
  <si>
    <t>Cash and cash equivalents</t>
  </si>
  <si>
    <t>Other current financial assets</t>
  </si>
  <si>
    <t>Other current non-financial assets</t>
  </si>
  <si>
    <t>Trade and other current receivables</t>
  </si>
  <si>
    <t>Accounts receivable from related companies</t>
  </si>
  <si>
    <t>Inventories</t>
  </si>
  <si>
    <t>Current tax assets</t>
  </si>
  <si>
    <t xml:space="preserve">Non-current assets (or disposal groups) classified as held for sale </t>
  </si>
  <si>
    <t>Total Current Assets</t>
  </si>
  <si>
    <t>NON-CURRENT ASSETS</t>
  </si>
  <si>
    <t>Other non-current financial assets</t>
  </si>
  <si>
    <t>Other non-current non-financial assets</t>
  </si>
  <si>
    <t>Trade accounts receivables and other receivables, net</t>
  </si>
  <si>
    <t>Investment accounted for using equity method</t>
  </si>
  <si>
    <t>Intangible assets other than goodwill</t>
  </si>
  <si>
    <t>Goodwill</t>
  </si>
  <si>
    <t>Property, plant and equipment, net</t>
  </si>
  <si>
    <t>Investment properties</t>
  </si>
  <si>
    <t>Deferred tax assets</t>
  </si>
  <si>
    <t>Total Non-Current Assets</t>
  </si>
  <si>
    <t>TOTAL ASSETS</t>
  </si>
  <si>
    <t>Linea de Negocio</t>
  </si>
  <si>
    <t>Generación</t>
  </si>
  <si>
    <t>Distribución</t>
  </si>
  <si>
    <t>Eliminaciones y otros</t>
  </si>
  <si>
    <t>Totales</t>
  </si>
  <si>
    <t>ACTIVOS</t>
  </si>
  <si>
    <t>M$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</si>
  <si>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</si>
  <si>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</si>
  <si>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</si>
  <si>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</si>
  <si>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</si>
  <si>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</si>
  <si>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</si>
  <si>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</si>
  <si>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</si>
  <si>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</si>
  <si>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</si>
  <si>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</si>
  <si>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</si>
  <si>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</si>
  <si>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</si>
  <si>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</si>
  <si>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</si>
  <si>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</si>
  <si>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</si>
  <si>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</si>
  <si>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</si>
  <si>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País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</si>
  <si>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</si>
  <si>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</si>
  <si>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</si>
  <si>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</si>
  <si>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</si>
  <si>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</si>
  <si>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</si>
  <si>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</si>
  <si>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</si>
  <si>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</si>
  <si>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</si>
  <si>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</si>
  <si>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</si>
  <si>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</si>
  <si>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</si>
  <si>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</si>
  <si>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</si>
  <si>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</si>
  <si>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</si>
  <si>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</si>
  <si>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</si>
  <si>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</si>
  <si>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</si>
  <si>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</si>
  <si>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</si>
  <si>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</si>
  <si>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</si>
  <si>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</si>
  <si>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</si>
  <si>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</si>
  <si>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</si>
  <si>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</si>
  <si>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</si>
  <si>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</si>
  <si>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</si>
  <si>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</si>
  <si>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</si>
  <si>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</si>
  <si>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</si>
  <si>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</si>
  <si>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</si>
  <si>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</si>
  <si>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</si>
  <si>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</si>
  <si>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</si>
  <si>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</si>
  <si>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</si>
  <si>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</si>
  <si>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</si>
  <si>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</si>
  <si>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Costos financieros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</si>
  <si>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</si>
  <si>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</si>
  <si>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</si>
  <si>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</si>
  <si>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</si>
  <si>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</si>
  <si>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</si>
  <si>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</si>
  <si>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</si>
  <si>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</si>
  <si>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</si>
  <si>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</si>
  <si>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</si>
  <si>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</si>
  <si>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</si>
  <si>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</si>
  <si>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Brasil</t>
  </si>
  <si>
    <t>Perú</t>
  </si>
  <si>
    <t>Eliminaciones</t>
  </si>
  <si>
    <t>Línea de Negocio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</si>
</sst>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;\(0.0%\)"/>
    <numFmt numFmtId="174" formatCode="_(* #,##0.0_);_(* \(#,##0.0\);_(* &quot;-&quot;??_);_(@_)"/>
    <numFmt numFmtId="175" formatCode="#,##0_);[Black]\(#,##0\);&quot;-       &quot;"/>
    <numFmt numFmtId="176" formatCode="0.0%"/>
    <numFmt numFmtId="177" formatCode="#,##0_ ;[Red]\-#,##0\ "/>
    <numFmt numFmtId="178" formatCode="#,##0.0%;\(#,##0.0%\)"/>
    <numFmt numFmtId="179" formatCode="&quot;&quot;#,##0_);\(&quot;&quot;#,##0\)"/>
    <numFmt numFmtId="180" formatCode="_-* #,##0_-;\-* #,##0_-;_-* &quot;-&quot;??_-;_-@_-"/>
    <numFmt numFmtId="181" formatCode="yyyy"/>
    <numFmt numFmtId="182" formatCode="#,##0.00_);[Black]\(#,##0.00\);&quot;-       &quot;"/>
    <numFmt numFmtId="183" formatCode="#,##0.0_);[Black]\(#,##0.0\);&quot;-       &quot;"/>
    <numFmt numFmtId="184" formatCode="0.00%;\(0.00%\)"/>
    <numFmt numFmtId="185" formatCode="0.0\ \p\p.;\(0.0\ \p\p.\)"/>
    <numFmt numFmtId="186" formatCode="#,##0.00\ ;[Red]\(#,##0.00\)"/>
    <numFmt numFmtId="187" formatCode="_(* #,##0.000_);_(* \(#,##0.000\);_(* &quot;-&quot;??_);_(@_)"/>
    <numFmt numFmtId="188" formatCode="#,##0;\(#,##0\)"/>
    <numFmt numFmtId="189" formatCode="#,##0;\(#,##0.000\);&quot;-&quot;"/>
    <numFmt numFmtId="190" formatCode="#,##0_);\(#,##0\);&quot;-&quot;"/>
    <numFmt numFmtId="191" formatCode="#,##0.0;\(#,##0.0\);&quot;-&quot;"/>
    <numFmt numFmtId="192" formatCode="#,##0.0_)&quot; pp.&quot;;\(#,##0.0\)&quot; pp.&quot;;&quot;-&quot;"/>
    <numFmt numFmtId="193" formatCode="#,##0_);\(#,##0\);&quot;-       &quot;"/>
    <numFmt numFmtId="194" formatCode="#,##0;\(#,##0\);&quot;-&quot;"/>
    <numFmt numFmtId="195" formatCode="0.000%"/>
    <numFmt numFmtId="196" formatCode="#,##0.000_);[Black]\(#,##0.000\);&quot;-       &quot;"/>
    <numFmt numFmtId="197" formatCode="0%;\(0%\)"/>
    <numFmt numFmtId="198" formatCode="_(* #,##0.000000_);_(* \(#,##0.000000\);_(* &quot;-&quot;??_);_(@_)"/>
    <numFmt numFmtId="199" formatCode="_-* #,##0.0_-;\-* #,##0.0_-;_-* &quot;-&quot;??_-;_-@_-"/>
    <numFmt numFmtId="200" formatCode="0.0%_);\(0.0%\)"/>
    <numFmt numFmtId="201" formatCode="#,##0.0000_);[Red]\(#,##0.0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0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b/>
      <i/>
      <sz val="18"/>
      <color indexed="40"/>
      <name val="Arial Narrow"/>
      <family val="2"/>
    </font>
    <font>
      <sz val="10"/>
      <color indexed="3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i/>
      <sz val="18"/>
      <color indexed="40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sz val="11"/>
      <name val="Tahoma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8"/>
      <color theme="0"/>
      <name val="Calibri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447">
    <xf numFmtId="0" fontId="0" fillId="0" borderId="0" xfId="0" applyFont="1" applyAlignment="1">
      <alignment/>
    </xf>
    <xf numFmtId="0" fontId="4" fillId="33" borderId="10" xfId="37" applyFont="1" applyFill="1" applyBorder="1" applyAlignment="1">
      <alignment horizontal="left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4" fillId="33" borderId="12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7" fillId="33" borderId="10" xfId="39" applyFont="1" applyFill="1" applyBorder="1" applyAlignment="1">
      <alignment horizontal="center" vertical="center"/>
      <protection/>
    </xf>
    <xf numFmtId="0" fontId="4" fillId="33" borderId="0" xfId="39" applyFont="1" applyFill="1" applyBorder="1" applyAlignment="1">
      <alignment horizontal="center" vertical="center"/>
      <protection/>
    </xf>
    <xf numFmtId="0" fontId="4" fillId="33" borderId="14" xfId="37" applyFont="1" applyFill="1" applyBorder="1" applyAlignment="1">
      <alignment horizontal="center"/>
      <protection/>
    </xf>
    <xf numFmtId="0" fontId="4" fillId="33" borderId="0" xfId="37" applyFont="1" applyFill="1" applyBorder="1" applyAlignment="1">
      <alignment horizontal="center"/>
      <protection/>
    </xf>
    <xf numFmtId="0" fontId="3" fillId="34" borderId="0" xfId="39" applyFont="1" applyFill="1" applyBorder="1" applyAlignment="1">
      <alignment vertical="center"/>
      <protection/>
    </xf>
    <xf numFmtId="175" fontId="3" fillId="34" borderId="0" xfId="39" applyNumberFormat="1" applyFont="1" applyFill="1" applyBorder="1" applyAlignment="1">
      <alignment horizontal="right" vertical="center"/>
      <protection/>
    </xf>
    <xf numFmtId="0" fontId="8" fillId="34" borderId="13" xfId="39" applyFont="1" applyFill="1" applyBorder="1" applyAlignment="1">
      <alignment vertical="center"/>
      <protection/>
    </xf>
    <xf numFmtId="175" fontId="8" fillId="34" borderId="13" xfId="39" applyNumberFormat="1" applyFont="1" applyFill="1" applyBorder="1" applyAlignment="1">
      <alignment vertical="center"/>
      <protection/>
    </xf>
    <xf numFmtId="0" fontId="3" fillId="34" borderId="10" xfId="39" applyFont="1" applyFill="1" applyBorder="1" applyAlignment="1">
      <alignment vertical="center"/>
      <protection/>
    </xf>
    <xf numFmtId="0" fontId="3" fillId="34" borderId="12" xfId="39" applyFont="1" applyFill="1" applyBorder="1" applyAlignment="1">
      <alignment vertical="center"/>
      <protection/>
    </xf>
    <xf numFmtId="9" fontId="3" fillId="34" borderId="12" xfId="69" applyFont="1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9" fontId="3" fillId="34" borderId="13" xfId="69" applyFont="1" applyFill="1" applyBorder="1" applyAlignment="1">
      <alignment horizontal="right" vertical="center"/>
    </xf>
    <xf numFmtId="0" fontId="8" fillId="34" borderId="12" xfId="39" applyFont="1" applyFill="1" applyBorder="1" applyAlignment="1">
      <alignment vertical="center"/>
      <protection/>
    </xf>
    <xf numFmtId="175" fontId="8" fillId="34" borderId="12" xfId="39" applyNumberFormat="1" applyFont="1" applyFill="1" applyBorder="1" applyAlignment="1">
      <alignment horizontal="right" vertical="center"/>
      <protection/>
    </xf>
    <xf numFmtId="17" fontId="4" fillId="33" borderId="10" xfId="37" applyNumberFormat="1" applyFont="1" applyFill="1" applyBorder="1" applyAlignment="1">
      <alignment horizontal="left" vertical="center" wrapText="1"/>
      <protection/>
    </xf>
    <xf numFmtId="17" fontId="4" fillId="34" borderId="13" xfId="37" applyNumberFormat="1" applyFont="1" applyFill="1" applyBorder="1" applyAlignment="1">
      <alignment horizontal="left" vertical="center" wrapText="1"/>
      <protection/>
    </xf>
    <xf numFmtId="3" fontId="4" fillId="34" borderId="13" xfId="37" applyNumberFormat="1" applyFont="1" applyFill="1" applyBorder="1" applyAlignment="1">
      <alignment horizontal="right" vertical="center" wrapText="1"/>
      <protection/>
    </xf>
    <xf numFmtId="17" fontId="4" fillId="33" borderId="13" xfId="37" applyNumberFormat="1" applyFont="1" applyFill="1" applyBorder="1" applyAlignment="1">
      <alignment horizontal="left" vertical="center" wrapText="1"/>
      <protection/>
    </xf>
    <xf numFmtId="3" fontId="4" fillId="33" borderId="13" xfId="37" applyNumberFormat="1" applyFont="1" applyFill="1" applyBorder="1" applyAlignment="1">
      <alignment horizontal="right" vertical="center" wrapText="1"/>
      <protection/>
    </xf>
    <xf numFmtId="3" fontId="4" fillId="34" borderId="0" xfId="37" applyNumberFormat="1" applyFont="1" applyFill="1" applyBorder="1" applyAlignment="1">
      <alignment horizontal="right" vertical="center" wrapText="1"/>
      <protection/>
    </xf>
    <xf numFmtId="0" fontId="4" fillId="33" borderId="10" xfId="37" applyFont="1" applyFill="1" applyBorder="1" applyAlignment="1">
      <alignment vertical="center"/>
      <protection/>
    </xf>
    <xf numFmtId="0" fontId="4" fillId="33" borderId="12" xfId="37" applyFont="1" applyFill="1" applyBorder="1" applyAlignment="1">
      <alignment vertical="center"/>
      <protection/>
    </xf>
    <xf numFmtId="17" fontId="6" fillId="33" borderId="10" xfId="37" applyNumberFormat="1" applyFont="1" applyFill="1" applyBorder="1" applyAlignment="1">
      <alignment horizontal="center" vertical="center" wrapText="1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17" fontId="6" fillId="33" borderId="12" xfId="37" applyNumberFormat="1" applyFont="1" applyFill="1" applyBorder="1" applyAlignment="1">
      <alignment horizontal="left" vertical="center"/>
      <protection/>
    </xf>
    <xf numFmtId="0" fontId="6" fillId="33" borderId="12" xfId="37" applyNumberFormat="1" applyFont="1" applyFill="1" applyBorder="1" applyAlignment="1">
      <alignment horizontal="center" vertical="center"/>
      <protection/>
    </xf>
    <xf numFmtId="0" fontId="6" fillId="33" borderId="13" xfId="66" applyFont="1" applyFill="1" applyBorder="1" applyAlignment="1">
      <alignment vertical="center"/>
      <protection/>
    </xf>
    <xf numFmtId="175" fontId="6" fillId="33" borderId="13" xfId="37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/>
    </xf>
    <xf numFmtId="173" fontId="6" fillId="33" borderId="13" xfId="70" applyNumberFormat="1" applyFont="1" applyFill="1" applyBorder="1" applyAlignment="1">
      <alignment horizontal="right"/>
    </xf>
    <xf numFmtId="17" fontId="3" fillId="34" borderId="12" xfId="37" applyNumberFormat="1" applyFont="1" applyFill="1" applyBorder="1">
      <alignment/>
      <protection/>
    </xf>
    <xf numFmtId="0" fontId="3" fillId="34" borderId="0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3" borderId="13" xfId="37" applyFont="1" applyFill="1" applyBorder="1" applyAlignment="1">
      <alignment vertical="center"/>
      <protection/>
    </xf>
    <xf numFmtId="173" fontId="8" fillId="34" borderId="12" xfId="69" applyNumberFormat="1" applyFont="1" applyFill="1" applyBorder="1" applyAlignment="1">
      <alignment horizontal="right" vertical="center"/>
    </xf>
    <xf numFmtId="173" fontId="3" fillId="34" borderId="10" xfId="69" applyNumberFormat="1" applyFont="1" applyFill="1" applyBorder="1" applyAlignment="1">
      <alignment horizontal="right" vertical="center"/>
    </xf>
    <xf numFmtId="173" fontId="3" fillId="34" borderId="13" xfId="69" applyNumberFormat="1" applyFont="1" applyFill="1" applyBorder="1" applyAlignment="1">
      <alignment horizontal="right" vertical="center"/>
    </xf>
    <xf numFmtId="173" fontId="8" fillId="34" borderId="13" xfId="69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right"/>
    </xf>
    <xf numFmtId="0" fontId="11" fillId="34" borderId="0" xfId="0" applyFont="1" applyFill="1" applyAlignment="1">
      <alignment horizontal="right" wrapText="1"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10" fillId="34" borderId="0" xfId="0" applyFont="1" applyFill="1" applyBorder="1" applyAlignment="1">
      <alignment horizontal="left" indent="4"/>
    </xf>
    <xf numFmtId="0" fontId="10" fillId="34" borderId="17" xfId="0" applyFont="1" applyFill="1" applyBorder="1" applyAlignment="1">
      <alignment horizontal="left" indent="4"/>
    </xf>
    <xf numFmtId="0" fontId="1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3" borderId="11" xfId="37" applyFont="1" applyFill="1" applyBorder="1" applyAlignment="1">
      <alignment horizontal="center" vertical="center"/>
      <protection/>
    </xf>
    <xf numFmtId="175" fontId="3" fillId="35" borderId="0" xfId="54" applyNumberFormat="1" applyFont="1" applyFill="1" applyBorder="1" applyAlignment="1">
      <alignment horizontal="left"/>
    </xf>
    <xf numFmtId="175" fontId="3" fillId="35" borderId="0" xfId="54" applyNumberFormat="1" applyFont="1" applyFill="1" applyBorder="1" applyAlignment="1">
      <alignment horizontal="left" indent="4"/>
    </xf>
    <xf numFmtId="0" fontId="6" fillId="35" borderId="13" xfId="37" applyFont="1" applyFill="1" applyBorder="1" applyAlignment="1">
      <alignment vertical="center"/>
      <protection/>
    </xf>
    <xf numFmtId="0" fontId="6" fillId="35" borderId="0" xfId="37" applyFont="1" applyFill="1" applyBorder="1" applyAlignment="1">
      <alignment vertical="center"/>
      <protection/>
    </xf>
    <xf numFmtId="175" fontId="3" fillId="34" borderId="0" xfId="54" applyNumberFormat="1" applyFont="1" applyFill="1" applyBorder="1" applyAlignment="1">
      <alignment horizontal="left"/>
    </xf>
    <xf numFmtId="175" fontId="3" fillId="34" borderId="0" xfId="54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175" fontId="6" fillId="34" borderId="0" xfId="54" applyNumberFormat="1" applyFont="1" applyFill="1" applyBorder="1" applyAlignment="1">
      <alignment/>
    </xf>
    <xf numFmtId="173" fontId="3" fillId="34" borderId="0" xfId="69" applyNumberFormat="1" applyFont="1" applyFill="1" applyBorder="1" applyAlignment="1">
      <alignment horizontal="right" vertical="center"/>
    </xf>
    <xf numFmtId="173" fontId="3" fillId="34" borderId="12" xfId="69" applyNumberFormat="1" applyFont="1" applyFill="1" applyBorder="1" applyAlignment="1">
      <alignment horizontal="right" vertical="center"/>
    </xf>
    <xf numFmtId="175" fontId="3" fillId="34" borderId="10" xfId="39" applyNumberFormat="1" applyFont="1" applyFill="1" applyBorder="1" applyAlignment="1">
      <alignment horizontal="right" vertical="center"/>
      <protection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17" fontId="4" fillId="33" borderId="12" xfId="37" applyNumberFormat="1" applyFont="1" applyFill="1" applyBorder="1" applyAlignment="1">
      <alignment horizontal="left" vertical="center" wrapText="1"/>
      <protection/>
    </xf>
    <xf numFmtId="172" fontId="4" fillId="34" borderId="13" xfId="51" applyNumberFormat="1" applyFont="1" applyFill="1" applyBorder="1" applyAlignment="1" applyProtection="1">
      <alignment horizontal="right" vertical="center"/>
      <protection/>
    </xf>
    <xf numFmtId="178" fontId="4" fillId="34" borderId="13" xfId="69" applyNumberFormat="1" applyFont="1" applyFill="1" applyBorder="1" applyAlignment="1" applyProtection="1">
      <alignment horizontal="right" vertical="center"/>
      <protection/>
    </xf>
    <xf numFmtId="178" fontId="4" fillId="34" borderId="0" xfId="69" applyNumberFormat="1" applyFont="1" applyFill="1" applyBorder="1" applyAlignment="1" applyProtection="1">
      <alignment horizontal="right" vertical="center"/>
      <protection/>
    </xf>
    <xf numFmtId="17" fontId="6" fillId="34" borderId="0" xfId="37" applyNumberFormat="1" applyFont="1" applyFill="1" applyBorder="1" applyAlignment="1">
      <alignment horizontal="left" vertical="center" wrapText="1"/>
      <protection/>
    </xf>
    <xf numFmtId="172" fontId="4" fillId="34" borderId="0" xfId="51" applyNumberFormat="1" applyFont="1" applyFill="1" applyBorder="1" applyAlignment="1" applyProtection="1">
      <alignment horizontal="right" vertical="center"/>
      <protection/>
    </xf>
    <xf numFmtId="172" fontId="4" fillId="33" borderId="13" xfId="51" applyNumberFormat="1" applyFont="1" applyFill="1" applyBorder="1" applyAlignment="1" applyProtection="1">
      <alignment horizontal="right" vertical="center"/>
      <protection/>
    </xf>
    <xf numFmtId="178" fontId="4" fillId="33" borderId="13" xfId="69" applyNumberFormat="1" applyFont="1" applyFill="1" applyBorder="1" applyAlignment="1" applyProtection="1">
      <alignment horizontal="right" vertical="center"/>
      <protection/>
    </xf>
    <xf numFmtId="175" fontId="3" fillId="34" borderId="0" xfId="54" applyNumberFormat="1" applyFont="1" applyFill="1" applyBorder="1" applyAlignment="1">
      <alignment horizontal="left" indent="4"/>
    </xf>
    <xf numFmtId="175" fontId="6" fillId="34" borderId="0" xfId="54" applyNumberFormat="1" applyFont="1" applyFill="1" applyBorder="1" applyAlignment="1">
      <alignment horizontal="left" indent="4"/>
    </xf>
    <xf numFmtId="0" fontId="3" fillId="34" borderId="0" xfId="37" applyFont="1" applyFill="1" applyBorder="1">
      <alignment/>
      <protection/>
    </xf>
    <xf numFmtId="193" fontId="8" fillId="34" borderId="13" xfId="39" applyNumberFormat="1" applyFont="1" applyFill="1" applyBorder="1" applyAlignment="1">
      <alignment vertical="center"/>
      <protection/>
    </xf>
    <xf numFmtId="0" fontId="6" fillId="0" borderId="0" xfId="37" applyFont="1" applyFill="1" applyBorder="1" applyAlignment="1">
      <alignment/>
      <protection/>
    </xf>
    <xf numFmtId="0" fontId="3" fillId="0" borderId="0" xfId="37" applyFont="1" applyFill="1" applyBorder="1" applyAlignment="1">
      <alignment/>
      <protection/>
    </xf>
    <xf numFmtId="173" fontId="4" fillId="33" borderId="13" xfId="69" applyNumberFormat="1" applyFont="1" applyFill="1" applyBorder="1" applyAlignment="1" applyProtection="1">
      <alignment horizontal="right"/>
      <protection/>
    </xf>
    <xf numFmtId="178" fontId="4" fillId="34" borderId="0" xfId="69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3" fillId="33" borderId="10" xfId="37" applyFont="1" applyFill="1" applyBorder="1">
      <alignment/>
      <protection/>
    </xf>
    <xf numFmtId="17" fontId="6" fillId="33" borderId="11" xfId="37" applyNumberFormat="1" applyFont="1" applyFill="1" applyBorder="1" applyAlignment="1">
      <alignment horizontal="centerContinuous" vertical="center" wrapText="1"/>
      <protection/>
    </xf>
    <xf numFmtId="17" fontId="6" fillId="33" borderId="11" xfId="37" applyNumberFormat="1" applyFont="1" applyFill="1" applyBorder="1" applyAlignment="1">
      <alignment horizontal="centerContinuous" vertical="center"/>
      <protection/>
    </xf>
    <xf numFmtId="0" fontId="3" fillId="33" borderId="0" xfId="37" applyFont="1" applyFill="1" applyBorder="1">
      <alignment/>
      <protection/>
    </xf>
    <xf numFmtId="17" fontId="6" fillId="33" borderId="0" xfId="37" applyNumberFormat="1" applyFont="1" applyFill="1" applyBorder="1" applyAlignment="1">
      <alignment horizontal="centerContinuous" vertical="center" wrapText="1"/>
      <protection/>
    </xf>
    <xf numFmtId="17" fontId="6" fillId="33" borderId="0" xfId="37" applyNumberFormat="1" applyFont="1" applyFill="1" applyBorder="1" applyAlignment="1">
      <alignment horizontal="centerContinuous" vertical="center"/>
      <protection/>
    </xf>
    <xf numFmtId="0" fontId="6" fillId="33" borderId="12" xfId="37" applyNumberFormat="1" applyFont="1" applyFill="1" applyBorder="1" applyAlignment="1">
      <alignment horizontal="justify" vertical="center"/>
      <protection/>
    </xf>
    <xf numFmtId="0" fontId="3" fillId="34" borderId="0" xfId="66" applyFont="1" applyFill="1" applyBorder="1" applyAlignment="1">
      <alignment vertical="center"/>
      <protection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72" fontId="3" fillId="34" borderId="0" xfId="58" applyNumberFormat="1" applyFont="1" applyFill="1" applyBorder="1" applyAlignment="1">
      <alignment/>
    </xf>
    <xf numFmtId="173" fontId="3" fillId="34" borderId="0" xfId="69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172" fontId="6" fillId="34" borderId="0" xfId="58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73" fontId="6" fillId="33" borderId="13" xfId="69" applyNumberFormat="1" applyFont="1" applyFill="1" applyBorder="1" applyAlignment="1">
      <alignment horizontal="right"/>
    </xf>
    <xf numFmtId="17" fontId="3" fillId="34" borderId="0" xfId="37" applyNumberFormat="1" applyFont="1" applyFill="1" applyBorder="1">
      <alignment/>
      <protection/>
    </xf>
    <xf numFmtId="3" fontId="3" fillId="34" borderId="0" xfId="37" applyNumberFormat="1" applyFont="1" applyFill="1" applyBorder="1" applyAlignment="1">
      <alignment horizontal="right"/>
      <protection/>
    </xf>
    <xf numFmtId="172" fontId="3" fillId="34" borderId="0" xfId="59" applyNumberFormat="1" applyFont="1" applyFill="1" applyBorder="1" applyAlignment="1">
      <alignment/>
    </xf>
    <xf numFmtId="176" fontId="3" fillId="34" borderId="12" xfId="69" applyNumberFormat="1" applyFont="1" applyFill="1" applyBorder="1" applyAlignment="1">
      <alignment horizontal="right"/>
    </xf>
    <xf numFmtId="192" fontId="3" fillId="34" borderId="12" xfId="51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172" fontId="3" fillId="34" borderId="0" xfId="51" applyNumberFormat="1" applyFont="1" applyFill="1" applyBorder="1" applyAlignment="1">
      <alignment/>
    </xf>
    <xf numFmtId="175" fontId="3" fillId="34" borderId="0" xfId="51" applyNumberFormat="1" applyFont="1" applyFill="1" applyBorder="1" applyAlignment="1">
      <alignment/>
    </xf>
    <xf numFmtId="173" fontId="3" fillId="34" borderId="0" xfId="70" applyNumberFormat="1" applyFont="1" applyFill="1" applyBorder="1" applyAlignment="1">
      <alignment horizontal="right"/>
    </xf>
    <xf numFmtId="0" fontId="3" fillId="34" borderId="0" xfId="67" applyFont="1" applyFill="1">
      <alignment/>
      <protection/>
    </xf>
    <xf numFmtId="172" fontId="6" fillId="34" borderId="0" xfId="51" applyNumberFormat="1" applyFont="1" applyFill="1" applyBorder="1" applyAlignment="1">
      <alignment/>
    </xf>
    <xf numFmtId="175" fontId="6" fillId="34" borderId="0" xfId="51" applyNumberFormat="1" applyFont="1" applyFill="1" applyBorder="1" applyAlignment="1">
      <alignment/>
    </xf>
    <xf numFmtId="173" fontId="6" fillId="34" borderId="0" xfId="7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/>
    </xf>
    <xf numFmtId="0" fontId="6" fillId="34" borderId="0" xfId="37" applyFont="1" applyFill="1" applyAlignment="1">
      <alignment vertical="center"/>
      <protection/>
    </xf>
    <xf numFmtId="0" fontId="3" fillId="34" borderId="0" xfId="37" applyFont="1" applyFill="1" applyBorder="1" applyAlignment="1">
      <alignment horizontal="left" vertical="center" indent="1"/>
      <protection/>
    </xf>
    <xf numFmtId="0" fontId="3" fillId="34" borderId="0" xfId="37" applyFont="1" applyFill="1" applyBorder="1" applyAlignment="1">
      <alignment horizontal="left" vertical="center" indent="2"/>
      <protection/>
    </xf>
    <xf numFmtId="0" fontId="6" fillId="34" borderId="0" xfId="37" applyFont="1" applyFill="1" applyBorder="1" applyAlignment="1">
      <alignment horizontal="left" vertical="center"/>
      <protection/>
    </xf>
    <xf numFmtId="0" fontId="6" fillId="34" borderId="0" xfId="67" applyFont="1" applyFill="1">
      <alignment/>
      <protection/>
    </xf>
    <xf numFmtId="0" fontId="3" fillId="34" borderId="0" xfId="38" applyFont="1" applyFill="1" applyBorder="1" applyAlignment="1">
      <alignment horizontal="left" indent="4"/>
      <protection/>
    </xf>
    <xf numFmtId="0" fontId="6" fillId="34" borderId="13" xfId="37" applyFont="1" applyFill="1" applyBorder="1" applyAlignment="1">
      <alignment horizontal="left" vertical="center" wrapText="1" indent="1"/>
      <protection/>
    </xf>
    <xf numFmtId="172" fontId="6" fillId="34" borderId="13" xfId="51" applyNumberFormat="1" applyFont="1" applyFill="1" applyBorder="1" applyAlignment="1">
      <alignment/>
    </xf>
    <xf numFmtId="175" fontId="6" fillId="34" borderId="13" xfId="51" applyNumberFormat="1" applyFont="1" applyFill="1" applyBorder="1" applyAlignment="1">
      <alignment/>
    </xf>
    <xf numFmtId="173" fontId="6" fillId="34" borderId="13" xfId="70" applyNumberFormat="1" applyFont="1" applyFill="1" applyBorder="1" applyAlignment="1">
      <alignment horizontal="right"/>
    </xf>
    <xf numFmtId="172" fontId="3" fillId="0" borderId="0" xfId="58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37" applyNumberFormat="1" applyFont="1" applyFill="1" applyBorder="1" applyAlignment="1">
      <alignment horizontal="right"/>
      <protection/>
    </xf>
    <xf numFmtId="173" fontId="3" fillId="34" borderId="10" xfId="71" applyNumberFormat="1" applyFont="1" applyFill="1" applyBorder="1" applyAlignment="1">
      <alignment horizontal="right" vertical="center"/>
    </xf>
    <xf numFmtId="173" fontId="3" fillId="34" borderId="0" xfId="71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/>
    </xf>
    <xf numFmtId="176" fontId="3" fillId="34" borderId="12" xfId="69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justify"/>
    </xf>
    <xf numFmtId="193" fontId="3" fillId="34" borderId="0" xfId="39" applyNumberFormat="1" applyFont="1" applyFill="1" applyBorder="1" applyAlignment="1">
      <alignment horizontal="right" vertical="center"/>
      <protection/>
    </xf>
    <xf numFmtId="193" fontId="3" fillId="34" borderId="10" xfId="39" applyNumberFormat="1" applyFont="1" applyFill="1" applyBorder="1" applyAlignment="1">
      <alignment horizontal="right" vertical="center"/>
      <protection/>
    </xf>
    <xf numFmtId="193" fontId="8" fillId="34" borderId="12" xfId="39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16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173" fontId="4" fillId="33" borderId="13" xfId="69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3" borderId="13" xfId="37" applyFont="1" applyFill="1" applyBorder="1" applyAlignment="1">
      <alignment horizontal="left"/>
      <protection/>
    </xf>
    <xf numFmtId="0" fontId="4" fillId="33" borderId="13" xfId="37" applyNumberFormat="1" applyFont="1" applyFill="1" applyBorder="1" applyAlignment="1">
      <alignment horizontal="right"/>
      <protection/>
    </xf>
    <xf numFmtId="16" fontId="4" fillId="33" borderId="13" xfId="37" applyNumberFormat="1" applyFont="1" applyFill="1" applyBorder="1" applyAlignment="1">
      <alignment horizontal="right"/>
      <protection/>
    </xf>
    <xf numFmtId="0" fontId="4" fillId="33" borderId="13" xfId="37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4" fillId="33" borderId="12" xfId="37" applyFont="1" applyFill="1" applyBorder="1" applyAlignment="1">
      <alignment horizontal="center" vertical="center"/>
      <protection/>
    </xf>
    <xf numFmtId="16" fontId="4" fillId="33" borderId="12" xfId="37" applyNumberFormat="1" applyFont="1" applyFill="1" applyBorder="1" applyAlignment="1">
      <alignment horizontal="center" vertical="center" wrapText="1"/>
      <protection/>
    </xf>
    <xf numFmtId="0" fontId="4" fillId="33" borderId="12" xfId="37" applyNumberFormat="1" applyFont="1" applyFill="1" applyBorder="1" applyAlignment="1">
      <alignment horizontal="center" vertical="center" wrapText="1"/>
      <protection/>
    </xf>
    <xf numFmtId="172" fontId="11" fillId="33" borderId="17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6" fillId="34" borderId="0" xfId="37" applyFont="1" applyFill="1" applyBorder="1">
      <alignment/>
      <protection/>
    </xf>
    <xf numFmtId="0" fontId="19" fillId="34" borderId="0" xfId="0" applyFont="1" applyFill="1" applyAlignment="1">
      <alignment/>
    </xf>
    <xf numFmtId="173" fontId="6" fillId="34" borderId="0" xfId="69" applyNumberFormat="1" applyFont="1" applyFill="1" applyBorder="1" applyAlignment="1">
      <alignment horizontal="right"/>
    </xf>
    <xf numFmtId="172" fontId="11" fillId="34" borderId="16" xfId="0" applyNumberFormat="1" applyFont="1" applyFill="1" applyBorder="1" applyAlignment="1">
      <alignment horizontal="right"/>
    </xf>
    <xf numFmtId="172" fontId="10" fillId="34" borderId="0" xfId="0" applyNumberFormat="1" applyFont="1" applyFill="1" applyBorder="1" applyAlignment="1">
      <alignment horizontal="right"/>
    </xf>
    <xf numFmtId="172" fontId="10" fillId="34" borderId="17" xfId="0" applyNumberFormat="1" applyFont="1" applyFill="1" applyBorder="1" applyAlignment="1">
      <alignment horizontal="right"/>
    </xf>
    <xf numFmtId="44" fontId="10" fillId="34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72" fontId="3" fillId="34" borderId="0" xfId="67" applyNumberFormat="1" applyFont="1" applyFill="1">
      <alignment/>
      <protection/>
    </xf>
    <xf numFmtId="0" fontId="20" fillId="34" borderId="10" xfId="37" applyFont="1" applyFill="1" applyBorder="1">
      <alignment/>
      <protection/>
    </xf>
    <xf numFmtId="0" fontId="20" fillId="34" borderId="0" xfId="37" applyFont="1" applyFill="1" applyBorder="1">
      <alignment/>
      <protection/>
    </xf>
    <xf numFmtId="0" fontId="14" fillId="35" borderId="0" xfId="0" applyFont="1" applyFill="1" applyAlignment="1">
      <alignment horizontal="center" wrapText="1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173" fontId="3" fillId="35" borderId="0" xfId="69" applyNumberFormat="1" applyFont="1" applyFill="1" applyBorder="1" applyAlignment="1">
      <alignment/>
    </xf>
    <xf numFmtId="173" fontId="6" fillId="35" borderId="13" xfId="37" applyNumberFormat="1" applyFont="1" applyFill="1" applyBorder="1" applyAlignment="1">
      <alignment vertical="center"/>
      <protection/>
    </xf>
    <xf numFmtId="173" fontId="6" fillId="35" borderId="0" xfId="37" applyNumberFormat="1" applyFont="1" applyFill="1" applyBorder="1" applyAlignment="1">
      <alignment vertical="center"/>
      <protection/>
    </xf>
    <xf numFmtId="173" fontId="4" fillId="33" borderId="13" xfId="37" applyNumberFormat="1" applyFont="1" applyFill="1" applyBorder="1" applyAlignment="1">
      <alignment vertical="center"/>
      <protection/>
    </xf>
    <xf numFmtId="173" fontId="3" fillId="34" borderId="0" xfId="69" applyNumberFormat="1" applyFont="1" applyFill="1" applyBorder="1" applyAlignment="1">
      <alignment/>
    </xf>
    <xf numFmtId="173" fontId="6" fillId="35" borderId="0" xfId="69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 indent="4"/>
    </xf>
    <xf numFmtId="17" fontId="4" fillId="33" borderId="12" xfId="37" applyNumberFormat="1" applyFont="1" applyFill="1" applyBorder="1" applyAlignment="1">
      <alignment horizontal="right" vertical="center" wrapText="1"/>
      <protection/>
    </xf>
    <xf numFmtId="0" fontId="16" fillId="0" borderId="0" xfId="0" applyNumberFormat="1" applyFont="1" applyAlignment="1">
      <alignment/>
    </xf>
    <xf numFmtId="173" fontId="3" fillId="34" borderId="0" xfId="54" applyNumberFormat="1" applyFont="1" applyFill="1" applyBorder="1" applyAlignment="1">
      <alignment/>
    </xf>
    <xf numFmtId="173" fontId="6" fillId="34" borderId="0" xfId="54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9" fillId="34" borderId="0" xfId="37" applyFont="1" applyFill="1" applyBorder="1">
      <alignment/>
      <protection/>
    </xf>
    <xf numFmtId="172" fontId="6" fillId="0" borderId="0" xfId="51" applyNumberFormat="1" applyFont="1" applyFill="1" applyBorder="1" applyAlignment="1">
      <alignment/>
    </xf>
    <xf numFmtId="172" fontId="6" fillId="0" borderId="0" xfId="37" applyNumberFormat="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/>
    </xf>
    <xf numFmtId="172" fontId="3" fillId="0" borderId="0" xfId="37" applyNumberFormat="1" applyFont="1" applyFill="1" applyBorder="1" applyAlignment="1">
      <alignment/>
      <protection/>
    </xf>
    <xf numFmtId="172" fontId="4" fillId="33" borderId="13" xfId="51" applyNumberFormat="1" applyFont="1" applyFill="1" applyBorder="1" applyAlignment="1">
      <alignment/>
    </xf>
    <xf numFmtId="0" fontId="14" fillId="35" borderId="0" xfId="0" applyFont="1" applyFill="1" applyAlignment="1">
      <alignment horizontal="right" wrapText="1"/>
    </xf>
    <xf numFmtId="0" fontId="4" fillId="33" borderId="12" xfId="37" applyFont="1" applyFill="1" applyBorder="1" applyAlignment="1">
      <alignment horizontal="right" vertical="center"/>
      <protection/>
    </xf>
    <xf numFmtId="175" fontId="3" fillId="35" borderId="0" xfId="54" applyNumberFormat="1" applyFont="1" applyFill="1" applyBorder="1" applyAlignment="1">
      <alignment horizontal="right"/>
    </xf>
    <xf numFmtId="175" fontId="3" fillId="35" borderId="0" xfId="54" applyNumberFormat="1" applyFont="1" applyFill="1" applyBorder="1" applyAlignment="1">
      <alignment horizontal="center"/>
    </xf>
    <xf numFmtId="175" fontId="6" fillId="35" borderId="13" xfId="37" applyNumberFormat="1" applyFont="1" applyFill="1" applyBorder="1" applyAlignment="1">
      <alignment horizontal="right" vertical="center"/>
      <protection/>
    </xf>
    <xf numFmtId="175" fontId="6" fillId="35" borderId="0" xfId="37" applyNumberFormat="1" applyFont="1" applyFill="1" applyBorder="1" applyAlignment="1">
      <alignment horizontal="right" vertical="center"/>
      <protection/>
    </xf>
    <xf numFmtId="175" fontId="4" fillId="33" borderId="13" xfId="37" applyNumberFormat="1" applyFont="1" applyFill="1" applyBorder="1" applyAlignment="1">
      <alignment horizontal="right" vertical="center"/>
      <protection/>
    </xf>
    <xf numFmtId="174" fontId="6" fillId="35" borderId="13" xfId="37" applyNumberFormat="1" applyFont="1" applyFill="1" applyBorder="1" applyAlignment="1">
      <alignment horizontal="right" vertical="center"/>
      <protection/>
    </xf>
    <xf numFmtId="193" fontId="3" fillId="0" borderId="0" xfId="39" applyNumberFormat="1" applyFont="1" applyFill="1" applyBorder="1" applyAlignment="1">
      <alignment horizontal="right" vertical="center"/>
      <protection/>
    </xf>
    <xf numFmtId="175" fontId="3" fillId="0" borderId="0" xfId="39" applyNumberFormat="1" applyFont="1" applyFill="1" applyBorder="1" applyAlignment="1">
      <alignment horizontal="right" vertical="center"/>
      <protection/>
    </xf>
    <xf numFmtId="173" fontId="3" fillId="0" borderId="0" xfId="69" applyNumberFormat="1" applyFont="1" applyFill="1" applyBorder="1" applyAlignment="1">
      <alignment horizontal="right" vertical="center"/>
    </xf>
    <xf numFmtId="173" fontId="3" fillId="0" borderId="12" xfId="69" applyNumberFormat="1" applyFont="1" applyFill="1" applyBorder="1" applyAlignment="1">
      <alignment horizontal="right" vertical="center"/>
    </xf>
    <xf numFmtId="193" fontId="8" fillId="0" borderId="13" xfId="39" applyNumberFormat="1" applyFont="1" applyFill="1" applyBorder="1" applyAlignment="1">
      <alignment vertical="center"/>
      <protection/>
    </xf>
    <xf numFmtId="175" fontId="8" fillId="0" borderId="13" xfId="39" applyNumberFormat="1" applyFont="1" applyFill="1" applyBorder="1" applyAlignment="1">
      <alignment vertical="center"/>
      <protection/>
    </xf>
    <xf numFmtId="173" fontId="8" fillId="0" borderId="12" xfId="69" applyNumberFormat="1" applyFont="1" applyFill="1" applyBorder="1" applyAlignment="1">
      <alignment horizontal="right" vertical="center"/>
    </xf>
    <xf numFmtId="175" fontId="3" fillId="36" borderId="0" xfId="39" applyNumberFormat="1" applyFont="1" applyFill="1" applyBorder="1" applyAlignment="1">
      <alignment horizontal="right" vertical="center"/>
      <protection/>
    </xf>
    <xf numFmtId="193" fontId="3" fillId="36" borderId="0" xfId="39" applyNumberFormat="1" applyFont="1" applyFill="1" applyBorder="1" applyAlignment="1">
      <alignment horizontal="right" vertical="center"/>
      <protection/>
    </xf>
    <xf numFmtId="17" fontId="4" fillId="33" borderId="12" xfId="37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/>
    </xf>
    <xf numFmtId="172" fontId="3" fillId="0" borderId="0" xfId="51" applyNumberFormat="1" applyFont="1" applyFill="1" applyBorder="1" applyAlignment="1">
      <alignment horizontal="right"/>
    </xf>
    <xf numFmtId="0" fontId="3" fillId="0" borderId="0" xfId="37" applyFont="1" applyFill="1" applyBorder="1" applyAlignment="1">
      <alignment horizontal="left" indent="1"/>
      <protection/>
    </xf>
    <xf numFmtId="0" fontId="6" fillId="0" borderId="0" xfId="37" applyFont="1" applyFill="1" applyBorder="1" applyAlignment="1">
      <alignment horizontal="left"/>
      <protection/>
    </xf>
    <xf numFmtId="0" fontId="3" fillId="0" borderId="0" xfId="37" applyFont="1" applyFill="1" applyBorder="1" applyAlignment="1">
      <alignment horizontal="left"/>
      <protection/>
    </xf>
    <xf numFmtId="172" fontId="4" fillId="33" borderId="13" xfId="51" applyNumberFormat="1" applyFont="1" applyFill="1" applyBorder="1" applyAlignment="1">
      <alignment vertical="center"/>
    </xf>
    <xf numFmtId="173" fontId="4" fillId="33" borderId="13" xfId="69" applyNumberFormat="1" applyFont="1" applyFill="1" applyBorder="1" applyAlignment="1" applyProtection="1">
      <alignment horizontal="right" vertical="center"/>
      <protection/>
    </xf>
    <xf numFmtId="0" fontId="3" fillId="0" borderId="18" xfId="37" applyFont="1" applyFill="1" applyBorder="1" applyAlignment="1">
      <alignment/>
      <protection/>
    </xf>
    <xf numFmtId="172" fontId="3" fillId="0" borderId="18" xfId="51" applyNumberFormat="1" applyFont="1" applyFill="1" applyBorder="1" applyAlignment="1">
      <alignment horizontal="right"/>
    </xf>
    <xf numFmtId="172" fontId="3" fillId="0" borderId="18" xfId="37" applyNumberFormat="1" applyFont="1" applyFill="1" applyBorder="1" applyAlignment="1">
      <alignment/>
      <protection/>
    </xf>
    <xf numFmtId="172" fontId="3" fillId="0" borderId="18" xfId="51" applyNumberFormat="1" applyFont="1" applyFill="1" applyBorder="1" applyAlignment="1">
      <alignment/>
    </xf>
    <xf numFmtId="175" fontId="3" fillId="0" borderId="0" xfId="37" applyNumberFormat="1" applyFont="1" applyFill="1" applyBorder="1" applyAlignment="1">
      <alignment horizontal="right" vertical="center"/>
      <protection/>
    </xf>
    <xf numFmtId="175" fontId="3" fillId="0" borderId="0" xfId="37" applyNumberFormat="1" applyFont="1" applyFill="1" applyBorder="1" applyAlignment="1">
      <alignment vertical="center"/>
      <protection/>
    </xf>
    <xf numFmtId="0" fontId="3" fillId="34" borderId="0" xfId="37" applyFont="1" applyFill="1" applyBorder="1" applyAlignment="1">
      <alignment horizontal="left" vertical="center"/>
      <protection/>
    </xf>
    <xf numFmtId="198" fontId="6" fillId="34" borderId="13" xfId="51" applyNumberFormat="1" applyFont="1" applyFill="1" applyBorder="1" applyAlignment="1">
      <alignment horizontal="center"/>
    </xf>
    <xf numFmtId="172" fontId="6" fillId="34" borderId="13" xfId="51" applyNumberFormat="1" applyFont="1" applyFill="1" applyBorder="1" applyAlignment="1">
      <alignment horizontal="center"/>
    </xf>
    <xf numFmtId="172" fontId="6" fillId="34" borderId="13" xfId="70" applyNumberFormat="1" applyFont="1" applyFill="1" applyBorder="1" applyAlignment="1">
      <alignment horizontal="center"/>
    </xf>
    <xf numFmtId="172" fontId="3" fillId="34" borderId="0" xfId="67" applyNumberFormat="1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9" fontId="3" fillId="34" borderId="0" xfId="69" applyFont="1" applyFill="1" applyBorder="1" applyAlignment="1">
      <alignment horizontal="right"/>
    </xf>
    <xf numFmtId="9" fontId="3" fillId="34" borderId="0" xfId="69" applyNumberFormat="1" applyFont="1" applyFill="1" applyBorder="1" applyAlignment="1">
      <alignment horizontal="right"/>
    </xf>
    <xf numFmtId="9" fontId="3" fillId="0" borderId="0" xfId="69" applyFont="1" applyFill="1" applyBorder="1" applyAlignment="1">
      <alignment horizontal="right"/>
    </xf>
    <xf numFmtId="9" fontId="4" fillId="33" borderId="13" xfId="69" applyNumberFormat="1" applyFont="1" applyFill="1" applyBorder="1" applyAlignment="1">
      <alignment/>
    </xf>
    <xf numFmtId="0" fontId="0" fillId="36" borderId="0" xfId="0" applyFill="1" applyAlignment="1">
      <alignment/>
    </xf>
    <xf numFmtId="172" fontId="59" fillId="36" borderId="0" xfId="51" applyNumberFormat="1" applyFont="1" applyFill="1" applyAlignment="1">
      <alignment/>
    </xf>
    <xf numFmtId="0" fontId="3" fillId="0" borderId="0" xfId="37" applyFont="1" applyBorder="1" applyAlignment="1">
      <alignment vertical="center"/>
      <protection/>
    </xf>
    <xf numFmtId="17" fontId="4" fillId="33" borderId="19" xfId="37" applyNumberFormat="1" applyFont="1" applyFill="1" applyBorder="1" applyAlignment="1">
      <alignment horizontal="left" vertical="center"/>
      <protection/>
    </xf>
    <xf numFmtId="17" fontId="4" fillId="33" borderId="20" xfId="37" applyNumberFormat="1" applyFont="1" applyFill="1" applyBorder="1" applyAlignment="1">
      <alignment horizontal="center" vertical="center" wrapText="1"/>
      <protection/>
    </xf>
    <xf numFmtId="17" fontId="4" fillId="33" borderId="13" xfId="37" applyNumberFormat="1" applyFont="1" applyFill="1" applyBorder="1" applyAlignment="1">
      <alignment horizontal="center" vertical="center" wrapText="1"/>
      <protection/>
    </xf>
    <xf numFmtId="17" fontId="4" fillId="33" borderId="21" xfId="37" applyNumberFormat="1" applyFont="1" applyFill="1" applyBorder="1" applyAlignment="1">
      <alignment horizontal="center" vertical="center" wrapText="1"/>
      <protection/>
    </xf>
    <xf numFmtId="0" fontId="3" fillId="34" borderId="22" xfId="66" applyFont="1" applyFill="1" applyBorder="1" applyAlignment="1">
      <alignment vertical="center"/>
      <protection/>
    </xf>
    <xf numFmtId="172" fontId="3" fillId="34" borderId="10" xfId="61" applyNumberFormat="1" applyFont="1" applyFill="1" applyBorder="1" applyAlignment="1">
      <alignment vertical="center"/>
    </xf>
    <xf numFmtId="172" fontId="3" fillId="34" borderId="0" xfId="61" applyNumberFormat="1" applyFont="1" applyFill="1" applyBorder="1" applyAlignment="1">
      <alignment vertical="center"/>
    </xf>
    <xf numFmtId="0" fontId="3" fillId="36" borderId="22" xfId="66" applyFont="1" applyFill="1" applyBorder="1" applyAlignment="1">
      <alignment vertical="center"/>
      <protection/>
    </xf>
    <xf numFmtId="3" fontId="4" fillId="33" borderId="20" xfId="66" applyNumberFormat="1" applyFont="1" applyFill="1" applyBorder="1" applyAlignment="1">
      <alignment vertical="center"/>
      <protection/>
    </xf>
    <xf numFmtId="172" fontId="4" fillId="33" borderId="20" xfId="61" applyNumberFormat="1" applyFont="1" applyFill="1" applyBorder="1" applyAlignment="1">
      <alignment vertical="center"/>
    </xf>
    <xf numFmtId="172" fontId="4" fillId="33" borderId="13" xfId="61" applyNumberFormat="1" applyFont="1" applyFill="1" applyBorder="1" applyAlignment="1">
      <alignment vertical="center"/>
    </xf>
    <xf numFmtId="172" fontId="4" fillId="33" borderId="21" xfId="61" applyNumberFormat="1" applyFont="1" applyFill="1" applyBorder="1" applyAlignment="1">
      <alignment vertical="center"/>
    </xf>
    <xf numFmtId="172" fontId="3" fillId="0" borderId="22" xfId="61" applyNumberFormat="1" applyFont="1" applyFill="1" applyBorder="1" applyAlignment="1">
      <alignment vertical="center"/>
    </xf>
    <xf numFmtId="172" fontId="3" fillId="0" borderId="0" xfId="61" applyNumberFormat="1" applyFont="1" applyFill="1" applyBorder="1" applyAlignment="1">
      <alignment vertical="center"/>
    </xf>
    <xf numFmtId="172" fontId="3" fillId="0" borderId="23" xfId="61" applyNumberFormat="1" applyFont="1" applyFill="1" applyBorder="1" applyAlignment="1">
      <alignment vertical="center"/>
    </xf>
    <xf numFmtId="172" fontId="7" fillId="33" borderId="10" xfId="61" applyNumberFormat="1" applyFont="1" applyFill="1" applyBorder="1" applyAlignment="1">
      <alignment horizontal="center" vertical="center"/>
    </xf>
    <xf numFmtId="0" fontId="4" fillId="33" borderId="12" xfId="61" applyNumberFormat="1" applyFont="1" applyFill="1" applyBorder="1" applyAlignment="1">
      <alignment horizontal="right" vertical="center"/>
    </xf>
    <xf numFmtId="172" fontId="4" fillId="33" borderId="12" xfId="61" applyNumberFormat="1" applyFont="1" applyFill="1" applyBorder="1" applyAlignment="1">
      <alignment horizontal="center" vertical="center"/>
    </xf>
    <xf numFmtId="172" fontId="7" fillId="33" borderId="0" xfId="61" applyNumberFormat="1" applyFont="1" applyFill="1" applyBorder="1" applyAlignment="1">
      <alignment horizontal="center" vertical="center"/>
    </xf>
    <xf numFmtId="173" fontId="3" fillId="0" borderId="18" xfId="61" applyNumberFormat="1" applyFont="1" applyFill="1" applyBorder="1" applyAlignment="1">
      <alignment/>
    </xf>
    <xf numFmtId="0" fontId="6" fillId="33" borderId="13" xfId="37" applyFont="1" applyFill="1" applyBorder="1" applyAlignment="1">
      <alignment vertical="center" wrapText="1"/>
      <protection/>
    </xf>
    <xf numFmtId="0" fontId="65" fillId="34" borderId="0" xfId="0" applyFont="1" applyFill="1" applyAlignment="1">
      <alignment/>
    </xf>
    <xf numFmtId="172" fontId="66" fillId="34" borderId="0" xfId="51" applyNumberFormat="1" applyFont="1" applyFill="1" applyAlignment="1">
      <alignment/>
    </xf>
    <xf numFmtId="172" fontId="47" fillId="34" borderId="0" xfId="51" applyNumberFormat="1" applyFont="1" applyFill="1" applyAlignment="1">
      <alignment/>
    </xf>
    <xf numFmtId="0" fontId="47" fillId="34" borderId="0" xfId="0" applyFont="1" applyFill="1" applyAlignment="1">
      <alignment/>
    </xf>
    <xf numFmtId="0" fontId="66" fillId="34" borderId="0" xfId="0" applyFont="1" applyFill="1" applyAlignment="1">
      <alignment/>
    </xf>
    <xf numFmtId="172" fontId="66" fillId="36" borderId="0" xfId="51" applyNumberFormat="1" applyFont="1" applyFill="1" applyAlignment="1">
      <alignment/>
    </xf>
    <xf numFmtId="0" fontId="47" fillId="36" borderId="0" xfId="0" applyFont="1" applyFill="1" applyAlignment="1">
      <alignment/>
    </xf>
    <xf numFmtId="198" fontId="11" fillId="34" borderId="0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 wrapText="1"/>
    </xf>
    <xf numFmtId="0" fontId="10" fillId="33" borderId="24" xfId="0" applyFont="1" applyFill="1" applyBorder="1" applyAlignment="1">
      <alignment horizontal="center" wrapText="1"/>
    </xf>
    <xf numFmtId="191" fontId="10" fillId="34" borderId="0" xfId="0" applyNumberFormat="1" applyFont="1" applyFill="1" applyBorder="1" applyAlignment="1">
      <alignment horizontal="right" wrapText="1"/>
    </xf>
    <xf numFmtId="191" fontId="10" fillId="34" borderId="25" xfId="0" applyNumberFormat="1" applyFont="1" applyFill="1" applyBorder="1" applyAlignment="1">
      <alignment horizontal="right" wrapText="1"/>
    </xf>
    <xf numFmtId="191" fontId="10" fillId="34" borderId="25" xfId="0" applyNumberFormat="1" applyFont="1" applyFill="1" applyBorder="1" applyAlignment="1">
      <alignment horizontal="right"/>
    </xf>
    <xf numFmtId="191" fontId="10" fillId="34" borderId="26" xfId="0" applyNumberFormat="1" applyFont="1" applyFill="1" applyBorder="1" applyAlignment="1">
      <alignment horizontal="right"/>
    </xf>
    <xf numFmtId="191" fontId="11" fillId="33" borderId="17" xfId="0" applyNumberFormat="1" applyFont="1" applyFill="1" applyBorder="1" applyAlignment="1">
      <alignment horizontal="right" wrapText="1"/>
    </xf>
    <xf numFmtId="191" fontId="11" fillId="33" borderId="27" xfId="0" applyNumberFormat="1" applyFont="1" applyFill="1" applyBorder="1" applyAlignment="1">
      <alignment horizontal="right" wrapText="1"/>
    </xf>
    <xf numFmtId="191" fontId="11" fillId="33" borderId="24" xfId="0" applyNumberFormat="1" applyFont="1" applyFill="1" applyBorder="1" applyAlignment="1">
      <alignment horizontal="right" wrapText="1"/>
    </xf>
    <xf numFmtId="172" fontId="3" fillId="34" borderId="22" xfId="61" applyNumberFormat="1" applyFont="1" applyFill="1" applyBorder="1" applyAlignment="1">
      <alignment vertical="center"/>
    </xf>
    <xf numFmtId="172" fontId="3" fillId="34" borderId="28" xfId="61" applyNumberFormat="1" applyFont="1" applyFill="1" applyBorder="1" applyAlignment="1">
      <alignment vertical="center"/>
    </xf>
    <xf numFmtId="172" fontId="3" fillId="34" borderId="23" xfId="61" applyNumberFormat="1" applyFont="1" applyFill="1" applyBorder="1" applyAlignment="1">
      <alignment vertical="center"/>
    </xf>
    <xf numFmtId="172" fontId="3" fillId="34" borderId="22" xfId="61" applyNumberFormat="1" applyFont="1" applyFill="1" applyBorder="1" applyAlignment="1">
      <alignment horizontal="right" vertical="center"/>
    </xf>
    <xf numFmtId="172" fontId="3" fillId="34" borderId="0" xfId="61" applyNumberFormat="1" applyFont="1" applyFill="1" applyBorder="1" applyAlignment="1">
      <alignment horizontal="right" vertical="center"/>
    </xf>
    <xf numFmtId="172" fontId="3" fillId="34" borderId="23" xfId="61" applyNumberFormat="1" applyFont="1" applyFill="1" applyBorder="1" applyAlignment="1">
      <alignment horizontal="right" vertical="center"/>
    </xf>
    <xf numFmtId="0" fontId="11" fillId="33" borderId="29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0" fillId="33" borderId="3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/>
    </xf>
    <xf numFmtId="191" fontId="10" fillId="34" borderId="26" xfId="0" applyNumberFormat="1" applyFont="1" applyFill="1" applyBorder="1" applyAlignment="1">
      <alignment horizontal="right" wrapText="1"/>
    </xf>
    <xf numFmtId="0" fontId="10" fillId="34" borderId="25" xfId="0" applyFont="1" applyFill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/>
    </xf>
    <xf numFmtId="172" fontId="3" fillId="34" borderId="32" xfId="61" applyNumberFormat="1" applyFont="1" applyFill="1" applyBorder="1" applyAlignment="1">
      <alignment vertical="center"/>
    </xf>
    <xf numFmtId="176" fontId="14" fillId="35" borderId="0" xfId="69" applyNumberFormat="1" applyFont="1" applyFill="1" applyAlignment="1">
      <alignment horizontal="center" wrapText="1"/>
    </xf>
    <xf numFmtId="176" fontId="4" fillId="33" borderId="12" xfId="69" applyNumberFormat="1" applyFont="1" applyFill="1" applyBorder="1" applyAlignment="1">
      <alignment horizontal="center" vertical="center"/>
    </xf>
    <xf numFmtId="176" fontId="0" fillId="0" borderId="0" xfId="69" applyNumberFormat="1" applyFont="1" applyAlignment="1">
      <alignment/>
    </xf>
    <xf numFmtId="171" fontId="6" fillId="35" borderId="13" xfId="37" applyNumberFormat="1" applyFont="1" applyFill="1" applyBorder="1" applyAlignment="1">
      <alignment horizontal="right" vertical="center"/>
      <protection/>
    </xf>
    <xf numFmtId="173" fontId="6" fillId="0" borderId="0" xfId="60" applyNumberFormat="1" applyFont="1" applyFill="1" applyBorder="1" applyAlignment="1">
      <alignment/>
    </xf>
    <xf numFmtId="173" fontId="3" fillId="0" borderId="0" xfId="60" applyNumberFormat="1" applyFont="1" applyFill="1" applyBorder="1" applyAlignment="1">
      <alignment/>
    </xf>
    <xf numFmtId="197" fontId="3" fillId="0" borderId="0" xfId="60" applyNumberFormat="1" applyFont="1" applyFill="1" applyBorder="1" applyAlignment="1">
      <alignment/>
    </xf>
    <xf numFmtId="172" fontId="6" fillId="34" borderId="0" xfId="60" applyNumberFormat="1" applyFont="1" applyFill="1" applyBorder="1" applyAlignment="1">
      <alignment vertical="center"/>
    </xf>
    <xf numFmtId="175" fontId="6" fillId="34" borderId="0" xfId="60" applyNumberFormat="1" applyFont="1" applyFill="1" applyBorder="1" applyAlignment="1">
      <alignment vertical="center"/>
    </xf>
    <xf numFmtId="175" fontId="3" fillId="34" borderId="0" xfId="60" applyNumberFormat="1" applyFont="1" applyFill="1" applyBorder="1" applyAlignment="1">
      <alignment vertical="center"/>
    </xf>
    <xf numFmtId="172" fontId="3" fillId="34" borderId="0" xfId="60" applyNumberFormat="1" applyFont="1" applyFill="1" applyBorder="1" applyAlignment="1">
      <alignment vertical="center"/>
    </xf>
    <xf numFmtId="172" fontId="3" fillId="34" borderId="10" xfId="6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3" fontId="3" fillId="0" borderId="0" xfId="7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 vertical="center"/>
    </xf>
    <xf numFmtId="175" fontId="3" fillId="0" borderId="12" xfId="7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7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82" fontId="3" fillId="0" borderId="12" xfId="0" applyNumberFormat="1" applyFont="1" applyFill="1" applyBorder="1" applyAlignment="1">
      <alignment horizontal="center" vertical="center"/>
    </xf>
    <xf numFmtId="173" fontId="3" fillId="0" borderId="12" xfId="70" applyNumberFormat="1" applyFont="1" applyFill="1" applyBorder="1" applyAlignment="1">
      <alignment horizontal="center" vertical="center"/>
    </xf>
    <xf numFmtId="200" fontId="3" fillId="0" borderId="0" xfId="70" applyNumberFormat="1" applyFont="1" applyFill="1" applyBorder="1" applyAlignment="1">
      <alignment horizontal="center" vertical="center"/>
    </xf>
    <xf numFmtId="176" fontId="3" fillId="0" borderId="12" xfId="70" applyNumberFormat="1" applyFont="1" applyFill="1" applyBorder="1" applyAlignment="1">
      <alignment horizontal="center" vertical="center"/>
    </xf>
    <xf numFmtId="200" fontId="3" fillId="0" borderId="12" xfId="7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8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01" fontId="22" fillId="0" borderId="0" xfId="0" applyNumberFormat="1" applyFont="1" applyAlignment="1">
      <alignment/>
    </xf>
    <xf numFmtId="0" fontId="6" fillId="37" borderId="13" xfId="65" applyFont="1" applyFill="1" applyBorder="1" applyAlignment="1">
      <alignment horizontal="center" vertical="center"/>
      <protection/>
    </xf>
    <xf numFmtId="17" fontId="6" fillId="37" borderId="13" xfId="65" applyNumberFormat="1" applyFont="1" applyFill="1" applyBorder="1" applyAlignment="1">
      <alignment horizontal="center" vertical="center"/>
      <protection/>
    </xf>
    <xf numFmtId="192" fontId="3" fillId="34" borderId="12" xfId="57" applyNumberFormat="1" applyFont="1" applyFill="1" applyBorder="1" applyAlignment="1">
      <alignment horizontal="right"/>
    </xf>
    <xf numFmtId="172" fontId="3" fillId="34" borderId="0" xfId="51" applyNumberFormat="1" applyFont="1" applyFill="1" applyBorder="1" applyAlignment="1">
      <alignment horizontal="right"/>
    </xf>
    <xf numFmtId="172" fontId="12" fillId="34" borderId="0" xfId="0" applyNumberFormat="1" applyFont="1" applyFill="1" applyAlignment="1">
      <alignment/>
    </xf>
    <xf numFmtId="172" fontId="11" fillId="33" borderId="15" xfId="0" applyNumberFormat="1" applyFont="1" applyFill="1" applyBorder="1" applyAlignment="1">
      <alignment horizontal="right"/>
    </xf>
    <xf numFmtId="172" fontId="18" fillId="34" borderId="0" xfId="0" applyNumberFormat="1" applyFont="1" applyFill="1" applyAlignment="1">
      <alignment/>
    </xf>
    <xf numFmtId="0" fontId="67" fillId="0" borderId="0" xfId="0" applyFont="1" applyAlignment="1">
      <alignment/>
    </xf>
    <xf numFmtId="171" fontId="3" fillId="0" borderId="0" xfId="51" applyFont="1" applyFill="1" applyBorder="1" applyAlignment="1">
      <alignment horizontal="center" vertical="center"/>
    </xf>
    <xf numFmtId="171" fontId="3" fillId="0" borderId="12" xfId="51" applyFont="1" applyFill="1" applyBorder="1" applyAlignment="1">
      <alignment horizontal="center" vertical="center"/>
    </xf>
    <xf numFmtId="0" fontId="24" fillId="34" borderId="0" xfId="0" applyFont="1" applyFill="1" applyAlignment="1">
      <alignment/>
    </xf>
    <xf numFmtId="175" fontId="24" fillId="34" borderId="0" xfId="55" applyNumberFormat="1" applyFont="1" applyFill="1" applyBorder="1" applyAlignment="1">
      <alignment vertical="center"/>
    </xf>
    <xf numFmtId="14" fontId="25" fillId="38" borderId="33" xfId="0" applyNumberFormat="1" applyFont="1" applyFill="1" applyBorder="1" applyAlignment="1">
      <alignment horizontal="center"/>
    </xf>
    <xf numFmtId="14" fontId="25" fillId="39" borderId="33" xfId="0" applyNumberFormat="1" applyFont="1" applyFill="1" applyBorder="1" applyAlignment="1">
      <alignment horizontal="center"/>
    </xf>
    <xf numFmtId="0" fontId="25" fillId="38" borderId="34" xfId="0" applyFont="1" applyFill="1" applyBorder="1" applyAlignment="1">
      <alignment horizontal="center"/>
    </xf>
    <xf numFmtId="0" fontId="25" fillId="39" borderId="34" xfId="0" applyFont="1" applyFill="1" applyBorder="1" applyAlignment="1">
      <alignment horizontal="center"/>
    </xf>
    <xf numFmtId="0" fontId="25" fillId="34" borderId="35" xfId="0" applyFont="1" applyFill="1" applyBorder="1" applyAlignment="1">
      <alignment/>
    </xf>
    <xf numFmtId="175" fontId="24" fillId="38" borderId="36" xfId="55" applyNumberFormat="1" applyFont="1" applyFill="1" applyBorder="1" applyAlignment="1">
      <alignment vertical="center"/>
    </xf>
    <xf numFmtId="175" fontId="24" fillId="34" borderId="36" xfId="55" applyNumberFormat="1" applyFont="1" applyFill="1" applyBorder="1" applyAlignment="1">
      <alignment vertical="center"/>
    </xf>
    <xf numFmtId="175" fontId="24" fillId="34" borderId="0" xfId="0" applyNumberFormat="1" applyFont="1" applyFill="1" applyAlignment="1">
      <alignment/>
    </xf>
    <xf numFmtId="0" fontId="24" fillId="34" borderId="37" xfId="0" applyFont="1" applyFill="1" applyBorder="1" applyAlignment="1">
      <alignment vertical="center"/>
    </xf>
    <xf numFmtId="0" fontId="24" fillId="34" borderId="38" xfId="0" applyFont="1" applyFill="1" applyBorder="1" applyAlignment="1">
      <alignment vertical="center"/>
    </xf>
    <xf numFmtId="175" fontId="24" fillId="40" borderId="36" xfId="55" applyNumberFormat="1" applyFont="1" applyFill="1" applyBorder="1" applyAlignment="1">
      <alignment vertical="center"/>
    </xf>
    <xf numFmtId="0" fontId="24" fillId="34" borderId="38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/>
    </xf>
    <xf numFmtId="0" fontId="25" fillId="34" borderId="36" xfId="0" applyFont="1" applyFill="1" applyBorder="1" applyAlignment="1">
      <alignment vertical="center"/>
    </xf>
    <xf numFmtId="0" fontId="24" fillId="34" borderId="38" xfId="0" applyFont="1" applyFill="1" applyBorder="1" applyAlignment="1">
      <alignment/>
    </xf>
    <xf numFmtId="175" fontId="25" fillId="38" borderId="36" xfId="55" applyNumberFormat="1" applyFont="1" applyFill="1" applyBorder="1" applyAlignment="1">
      <alignment vertical="center"/>
    </xf>
    <xf numFmtId="175" fontId="25" fillId="40" borderId="36" xfId="55" applyNumberFormat="1" applyFont="1" applyFill="1" applyBorder="1" applyAlignment="1">
      <alignment vertical="center"/>
    </xf>
    <xf numFmtId="175" fontId="25" fillId="40" borderId="0" xfId="55" applyNumberFormat="1" applyFont="1" applyFill="1" applyBorder="1" applyAlignment="1">
      <alignment vertical="center"/>
    </xf>
    <xf numFmtId="43" fontId="24" fillId="34" borderId="0" xfId="57" applyNumberFormat="1" applyFont="1" applyFill="1" applyAlignment="1">
      <alignment/>
    </xf>
    <xf numFmtId="0" fontId="25" fillId="34" borderId="0" xfId="0" applyFont="1" applyFill="1" applyAlignment="1">
      <alignment/>
    </xf>
    <xf numFmtId="0" fontId="25" fillId="34" borderId="37" xfId="0" applyFont="1" applyFill="1" applyBorder="1" applyAlignment="1">
      <alignment vertical="center"/>
    </xf>
    <xf numFmtId="175" fontId="25" fillId="34" borderId="36" xfId="55" applyNumberFormat="1" applyFont="1" applyFill="1" applyBorder="1" applyAlignment="1">
      <alignment vertical="center"/>
    </xf>
    <xf numFmtId="0" fontId="25" fillId="38" borderId="38" xfId="0" applyFont="1" applyFill="1" applyBorder="1" applyAlignment="1">
      <alignment vertical="center" wrapText="1"/>
    </xf>
    <xf numFmtId="0" fontId="26" fillId="38" borderId="34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25" fillId="34" borderId="39" xfId="0" applyFont="1" applyFill="1" applyBorder="1" applyAlignment="1">
      <alignment vertical="center" wrapText="1"/>
    </xf>
    <xf numFmtId="175" fontId="25" fillId="34" borderId="36" xfId="53" applyNumberFormat="1" applyFont="1" applyFill="1" applyBorder="1" applyAlignment="1">
      <alignment vertical="center"/>
    </xf>
    <xf numFmtId="175" fontId="25" fillId="38" borderId="36" xfId="53" applyNumberFormat="1" applyFont="1" applyFill="1" applyBorder="1" applyAlignment="1">
      <alignment vertical="center"/>
    </xf>
    <xf numFmtId="0" fontId="24" fillId="34" borderId="37" xfId="0" applyFont="1" applyFill="1" applyBorder="1" applyAlignment="1">
      <alignment vertical="center" wrapText="1"/>
    </xf>
    <xf numFmtId="0" fontId="24" fillId="34" borderId="38" xfId="0" applyFont="1" applyFill="1" applyBorder="1" applyAlignment="1">
      <alignment horizontal="left" vertical="center" wrapText="1" indent="2"/>
    </xf>
    <xf numFmtId="175" fontId="24" fillId="38" borderId="36" xfId="53" applyNumberFormat="1" applyFont="1" applyFill="1" applyBorder="1" applyAlignment="1">
      <alignment vertical="center"/>
    </xf>
    <xf numFmtId="175" fontId="24" fillId="40" borderId="36" xfId="53" applyNumberFormat="1" applyFont="1" applyFill="1" applyBorder="1" applyAlignment="1">
      <alignment vertical="center"/>
    </xf>
    <xf numFmtId="175" fontId="24" fillId="34" borderId="36" xfId="53" applyNumberFormat="1" applyFont="1" applyFill="1" applyBorder="1" applyAlignment="1">
      <alignment vertical="center"/>
    </xf>
    <xf numFmtId="0" fontId="25" fillId="34" borderId="38" xfId="0" applyFont="1" applyFill="1" applyBorder="1" applyAlignment="1">
      <alignment vertical="center" wrapText="1"/>
    </xf>
    <xf numFmtId="0" fontId="24" fillId="34" borderId="40" xfId="0" applyFont="1" applyFill="1" applyBorder="1" applyAlignment="1">
      <alignment vertical="center" wrapText="1"/>
    </xf>
    <xf numFmtId="0" fontId="24" fillId="34" borderId="41" xfId="0" applyFont="1" applyFill="1" applyBorder="1" applyAlignment="1">
      <alignment vertical="center" wrapText="1"/>
    </xf>
    <xf numFmtId="0" fontId="25" fillId="34" borderId="37" xfId="0" applyFont="1" applyFill="1" applyBorder="1" applyAlignment="1">
      <alignment vertical="center" wrapText="1"/>
    </xf>
    <xf numFmtId="0" fontId="25" fillId="34" borderId="37" xfId="0" applyFont="1" applyFill="1" applyBorder="1" applyAlignment="1">
      <alignment horizontal="left" vertical="center" wrapText="1"/>
    </xf>
    <xf numFmtId="175" fontId="25" fillId="40" borderId="36" xfId="53" applyNumberFormat="1" applyFont="1" applyFill="1" applyBorder="1" applyAlignment="1">
      <alignment vertical="center"/>
    </xf>
    <xf numFmtId="180" fontId="24" fillId="34" borderId="0" xfId="57" applyNumberFormat="1" applyFont="1" applyFill="1" applyAlignment="1">
      <alignment/>
    </xf>
    <xf numFmtId="175" fontId="25" fillId="34" borderId="0" xfId="55" applyNumberFormat="1" applyFont="1" applyFill="1" applyBorder="1" applyAlignment="1">
      <alignment vertical="center"/>
    </xf>
    <xf numFmtId="43" fontId="25" fillId="39" borderId="34" xfId="57" applyNumberFormat="1" applyFont="1" applyFill="1" applyBorder="1" applyAlignment="1">
      <alignment horizontal="center"/>
    </xf>
    <xf numFmtId="180" fontId="24" fillId="34" borderId="36" xfId="57" applyNumberFormat="1" applyFont="1" applyFill="1" applyBorder="1" applyAlignment="1">
      <alignment vertical="center"/>
    </xf>
    <xf numFmtId="180" fontId="24" fillId="40" borderId="36" xfId="57" applyNumberFormat="1" applyFont="1" applyFill="1" applyBorder="1" applyAlignment="1">
      <alignment vertical="center"/>
    </xf>
    <xf numFmtId="180" fontId="25" fillId="34" borderId="36" xfId="57" applyNumberFormat="1" applyFont="1" applyFill="1" applyBorder="1" applyAlignment="1">
      <alignment vertical="center"/>
    </xf>
    <xf numFmtId="14" fontId="25" fillId="38" borderId="35" xfId="0" applyNumberFormat="1" applyFont="1" applyFill="1" applyBorder="1" applyAlignment="1">
      <alignment horizontal="center"/>
    </xf>
    <xf numFmtId="0" fontId="26" fillId="38" borderId="42" xfId="0" applyFont="1" applyFill="1" applyBorder="1" applyAlignment="1">
      <alignment horizontal="center"/>
    </xf>
    <xf numFmtId="43" fontId="25" fillId="38" borderId="36" xfId="57" applyNumberFormat="1" applyFont="1" applyFill="1" applyBorder="1" applyAlignment="1">
      <alignment vertical="center"/>
    </xf>
    <xf numFmtId="0" fontId="24" fillId="34" borderId="43" xfId="0" applyFont="1" applyFill="1" applyBorder="1" applyAlignment="1">
      <alignment vertical="center" wrapText="1"/>
    </xf>
    <xf numFmtId="0" fontId="24" fillId="34" borderId="44" xfId="0" applyFont="1" applyFill="1" applyBorder="1" applyAlignment="1">
      <alignment vertical="center" wrapText="1"/>
    </xf>
    <xf numFmtId="43" fontId="24" fillId="34" borderId="0" xfId="0" applyNumberFormat="1" applyFont="1" applyFill="1" applyAlignment="1">
      <alignment/>
    </xf>
    <xf numFmtId="199" fontId="24" fillId="34" borderId="0" xfId="57" applyNumberFormat="1" applyFont="1" applyFill="1" applyAlignment="1">
      <alignment/>
    </xf>
    <xf numFmtId="0" fontId="4" fillId="33" borderId="11" xfId="37" applyFont="1" applyFill="1" applyBorder="1" applyAlignment="1">
      <alignment horizontal="center"/>
      <protection/>
    </xf>
    <xf numFmtId="0" fontId="4" fillId="33" borderId="10" xfId="37" applyFont="1" applyFill="1" applyBorder="1" applyAlignment="1">
      <alignment horizontal="center" vertical="center" wrapText="1"/>
      <protection/>
    </xf>
    <xf numFmtId="0" fontId="4" fillId="33" borderId="0" xfId="37" applyFont="1" applyFill="1" applyBorder="1" applyAlignment="1">
      <alignment horizontal="center" vertical="center" wrapText="1"/>
      <protection/>
    </xf>
    <xf numFmtId="0" fontId="4" fillId="33" borderId="12" xfId="37" applyFont="1" applyFill="1" applyBorder="1" applyAlignment="1">
      <alignment horizontal="center" vertical="center" wrapText="1"/>
      <protection/>
    </xf>
    <xf numFmtId="0" fontId="4" fillId="33" borderId="14" xfId="39" applyFont="1" applyFill="1" applyBorder="1" applyAlignment="1">
      <alignment horizontal="center" vertical="center"/>
      <protection/>
    </xf>
    <xf numFmtId="172" fontId="7" fillId="33" borderId="10" xfId="61" applyNumberFormat="1" applyFont="1" applyFill="1" applyBorder="1" applyAlignment="1">
      <alignment horizontal="center" vertical="center"/>
    </xf>
    <xf numFmtId="0" fontId="7" fillId="33" borderId="10" xfId="39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center"/>
      <protection/>
    </xf>
    <xf numFmtId="0" fontId="6" fillId="37" borderId="13" xfId="65" applyFont="1" applyFill="1" applyBorder="1" applyAlignment="1">
      <alignment horizontal="center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11" fillId="33" borderId="29" xfId="0" applyFont="1" applyFill="1" applyBorder="1" applyAlignment="1">
      <alignment horizontal="center" wrapText="1"/>
    </xf>
    <xf numFmtId="0" fontId="11" fillId="33" borderId="45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1" fillId="33" borderId="27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4" fillId="33" borderId="20" xfId="37" applyNumberFormat="1" applyFont="1" applyFill="1" applyBorder="1" applyAlignment="1">
      <alignment horizontal="center" vertical="center"/>
      <protection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4" fillId="33" borderId="21" xfId="37" applyNumberFormat="1" applyFont="1" applyFill="1" applyBorder="1" applyAlignment="1">
      <alignment horizontal="center" vertical="center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0" fontId="25" fillId="34" borderId="40" xfId="0" applyFont="1" applyFill="1" applyBorder="1" applyAlignment="1">
      <alignment horizontal="left" vertical="center" indent="4"/>
    </xf>
    <xf numFmtId="0" fontId="24" fillId="0" borderId="35" xfId="0" applyFont="1" applyBorder="1" applyAlignment="1">
      <alignment horizontal="left" vertical="center" indent="4"/>
    </xf>
    <xf numFmtId="0" fontId="24" fillId="0" borderId="43" xfId="0" applyFont="1" applyBorder="1" applyAlignment="1">
      <alignment horizontal="left" vertical="center" indent="4"/>
    </xf>
    <xf numFmtId="0" fontId="24" fillId="0" borderId="42" xfId="0" applyFont="1" applyBorder="1" applyAlignment="1">
      <alignment horizontal="left" vertical="center" indent="4"/>
    </xf>
    <xf numFmtId="0" fontId="25" fillId="34" borderId="44" xfId="0" applyFont="1" applyFill="1" applyBorder="1" applyAlignment="1">
      <alignment wrapText="1"/>
    </xf>
    <xf numFmtId="0" fontId="24" fillId="0" borderId="44" xfId="0" applyFont="1" applyBorder="1" applyAlignment="1">
      <alignment wrapText="1"/>
    </xf>
    <xf numFmtId="0" fontId="25" fillId="34" borderId="37" xfId="0" applyFont="1" applyFill="1" applyBorder="1" applyAlignment="1">
      <alignment horizontal="right" vertical="center" wrapText="1" indent="4"/>
    </xf>
    <xf numFmtId="0" fontId="25" fillId="34" borderId="38" xfId="0" applyFont="1" applyFill="1" applyBorder="1" applyAlignment="1">
      <alignment horizontal="right" vertical="center" wrapText="1" indent="4"/>
    </xf>
    <xf numFmtId="0" fontId="25" fillId="38" borderId="37" xfId="0" applyFont="1" applyFill="1" applyBorder="1" applyAlignment="1">
      <alignment horizontal="center" vertical="center" wrapText="1"/>
    </xf>
    <xf numFmtId="0" fontId="25" fillId="38" borderId="39" xfId="0" applyFont="1" applyFill="1" applyBorder="1" applyAlignment="1">
      <alignment horizontal="center" vertical="center" wrapText="1"/>
    </xf>
    <xf numFmtId="0" fontId="25" fillId="38" borderId="38" xfId="0" applyFont="1" applyFill="1" applyBorder="1" applyAlignment="1">
      <alignment horizontal="center" vertical="center" wrapText="1"/>
    </xf>
    <xf numFmtId="0" fontId="25" fillId="34" borderId="37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horizontal="center" vertical="center" wrapText="1"/>
    </xf>
    <xf numFmtId="0" fontId="25" fillId="34" borderId="40" xfId="0" applyFont="1" applyFill="1" applyBorder="1" applyAlignment="1">
      <alignment horizontal="left" vertical="center" wrapText="1" indent="4"/>
    </xf>
    <xf numFmtId="0" fontId="25" fillId="34" borderId="35" xfId="0" applyFont="1" applyFill="1" applyBorder="1" applyAlignment="1">
      <alignment horizontal="left" vertical="center" wrapText="1" indent="4"/>
    </xf>
    <xf numFmtId="0" fontId="25" fillId="34" borderId="43" xfId="0" applyFont="1" applyFill="1" applyBorder="1" applyAlignment="1">
      <alignment horizontal="left" vertical="center" wrapText="1" indent="4"/>
    </xf>
    <xf numFmtId="0" fontId="25" fillId="34" borderId="42" xfId="0" applyFont="1" applyFill="1" applyBorder="1" applyAlignment="1">
      <alignment horizontal="left" vertical="center" wrapText="1" indent="4"/>
    </xf>
    <xf numFmtId="0" fontId="25" fillId="38" borderId="37" xfId="0" applyFont="1" applyFill="1" applyBorder="1" applyAlignment="1">
      <alignment horizontal="center" wrapText="1"/>
    </xf>
    <xf numFmtId="0" fontId="25" fillId="38" borderId="39" xfId="0" applyFont="1" applyFill="1" applyBorder="1" applyAlignment="1">
      <alignment horizontal="center" wrapText="1"/>
    </xf>
    <xf numFmtId="0" fontId="25" fillId="38" borderId="38" xfId="0" applyFont="1" applyFill="1" applyBorder="1" applyAlignment="1">
      <alignment horizontal="center" wrapText="1"/>
    </xf>
    <xf numFmtId="0" fontId="24" fillId="0" borderId="35" xfId="0" applyFont="1" applyBorder="1" applyAlignment="1">
      <alignment horizontal="left" vertical="center" wrapText="1" indent="4"/>
    </xf>
    <xf numFmtId="0" fontId="24" fillId="0" borderId="43" xfId="0" applyFont="1" applyBorder="1" applyAlignment="1">
      <alignment horizontal="left" vertical="center" wrapText="1" indent="4"/>
    </xf>
    <xf numFmtId="0" fontId="24" fillId="0" borderId="42" xfId="0" applyFont="1" applyBorder="1" applyAlignment="1">
      <alignment horizontal="left" vertical="center" wrapText="1" indent="4"/>
    </xf>
    <xf numFmtId="0" fontId="27" fillId="38" borderId="37" xfId="0" applyFont="1" applyFill="1" applyBorder="1" applyAlignment="1">
      <alignment horizontal="center" wrapText="1"/>
    </xf>
    <xf numFmtId="0" fontId="27" fillId="38" borderId="39" xfId="0" applyFont="1" applyFill="1" applyBorder="1" applyAlignment="1">
      <alignment horizontal="center" wrapText="1"/>
    </xf>
    <xf numFmtId="0" fontId="27" fillId="38" borderId="38" xfId="0" applyFont="1" applyFill="1" applyBorder="1" applyAlignment="1">
      <alignment horizont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3" xfId="54"/>
    <cellStyle name="Millares [0] 4" xfId="55"/>
    <cellStyle name="Millares 2" xfId="56"/>
    <cellStyle name="Millares 3" xfId="57"/>
    <cellStyle name="Millares_EERR Gx 09-2009" xfId="58"/>
    <cellStyle name="Millares_genera_Fisico Gx Dx" xfId="59"/>
    <cellStyle name="Millares_Income St. Table 1.2 2Q02 v2cpt" xfId="60"/>
    <cellStyle name="Millares_Income St. Table 1.2 2Q02 v2cpt 2" xfId="61"/>
    <cellStyle name="Currency" xfId="62"/>
    <cellStyle name="Currency [0]" xfId="63"/>
    <cellStyle name="Neutral" xfId="64"/>
    <cellStyle name="Normal 2" xfId="65"/>
    <cellStyle name="Normal_operacional" xfId="66"/>
    <cellStyle name="Normal_Tablas Press 4Q05" xfId="67"/>
    <cellStyle name="Notas" xfId="68"/>
    <cellStyle name="Percent" xfId="69"/>
    <cellStyle name="Porcentual 2" xfId="70"/>
    <cellStyle name="Porcentual 4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%20Segmentos%20Grupo%20Enersis%2006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LN resumen"/>
      <sheetName val="Segmentos pais"/>
      <sheetName val="Segmentos LN Generacion"/>
      <sheetName val="Segmentos LN Distribucion"/>
    </sheetNames>
    <sheetDataSet>
      <sheetData sheetId="0">
        <row r="4">
          <cell r="D4">
            <v>41820</v>
          </cell>
          <cell r="E4">
            <v>41639</v>
          </cell>
          <cell r="F4">
            <v>41274</v>
          </cell>
        </row>
        <row r="6">
          <cell r="G6">
            <v>1230242453</v>
          </cell>
          <cell r="H6">
            <v>1211608943</v>
          </cell>
          <cell r="I6">
            <v>961835357</v>
          </cell>
        </row>
        <row r="7">
          <cell r="D7">
            <v>357225197</v>
          </cell>
          <cell r="E7">
            <v>374022497</v>
          </cell>
          <cell r="F7">
            <v>310058657</v>
          </cell>
          <cell r="G7">
            <v>114650424</v>
          </cell>
          <cell r="H7">
            <v>255290795</v>
          </cell>
          <cell r="I7">
            <v>226918092</v>
          </cell>
          <cell r="R7">
            <v>1222747116</v>
          </cell>
        </row>
        <row r="8">
          <cell r="D8">
            <v>136088071</v>
          </cell>
          <cell r="E8">
            <v>50768162</v>
          </cell>
          <cell r="F8">
            <v>58019211</v>
          </cell>
          <cell r="G8">
            <v>4330069</v>
          </cell>
          <cell r="H8">
            <v>94069869</v>
          </cell>
          <cell r="I8">
            <v>47888142</v>
          </cell>
          <cell r="R8">
            <v>323105127</v>
          </cell>
        </row>
        <row r="9">
          <cell r="D9">
            <v>61372604</v>
          </cell>
          <cell r="E9">
            <v>58112923</v>
          </cell>
          <cell r="F9">
            <v>29818737</v>
          </cell>
          <cell r="G9">
            <v>101714822</v>
          </cell>
          <cell r="H9">
            <v>79785042</v>
          </cell>
          <cell r="I9">
            <v>71242062</v>
          </cell>
          <cell r="R9">
            <v>167500039</v>
          </cell>
        </row>
        <row r="10">
          <cell r="D10">
            <v>341302062</v>
          </cell>
          <cell r="E10">
            <v>306092926</v>
          </cell>
          <cell r="F10">
            <v>251736921</v>
          </cell>
          <cell r="G10">
            <v>893510739</v>
          </cell>
          <cell r="H10">
            <v>729532108</v>
          </cell>
          <cell r="I10">
            <v>580986390</v>
          </cell>
          <cell r="R10">
            <v>1239567415</v>
          </cell>
        </row>
        <row r="11">
          <cell r="D11">
            <v>172540339</v>
          </cell>
          <cell r="E11">
            <v>146150489</v>
          </cell>
          <cell r="F11">
            <v>94261112</v>
          </cell>
          <cell r="G11">
            <v>34669043</v>
          </cell>
          <cell r="H11">
            <v>18210862</v>
          </cell>
          <cell r="I11">
            <v>4182943</v>
          </cell>
          <cell r="R11">
            <v>18609892</v>
          </cell>
        </row>
        <row r="12">
          <cell r="D12">
            <v>75402874</v>
          </cell>
          <cell r="E12">
            <v>53275768</v>
          </cell>
          <cell r="F12">
            <v>59387769</v>
          </cell>
          <cell r="G12">
            <v>38082024</v>
          </cell>
          <cell r="H12">
            <v>19671824</v>
          </cell>
          <cell r="I12">
            <v>12859884</v>
          </cell>
          <cell r="R12">
            <v>118409864</v>
          </cell>
        </row>
        <row r="13">
          <cell r="D13">
            <v>147549379</v>
          </cell>
          <cell r="E13">
            <v>167807329</v>
          </cell>
          <cell r="F13">
            <v>156336360</v>
          </cell>
          <cell r="G13">
            <v>43285332</v>
          </cell>
          <cell r="H13">
            <v>15048443</v>
          </cell>
          <cell r="I13">
            <v>17757844</v>
          </cell>
          <cell r="R13">
            <v>236732043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7">
          <cell r="G17">
            <v>5059959988</v>
          </cell>
          <cell r="H17">
            <v>4697158034</v>
          </cell>
          <cell r="I17">
            <v>4610641392</v>
          </cell>
        </row>
        <row r="18">
          <cell r="D18">
            <v>4389901</v>
          </cell>
          <cell r="E18">
            <v>4061439</v>
          </cell>
          <cell r="F18">
            <v>33304991</v>
          </cell>
          <cell r="G18">
            <v>465426584</v>
          </cell>
          <cell r="H18">
            <v>452585368</v>
          </cell>
          <cell r="I18">
            <v>378529773</v>
          </cell>
          <cell r="R18">
            <v>506286331</v>
          </cell>
        </row>
        <row r="19">
          <cell r="D19">
            <v>37369976</v>
          </cell>
          <cell r="E19">
            <v>24308809</v>
          </cell>
          <cell r="F19">
            <v>26350199</v>
          </cell>
          <cell r="G19">
            <v>61849337</v>
          </cell>
          <cell r="H19">
            <v>59599963</v>
          </cell>
          <cell r="I19">
            <v>61314310</v>
          </cell>
          <cell r="R19">
            <v>99437208</v>
          </cell>
        </row>
        <row r="20">
          <cell r="D20">
            <v>159523189</v>
          </cell>
          <cell r="E20">
            <v>167646689</v>
          </cell>
          <cell r="F20">
            <v>150483725</v>
          </cell>
          <cell r="G20">
            <v>61534654</v>
          </cell>
          <cell r="H20">
            <v>54579139</v>
          </cell>
          <cell r="I20">
            <v>51731291</v>
          </cell>
          <cell r="R20">
            <v>221904820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434958</v>
          </cell>
          <cell r="H21">
            <v>0</v>
          </cell>
          <cell r="I21">
            <v>99044</v>
          </cell>
          <cell r="R21">
            <v>434958</v>
          </cell>
        </row>
        <row r="22">
          <cell r="D22">
            <v>657229351</v>
          </cell>
          <cell r="E22">
            <v>770150147</v>
          </cell>
          <cell r="F22">
            <v>764206038</v>
          </cell>
          <cell r="G22">
            <v>599785306</v>
          </cell>
          <cell r="H22">
            <v>585268211</v>
          </cell>
          <cell r="I22">
            <v>544289536</v>
          </cell>
          <cell r="R22">
            <v>127271425</v>
          </cell>
        </row>
        <row r="23">
          <cell r="D23">
            <v>54046344</v>
          </cell>
          <cell r="E23">
            <v>51842981</v>
          </cell>
          <cell r="F23">
            <v>49048386</v>
          </cell>
          <cell r="G23">
            <v>1252635836</v>
          </cell>
          <cell r="H23">
            <v>1091372309</v>
          </cell>
          <cell r="I23">
            <v>1138047176</v>
          </cell>
          <cell r="R23">
            <v>1338613315</v>
          </cell>
        </row>
        <row r="24">
          <cell r="D24">
            <v>104254378</v>
          </cell>
          <cell r="E24">
            <v>100096198</v>
          </cell>
          <cell r="F24">
            <v>101747086</v>
          </cell>
          <cell r="G24">
            <v>109751104</v>
          </cell>
          <cell r="H24">
            <v>97464272</v>
          </cell>
          <cell r="I24">
            <v>102245125</v>
          </cell>
          <cell r="R24">
            <v>1425441222</v>
          </cell>
        </row>
        <row r="25">
          <cell r="D25">
            <v>5630153217</v>
          </cell>
          <cell r="E25">
            <v>5155570775</v>
          </cell>
          <cell r="F25">
            <v>4886974757</v>
          </cell>
          <cell r="G25">
            <v>2403639742</v>
          </cell>
          <cell r="H25">
            <v>2285222824</v>
          </cell>
          <cell r="I25">
            <v>2167955233</v>
          </cell>
          <cell r="R25">
            <v>8027902407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R26">
            <v>43975675</v>
          </cell>
        </row>
        <row r="27">
          <cell r="D27">
            <v>135971076</v>
          </cell>
          <cell r="E27">
            <v>116218392</v>
          </cell>
          <cell r="F27">
            <v>137913793</v>
          </cell>
          <cell r="G27">
            <v>104902467</v>
          </cell>
          <cell r="H27">
            <v>71065948</v>
          </cell>
          <cell r="I27">
            <v>166429904</v>
          </cell>
          <cell r="R27">
            <v>253376891</v>
          </cell>
        </row>
        <row r="29">
          <cell r="G29">
            <v>6290202441</v>
          </cell>
          <cell r="H29">
            <v>5908766977</v>
          </cell>
          <cell r="I29">
            <v>5572476749</v>
          </cell>
        </row>
        <row r="37">
          <cell r="G37">
            <v>1475590159</v>
          </cell>
          <cell r="H37">
            <v>1391925362</v>
          </cell>
          <cell r="I37">
            <v>1336687289</v>
          </cell>
        </row>
        <row r="38">
          <cell r="D38">
            <v>369019020</v>
          </cell>
          <cell r="E38">
            <v>410914229</v>
          </cell>
          <cell r="F38">
            <v>410237181</v>
          </cell>
          <cell r="G38">
            <v>130008403</v>
          </cell>
          <cell r="H38">
            <v>173246439</v>
          </cell>
          <cell r="I38">
            <v>232971384</v>
          </cell>
          <cell r="R38">
            <v>513969025</v>
          </cell>
        </row>
        <row r="39">
          <cell r="D39">
            <v>430481840</v>
          </cell>
          <cell r="E39">
            <v>485923015</v>
          </cell>
          <cell r="F39">
            <v>354778875</v>
          </cell>
          <cell r="G39">
            <v>969461766</v>
          </cell>
          <cell r="H39">
            <v>833574667</v>
          </cell>
          <cell r="I39">
            <v>771682773</v>
          </cell>
          <cell r="R39">
            <v>1412529295</v>
          </cell>
        </row>
        <row r="40">
          <cell r="D40">
            <v>562366113</v>
          </cell>
          <cell r="E40">
            <v>436105046</v>
          </cell>
          <cell r="F40">
            <v>303548537</v>
          </cell>
          <cell r="G40">
            <v>212777247</v>
          </cell>
          <cell r="H40">
            <v>167324745</v>
          </cell>
          <cell r="I40">
            <v>140077447</v>
          </cell>
          <cell r="R40">
            <v>111696925</v>
          </cell>
        </row>
        <row r="41">
          <cell r="D41">
            <v>35949968</v>
          </cell>
          <cell r="E41">
            <v>45046839</v>
          </cell>
          <cell r="F41">
            <v>38320326</v>
          </cell>
          <cell r="G41">
            <v>51829642</v>
          </cell>
          <cell r="H41">
            <v>63787200</v>
          </cell>
          <cell r="I41">
            <v>44316361</v>
          </cell>
          <cell r="R41">
            <v>96158973</v>
          </cell>
        </row>
        <row r="42">
          <cell r="D42">
            <v>60624563</v>
          </cell>
          <cell r="E42">
            <v>112884609</v>
          </cell>
          <cell r="F42">
            <v>89759550</v>
          </cell>
          <cell r="G42">
            <v>48864422</v>
          </cell>
          <cell r="H42">
            <v>93400399</v>
          </cell>
          <cell r="I42">
            <v>74218109</v>
          </cell>
          <cell r="R42">
            <v>113143162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R43">
            <v>0</v>
          </cell>
        </row>
        <row r="44">
          <cell r="D44">
            <v>22902854</v>
          </cell>
          <cell r="E44">
            <v>13756600</v>
          </cell>
          <cell r="F44">
            <v>8353497</v>
          </cell>
          <cell r="G44">
            <v>62648679</v>
          </cell>
          <cell r="H44">
            <v>60591912</v>
          </cell>
          <cell r="I44">
            <v>73421215</v>
          </cell>
          <cell r="R44">
            <v>88626141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G48">
            <v>1588514137</v>
          </cell>
          <cell r="H48">
            <v>1401109244</v>
          </cell>
          <cell r="I48">
            <v>1418333328</v>
          </cell>
        </row>
        <row r="49">
          <cell r="D49">
            <v>2007940523</v>
          </cell>
          <cell r="E49">
            <v>1600171935</v>
          </cell>
          <cell r="F49">
            <v>1545210455</v>
          </cell>
          <cell r="G49">
            <v>1094020801</v>
          </cell>
          <cell r="H49">
            <v>930826729</v>
          </cell>
          <cell r="I49">
            <v>824212315</v>
          </cell>
          <cell r="R49">
            <v>3368060457</v>
          </cell>
        </row>
        <row r="50">
          <cell r="D50">
            <v>95223</v>
          </cell>
          <cell r="E50">
            <v>126143</v>
          </cell>
          <cell r="F50">
            <v>175898</v>
          </cell>
          <cell r="G50">
            <v>43435157</v>
          </cell>
          <cell r="H50">
            <v>22937735</v>
          </cell>
          <cell r="I50">
            <v>14081540</v>
          </cell>
          <cell r="R50">
            <v>43531321</v>
          </cell>
        </row>
        <row r="51">
          <cell r="D51">
            <v>4414799</v>
          </cell>
          <cell r="E51">
            <v>4206159</v>
          </cell>
          <cell r="F51">
            <v>7114225</v>
          </cell>
          <cell r="G51">
            <v>0</v>
          </cell>
          <cell r="H51">
            <v>0</v>
          </cell>
          <cell r="I51">
            <v>0</v>
          </cell>
          <cell r="R51">
            <v>0</v>
          </cell>
        </row>
        <row r="52">
          <cell r="D52">
            <v>32026865</v>
          </cell>
          <cell r="E52">
            <v>33574202</v>
          </cell>
          <cell r="F52">
            <v>26347451</v>
          </cell>
          <cell r="G52">
            <v>171188248</v>
          </cell>
          <cell r="H52">
            <v>154230523</v>
          </cell>
          <cell r="I52">
            <v>143882430</v>
          </cell>
          <cell r="R52">
            <v>210353895</v>
          </cell>
        </row>
        <row r="53">
          <cell r="D53">
            <v>348768519</v>
          </cell>
          <cell r="E53">
            <v>329663782</v>
          </cell>
          <cell r="F53">
            <v>350892546</v>
          </cell>
          <cell r="G53">
            <v>61751366</v>
          </cell>
          <cell r="H53">
            <v>95496877</v>
          </cell>
          <cell r="I53">
            <v>187420880</v>
          </cell>
          <cell r="R53">
            <v>414459266</v>
          </cell>
        </row>
        <row r="54">
          <cell r="D54">
            <v>41984855</v>
          </cell>
          <cell r="E54">
            <v>40793344</v>
          </cell>
          <cell r="F54">
            <v>39594199</v>
          </cell>
          <cell r="G54">
            <v>203567555</v>
          </cell>
          <cell r="H54">
            <v>189410354</v>
          </cell>
          <cell r="I54">
            <v>209739455</v>
          </cell>
          <cell r="R54">
            <v>255182788</v>
          </cell>
        </row>
        <row r="55">
          <cell r="D55">
            <v>39723186</v>
          </cell>
          <cell r="E55">
            <v>31999318</v>
          </cell>
          <cell r="F55">
            <v>48712109</v>
          </cell>
          <cell r="G55">
            <v>14551010</v>
          </cell>
          <cell r="H55">
            <v>8207026</v>
          </cell>
          <cell r="I55">
            <v>38996708</v>
          </cell>
          <cell r="R55">
            <v>48840823</v>
          </cell>
        </row>
        <row r="57">
          <cell r="G57">
            <v>3226098145</v>
          </cell>
          <cell r="H57">
            <v>3115732371</v>
          </cell>
          <cell r="I57">
            <v>2817456132</v>
          </cell>
        </row>
        <row r="58">
          <cell r="G58">
            <v>3226098145</v>
          </cell>
          <cell r="H58">
            <v>3115732371</v>
          </cell>
          <cell r="I58">
            <v>2817456132</v>
          </cell>
          <cell r="R58">
            <v>6410773505</v>
          </cell>
        </row>
        <row r="59">
          <cell r="D59">
            <v>1471477973</v>
          </cell>
          <cell r="E59">
            <v>1459295724</v>
          </cell>
          <cell r="F59">
            <v>1488171918</v>
          </cell>
          <cell r="G59">
            <v>907104358</v>
          </cell>
          <cell r="H59">
            <v>865828224</v>
          </cell>
          <cell r="I59">
            <v>829508479</v>
          </cell>
          <cell r="R59">
            <v>5669280725</v>
          </cell>
        </row>
        <row r="60">
          <cell r="D60">
            <v>2028227811</v>
          </cell>
          <cell r="E60">
            <v>2063018576</v>
          </cell>
          <cell r="F60">
            <v>1890441860</v>
          </cell>
          <cell r="G60">
            <v>1280991794</v>
          </cell>
          <cell r="H60">
            <v>1495097851</v>
          </cell>
          <cell r="I60">
            <v>1283404466</v>
          </cell>
          <cell r="R60">
            <v>2873204826</v>
          </cell>
        </row>
        <row r="61">
          <cell r="D61">
            <v>206536579</v>
          </cell>
          <cell r="E61">
            <v>206510282</v>
          </cell>
          <cell r="F61">
            <v>206008557</v>
          </cell>
          <cell r="G61">
            <v>4479697</v>
          </cell>
          <cell r="H61">
            <v>4193997</v>
          </cell>
          <cell r="I61">
            <v>4180489</v>
          </cell>
          <cell r="R61">
            <v>158759648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R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D64">
            <v>411877267</v>
          </cell>
          <cell r="E64">
            <v>272135721</v>
          </cell>
          <cell r="F64">
            <v>301980558</v>
          </cell>
          <cell r="G64">
            <v>1033522296</v>
          </cell>
          <cell r="H64">
            <v>750612299</v>
          </cell>
          <cell r="I64">
            <v>700362698</v>
          </cell>
          <cell r="R64">
            <v>-2290471694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2283990172</v>
          </cell>
          <cell r="R66">
            <v>2283990172</v>
          </cell>
        </row>
        <row r="68">
          <cell r="D68">
            <v>8074417958</v>
          </cell>
          <cell r="E68">
            <v>7546125524</v>
          </cell>
          <cell r="F68">
            <v>7109647742</v>
          </cell>
          <cell r="G68">
            <v>6290202441</v>
          </cell>
          <cell r="H68">
            <v>5908766977</v>
          </cell>
          <cell r="I68">
            <v>5572476749</v>
          </cell>
        </row>
        <row r="73">
          <cell r="E73">
            <v>41455</v>
          </cell>
        </row>
        <row r="75">
          <cell r="D75">
            <v>1413167544</v>
          </cell>
          <cell r="E75">
            <v>1211671913</v>
          </cell>
          <cell r="G75">
            <v>2267998902</v>
          </cell>
          <cell r="H75">
            <v>2231770948</v>
          </cell>
        </row>
        <row r="76">
          <cell r="D76">
            <v>1381533399</v>
          </cell>
          <cell r="E76">
            <v>1198774980</v>
          </cell>
          <cell r="G76">
            <v>2093909819</v>
          </cell>
          <cell r="H76">
            <v>1932785296</v>
          </cell>
        </row>
        <row r="77">
          <cell r="D77">
            <v>1278180894</v>
          </cell>
          <cell r="E77">
            <v>1149187865</v>
          </cell>
          <cell r="G77">
            <v>1936316779</v>
          </cell>
          <cell r="H77">
            <v>1768929982</v>
          </cell>
          <cell r="R77">
            <v>2932237301</v>
          </cell>
          <cell r="T77">
            <v>2647589623</v>
          </cell>
        </row>
        <row r="78">
          <cell r="D78">
            <v>12499516</v>
          </cell>
          <cell r="E78">
            <v>2794323</v>
          </cell>
          <cell r="G78">
            <v>4387643</v>
          </cell>
          <cell r="H78">
            <v>4673777</v>
          </cell>
          <cell r="R78">
            <v>20656321</v>
          </cell>
          <cell r="T78">
            <v>12281661</v>
          </cell>
        </row>
        <row r="79">
          <cell r="D79">
            <v>90852989</v>
          </cell>
          <cell r="E79">
            <v>46792792</v>
          </cell>
          <cell r="G79">
            <v>153205397</v>
          </cell>
          <cell r="H79">
            <v>159181537</v>
          </cell>
          <cell r="R79">
            <v>220233555</v>
          </cell>
          <cell r="T79">
            <v>185775610</v>
          </cell>
        </row>
        <row r="80">
          <cell r="D80">
            <v>31634145</v>
          </cell>
          <cell r="E80">
            <v>12896933</v>
          </cell>
          <cell r="G80">
            <v>174089083</v>
          </cell>
          <cell r="H80">
            <v>298985652</v>
          </cell>
          <cell r="R80">
            <v>206304371</v>
          </cell>
          <cell r="T80">
            <v>311953660</v>
          </cell>
        </row>
        <row r="82">
          <cell r="D82">
            <v>-742076563</v>
          </cell>
          <cell r="E82">
            <v>-621596842</v>
          </cell>
          <cell r="G82">
            <v>-1521239260</v>
          </cell>
          <cell r="H82">
            <v>-1291391677</v>
          </cell>
        </row>
        <row r="83">
          <cell r="D83">
            <v>-305163096</v>
          </cell>
          <cell r="E83">
            <v>-169757320</v>
          </cell>
          <cell r="G83">
            <v>-1265198870</v>
          </cell>
          <cell r="H83">
            <v>-1008403519</v>
          </cell>
          <cell r="R83">
            <v>-1289471833</v>
          </cell>
          <cell r="T83">
            <v>-909488868</v>
          </cell>
        </row>
        <row r="84">
          <cell r="D84">
            <v>-263594490</v>
          </cell>
          <cell r="E84">
            <v>-300973365</v>
          </cell>
          <cell r="G84">
            <v>0</v>
          </cell>
          <cell r="H84">
            <v>0</v>
          </cell>
          <cell r="R84">
            <v>-263596767</v>
          </cell>
          <cell r="T84">
            <v>-300974822</v>
          </cell>
        </row>
        <row r="85">
          <cell r="D85">
            <v>-140739408</v>
          </cell>
          <cell r="E85">
            <v>-115806686</v>
          </cell>
          <cell r="G85">
            <v>-99259616</v>
          </cell>
          <cell r="H85">
            <v>-98884539</v>
          </cell>
          <cell r="R85">
            <v>-212779986</v>
          </cell>
          <cell r="T85">
            <v>-190111503</v>
          </cell>
        </row>
        <row r="86">
          <cell r="D86">
            <v>-32579569</v>
          </cell>
          <cell r="E86">
            <v>-35059471</v>
          </cell>
          <cell r="G86">
            <v>-156780774</v>
          </cell>
          <cell r="H86">
            <v>-184103619</v>
          </cell>
          <cell r="R86">
            <v>-190394728</v>
          </cell>
          <cell r="T86">
            <v>-220354797</v>
          </cell>
        </row>
        <row r="88">
          <cell r="D88">
            <v>671090981</v>
          </cell>
          <cell r="E88">
            <v>590075071</v>
          </cell>
          <cell r="G88">
            <v>746759642</v>
          </cell>
          <cell r="H88">
            <v>940379271</v>
          </cell>
        </row>
        <row r="90">
          <cell r="D90">
            <v>11219674</v>
          </cell>
          <cell r="E90">
            <v>9411850</v>
          </cell>
          <cell r="G90">
            <v>20164674</v>
          </cell>
          <cell r="H90">
            <v>18490861</v>
          </cell>
          <cell r="R90">
            <v>31427277</v>
          </cell>
          <cell r="T90">
            <v>27902711</v>
          </cell>
        </row>
        <row r="91">
          <cell r="D91">
            <v>-75042057</v>
          </cell>
          <cell r="E91">
            <v>-69680374</v>
          </cell>
          <cell r="G91">
            <v>-150314425</v>
          </cell>
          <cell r="H91">
            <v>-142103930</v>
          </cell>
          <cell r="R91">
            <v>-246979913</v>
          </cell>
          <cell r="T91">
            <v>-229999377</v>
          </cell>
        </row>
        <row r="92">
          <cell r="D92">
            <v>-69161661</v>
          </cell>
          <cell r="E92">
            <v>-54540243</v>
          </cell>
          <cell r="G92">
            <v>-215948217</v>
          </cell>
          <cell r="H92">
            <v>-196519817</v>
          </cell>
          <cell r="R92">
            <v>-280909803</v>
          </cell>
          <cell r="T92">
            <v>-247398422</v>
          </cell>
        </row>
        <row r="94">
          <cell r="D94">
            <v>538106937</v>
          </cell>
          <cell r="E94">
            <v>475266304</v>
          </cell>
          <cell r="G94">
            <v>400661674</v>
          </cell>
          <cell r="H94">
            <v>620246385</v>
          </cell>
        </row>
        <row r="96">
          <cell r="D96">
            <v>-114156798</v>
          </cell>
          <cell r="E96">
            <v>-108009890</v>
          </cell>
          <cell r="G96">
            <v>-110120487</v>
          </cell>
          <cell r="H96">
            <v>-96475826</v>
          </cell>
          <cell r="R96">
            <v>-225406031</v>
          </cell>
          <cell r="T96">
            <v>-205615020</v>
          </cell>
        </row>
        <row r="97">
          <cell r="D97">
            <v>-427862</v>
          </cell>
          <cell r="E97">
            <v>38454</v>
          </cell>
          <cell r="G97">
            <v>-20609902</v>
          </cell>
          <cell r="H97">
            <v>-15969038</v>
          </cell>
          <cell r="R97">
            <v>-21037764</v>
          </cell>
          <cell r="T97">
            <v>-15930584</v>
          </cell>
        </row>
        <row r="99">
          <cell r="D99">
            <v>423522277</v>
          </cell>
          <cell r="E99">
            <v>367294868</v>
          </cell>
          <cell r="G99">
            <v>269931285</v>
          </cell>
          <cell r="H99">
            <v>507801521</v>
          </cell>
        </row>
        <row r="101">
          <cell r="D101">
            <v>-100902673</v>
          </cell>
          <cell r="E101">
            <v>-79462598</v>
          </cell>
          <cell r="G101">
            <v>-129127740</v>
          </cell>
          <cell r="H101">
            <v>-8040785</v>
          </cell>
        </row>
        <row r="102">
          <cell r="D102">
            <v>15005895</v>
          </cell>
          <cell r="E102">
            <v>11823566</v>
          </cell>
          <cell r="G102">
            <v>37918192</v>
          </cell>
          <cell r="H102">
            <v>88441272</v>
          </cell>
          <cell r="R102">
            <v>89881777</v>
          </cell>
          <cell r="T102">
            <v>124211002</v>
          </cell>
        </row>
        <row r="103">
          <cell r="D103">
            <v>-79889097</v>
          </cell>
          <cell r="E103">
            <v>-82588874</v>
          </cell>
          <cell r="G103">
            <v>-165186252</v>
          </cell>
          <cell r="H103">
            <v>-97184444</v>
          </cell>
          <cell r="R103">
            <v>-243515579</v>
          </cell>
          <cell r="T103">
            <v>-187511192</v>
          </cell>
        </row>
        <row r="104">
          <cell r="D104">
            <v>2608918</v>
          </cell>
          <cell r="E104">
            <v>-135279</v>
          </cell>
          <cell r="G104">
            <v>135865</v>
          </cell>
          <cell r="H104">
            <v>254027</v>
          </cell>
          <cell r="R104">
            <v>-4761525</v>
          </cell>
          <cell r="T104">
            <v>-163853</v>
          </cell>
        </row>
        <row r="105">
          <cell r="D105">
            <v>-38628389</v>
          </cell>
          <cell r="E105">
            <v>-8562011</v>
          </cell>
          <cell r="G105">
            <v>-1995545</v>
          </cell>
          <cell r="H105">
            <v>448360</v>
          </cell>
        </row>
        <row r="106">
          <cell r="D106">
            <v>31616735</v>
          </cell>
          <cell r="E106">
            <v>24015664</v>
          </cell>
          <cell r="G106">
            <v>1998436</v>
          </cell>
          <cell r="H106">
            <v>2194947</v>
          </cell>
          <cell r="R106">
            <v>53575791</v>
          </cell>
          <cell r="T106">
            <v>46080791</v>
          </cell>
        </row>
        <row r="107">
          <cell r="D107">
            <v>-70245124</v>
          </cell>
          <cell r="E107">
            <v>-32577675</v>
          </cell>
          <cell r="G107">
            <v>-3993981</v>
          </cell>
          <cell r="H107">
            <v>-1746587</v>
          </cell>
          <cell r="R107">
            <v>-99840694</v>
          </cell>
          <cell r="T107">
            <v>-47495277</v>
          </cell>
        </row>
        <row r="109">
          <cell r="D109">
            <v>8648698</v>
          </cell>
          <cell r="E109">
            <v>10321285</v>
          </cell>
          <cell r="G109">
            <v>1468449</v>
          </cell>
          <cell r="H109">
            <v>74681</v>
          </cell>
          <cell r="R109">
            <v>10111926</v>
          </cell>
          <cell r="T109">
            <v>10395966</v>
          </cell>
        </row>
        <row r="110">
          <cell r="D110">
            <v>22375796</v>
          </cell>
          <cell r="E110">
            <v>3384865</v>
          </cell>
          <cell r="G110">
            <v>28289</v>
          </cell>
          <cell r="H110">
            <v>156026</v>
          </cell>
        </row>
        <row r="111">
          <cell r="D111">
            <v>22355697</v>
          </cell>
          <cell r="E111">
            <v>860406</v>
          </cell>
          <cell r="G111">
            <v>0</v>
          </cell>
          <cell r="H111">
            <v>0</v>
          </cell>
          <cell r="R111">
            <v>22355697</v>
          </cell>
          <cell r="T111">
            <v>860406</v>
          </cell>
        </row>
        <row r="112">
          <cell r="D112">
            <v>20099</v>
          </cell>
          <cell r="E112">
            <v>2524459</v>
          </cell>
          <cell r="G112">
            <v>28289</v>
          </cell>
          <cell r="H112">
            <v>156026</v>
          </cell>
          <cell r="R112">
            <v>5135852</v>
          </cell>
          <cell r="T112">
            <v>6578364</v>
          </cell>
        </row>
        <row r="114">
          <cell r="D114">
            <v>353644098</v>
          </cell>
          <cell r="E114">
            <v>301538420</v>
          </cell>
          <cell r="G114">
            <v>142300283</v>
          </cell>
          <cell r="H114">
            <v>499991443</v>
          </cell>
        </row>
        <row r="116">
          <cell r="D116">
            <v>-103076809</v>
          </cell>
          <cell r="E116">
            <v>-97742896</v>
          </cell>
          <cell r="G116">
            <v>-39300516</v>
          </cell>
          <cell r="H116">
            <v>-122003043</v>
          </cell>
          <cell r="R116">
            <v>-169989131</v>
          </cell>
          <cell r="T116">
            <v>-256279842</v>
          </cell>
        </row>
        <row r="118">
          <cell r="D118">
            <v>250567289</v>
          </cell>
          <cell r="E118">
            <v>203795524</v>
          </cell>
          <cell r="G118">
            <v>102999767</v>
          </cell>
          <cell r="H118">
            <v>377988400</v>
          </cell>
        </row>
        <row r="119">
          <cell r="D119">
            <v>0</v>
          </cell>
          <cell r="E119">
            <v>0</v>
          </cell>
          <cell r="G119">
            <v>0</v>
          </cell>
          <cell r="H119">
            <v>0</v>
          </cell>
          <cell r="R119">
            <v>0</v>
          </cell>
          <cell r="T119">
            <v>0</v>
          </cell>
        </row>
        <row r="120">
          <cell r="D120">
            <v>250567289</v>
          </cell>
          <cell r="E120">
            <v>203795524</v>
          </cell>
          <cell r="G120">
            <v>102999767</v>
          </cell>
          <cell r="H120">
            <v>377988400</v>
          </cell>
        </row>
        <row r="122">
          <cell r="D122">
            <v>250567289</v>
          </cell>
          <cell r="E122">
            <v>203795524</v>
          </cell>
          <cell r="G122">
            <v>102999767</v>
          </cell>
          <cell r="H122">
            <v>377988400</v>
          </cell>
          <cell r="R122">
            <v>343236114</v>
          </cell>
          <cell r="T122">
            <v>562306237</v>
          </cell>
        </row>
        <row r="123">
          <cell r="R123">
            <v>191273359</v>
          </cell>
          <cell r="T123">
            <v>322356028</v>
          </cell>
        </row>
        <row r="124">
          <cell r="R124">
            <v>151962755</v>
          </cell>
          <cell r="T124">
            <v>239950209</v>
          </cell>
        </row>
      </sheetData>
      <sheetData sheetId="1">
        <row r="4">
          <cell r="D4">
            <v>41820</v>
          </cell>
          <cell r="E4">
            <v>41639</v>
          </cell>
          <cell r="F4">
            <v>41274</v>
          </cell>
        </row>
        <row r="73">
          <cell r="E73">
            <v>41455</v>
          </cell>
          <cell r="F73">
            <v>41274</v>
          </cell>
          <cell r="I73">
            <v>41274</v>
          </cell>
          <cell r="L73">
            <v>41274</v>
          </cell>
          <cell r="O73">
            <v>41274</v>
          </cell>
          <cell r="R73">
            <v>41274</v>
          </cell>
          <cell r="U73">
            <v>41274</v>
          </cell>
        </row>
      </sheetData>
      <sheetData sheetId="2">
        <row r="4">
          <cell r="E4">
            <v>41639</v>
          </cell>
          <cell r="F4">
            <v>41274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44"/>
  <sheetViews>
    <sheetView showGridLines="0" tabSelected="1" zoomScalePageLayoutView="0" workbookViewId="0" topLeftCell="A1">
      <selection activeCell="B7" sqref="B7"/>
    </sheetView>
  </sheetViews>
  <sheetFormatPr defaultColWidth="11.421875" defaultRowHeight="15"/>
  <cols>
    <col min="1" max="1" width="52.57421875" style="0" customWidth="1"/>
    <col min="2" max="3" width="13.8515625" style="0" customWidth="1"/>
    <col min="4" max="4" width="16.8515625" style="0" customWidth="1"/>
    <col min="5" max="5" width="13.8515625" style="299" customWidth="1"/>
    <col min="6" max="6" width="1.421875" style="0" customWidth="1"/>
    <col min="7" max="7" width="13.7109375" style="0" customWidth="1"/>
    <col min="8" max="8" width="11.8515625" style="0" bestFit="1" customWidth="1"/>
    <col min="9" max="9" width="8.00390625" style="0" bestFit="1" customWidth="1"/>
    <col min="10" max="10" width="1.1484375" style="0" customWidth="1"/>
    <col min="11" max="11" width="12.28125" style="0" bestFit="1" customWidth="1"/>
  </cols>
  <sheetData>
    <row r="1" spans="1:7" ht="15">
      <c r="A1" s="58" t="s">
        <v>25</v>
      </c>
      <c r="B1" s="197"/>
      <c r="C1" s="197"/>
      <c r="D1" s="176"/>
      <c r="E1" s="297"/>
      <c r="F1" s="177"/>
      <c r="G1" s="178"/>
    </row>
    <row r="2" spans="1:7" ht="15">
      <c r="A2" s="1" t="s">
        <v>26</v>
      </c>
      <c r="B2" s="398" t="s">
        <v>27</v>
      </c>
      <c r="C2" s="398"/>
      <c r="D2" s="398"/>
      <c r="E2" s="398"/>
      <c r="F2" s="177"/>
      <c r="G2" s="59" t="s">
        <v>28</v>
      </c>
    </row>
    <row r="3" spans="1:7" ht="15">
      <c r="A3" s="3"/>
      <c r="B3" s="198" t="s">
        <v>81</v>
      </c>
      <c r="C3" s="198" t="s">
        <v>82</v>
      </c>
      <c r="D3" s="160" t="s">
        <v>83</v>
      </c>
      <c r="E3" s="298" t="s">
        <v>84</v>
      </c>
      <c r="F3" s="177"/>
      <c r="G3" s="160" t="s">
        <v>81</v>
      </c>
    </row>
    <row r="4" spans="1:7" ht="15">
      <c r="A4" s="60" t="s">
        <v>85</v>
      </c>
      <c r="B4" s="199">
        <v>3173127.177</v>
      </c>
      <c r="C4" s="199">
        <v>2845646.894</v>
      </c>
      <c r="D4" s="199">
        <v>327480.2830000003</v>
      </c>
      <c r="E4" s="179">
        <v>0.11508113803244076</v>
      </c>
      <c r="F4" s="199"/>
      <c r="G4" s="199">
        <v>5736778.957549899</v>
      </c>
    </row>
    <row r="5" spans="1:7" ht="15">
      <c r="A5" s="61" t="s">
        <v>86</v>
      </c>
      <c r="B5" s="199">
        <v>2932237.301</v>
      </c>
      <c r="C5" s="199">
        <v>2647589.623</v>
      </c>
      <c r="D5" s="199">
        <v>284647.67799999984</v>
      </c>
      <c r="E5" s="179">
        <v>0.10751200848017518</v>
      </c>
      <c r="F5" s="199"/>
      <c r="G5" s="199">
        <v>5301267.900274805</v>
      </c>
    </row>
    <row r="6" spans="1:7" ht="15">
      <c r="A6" s="61" t="s">
        <v>87</v>
      </c>
      <c r="B6" s="199">
        <v>20656.321</v>
      </c>
      <c r="C6" s="199">
        <v>12281.661</v>
      </c>
      <c r="D6" s="199">
        <v>8374.66</v>
      </c>
      <c r="E6" s="179">
        <v>0.6818833380924616</v>
      </c>
      <c r="F6" s="199"/>
      <c r="G6" s="199">
        <v>37345.09871275673</v>
      </c>
    </row>
    <row r="7" spans="1:7" ht="15">
      <c r="A7" s="61" t="s">
        <v>88</v>
      </c>
      <c r="B7" s="199">
        <v>220233.555</v>
      </c>
      <c r="C7" s="199">
        <v>185775.61</v>
      </c>
      <c r="D7" s="199">
        <v>34457.94500000001</v>
      </c>
      <c r="E7" s="179">
        <v>0.1854815333401409</v>
      </c>
      <c r="F7" s="199"/>
      <c r="G7" s="199">
        <v>398165.95856233727</v>
      </c>
    </row>
    <row r="8" spans="1:7" ht="15">
      <c r="A8" s="60" t="s">
        <v>89</v>
      </c>
      <c r="B8" s="199">
        <v>206304.371</v>
      </c>
      <c r="C8" s="199">
        <v>311953.66</v>
      </c>
      <c r="D8" s="199">
        <v>-105649.28899999996</v>
      </c>
      <c r="E8" s="179">
        <v>-0.33866981717733324</v>
      </c>
      <c r="F8" s="199"/>
      <c r="G8" s="199">
        <v>372983.0253832803</v>
      </c>
    </row>
    <row r="9" spans="1:7" ht="15">
      <c r="A9" s="62" t="s">
        <v>90</v>
      </c>
      <c r="B9" s="201">
        <v>3379431.548</v>
      </c>
      <c r="C9" s="201">
        <v>3157600.554</v>
      </c>
      <c r="D9" s="201">
        <v>221830.99399999995</v>
      </c>
      <c r="E9" s="180">
        <v>0.0702530260577095</v>
      </c>
      <c r="F9" s="201"/>
      <c r="G9" s="201">
        <v>6109761.982933179</v>
      </c>
    </row>
    <row r="10" spans="1:7" ht="15">
      <c r="A10" s="63"/>
      <c r="B10" s="202"/>
      <c r="C10" s="202"/>
      <c r="D10" s="202"/>
      <c r="E10" s="181"/>
      <c r="F10" s="202"/>
      <c r="G10" s="202"/>
    </row>
    <row r="11" spans="1:7" ht="15">
      <c r="A11" s="60" t="s">
        <v>91</v>
      </c>
      <c r="B11" s="199">
        <v>-1289471.833</v>
      </c>
      <c r="C11" s="199">
        <v>-909488.868</v>
      </c>
      <c r="D11" s="199">
        <v>-379982.9650000001</v>
      </c>
      <c r="E11" s="179">
        <v>-0.4177983682588626</v>
      </c>
      <c r="F11" s="199"/>
      <c r="G11" s="199">
        <v>-2331269.5852617878</v>
      </c>
    </row>
    <row r="12" spans="1:7" ht="15">
      <c r="A12" s="60" t="s">
        <v>92</v>
      </c>
      <c r="B12" s="199">
        <v>-263596.767</v>
      </c>
      <c r="C12" s="199">
        <v>-300974.822</v>
      </c>
      <c r="D12" s="199">
        <v>37378.05499999999</v>
      </c>
      <c r="E12" s="179">
        <v>0.12418997294066011</v>
      </c>
      <c r="F12" s="199"/>
      <c r="G12" s="199">
        <v>-476563.43469771475</v>
      </c>
    </row>
    <row r="13" spans="1:7" ht="15">
      <c r="A13" s="60" t="s">
        <v>93</v>
      </c>
      <c r="B13" s="199">
        <v>-212779.986</v>
      </c>
      <c r="C13" s="199">
        <v>-190111.503</v>
      </c>
      <c r="D13" s="199">
        <v>-22668.483000000007</v>
      </c>
      <c r="E13" s="179">
        <v>-0.119237829601505</v>
      </c>
      <c r="F13" s="199"/>
      <c r="G13" s="199">
        <v>-384690.45776684984</v>
      </c>
    </row>
    <row r="14" spans="1:7" ht="15">
      <c r="A14" s="60" t="s">
        <v>94</v>
      </c>
      <c r="B14" s="199">
        <v>-190394.728</v>
      </c>
      <c r="C14" s="199">
        <v>-220354.797</v>
      </c>
      <c r="D14" s="199">
        <v>29960.06899999999</v>
      </c>
      <c r="E14" s="179">
        <v>0.13596286265553814</v>
      </c>
      <c r="F14" s="199"/>
      <c r="G14" s="199">
        <v>-344219.56899045414</v>
      </c>
    </row>
    <row r="15" spans="1:7" ht="15">
      <c r="A15" s="62" t="s">
        <v>95</v>
      </c>
      <c r="B15" s="201">
        <v>-1956243.3140000002</v>
      </c>
      <c r="C15" s="201">
        <v>-1620929.99</v>
      </c>
      <c r="D15" s="201">
        <v>-335313.32400000026</v>
      </c>
      <c r="E15" s="180">
        <v>-0.20686477890386878</v>
      </c>
      <c r="F15" s="201"/>
      <c r="G15" s="201">
        <v>-3536743.046716807</v>
      </c>
    </row>
    <row r="16" spans="1:7" ht="15">
      <c r="A16" s="62"/>
      <c r="B16" s="201"/>
      <c r="C16" s="201"/>
      <c r="D16" s="201"/>
      <c r="E16" s="180"/>
      <c r="F16" s="201"/>
      <c r="G16" s="201"/>
    </row>
    <row r="17" spans="1:7" ht="15">
      <c r="A17" s="4" t="s">
        <v>96</v>
      </c>
      <c r="B17" s="203">
        <v>1423188.2339999997</v>
      </c>
      <c r="C17" s="203">
        <v>1536670.564</v>
      </c>
      <c r="D17" s="203">
        <v>-113482.33000000031</v>
      </c>
      <c r="E17" s="182">
        <v>-0.07384948515223873</v>
      </c>
      <c r="F17" s="203"/>
      <c r="G17" s="203">
        <v>2573018.936216372</v>
      </c>
    </row>
    <row r="18" spans="1:7" ht="15">
      <c r="A18" s="60"/>
      <c r="B18" s="200"/>
      <c r="C18" s="200"/>
      <c r="D18" s="200"/>
      <c r="E18" s="179"/>
      <c r="F18" s="200"/>
      <c r="G18" s="200"/>
    </row>
    <row r="19" spans="1:7" ht="15">
      <c r="A19" s="60" t="s">
        <v>97</v>
      </c>
      <c r="B19" s="199">
        <v>31427.277</v>
      </c>
      <c r="C19" s="199">
        <v>27902.711</v>
      </c>
      <c r="D19" s="199">
        <v>3524.565999999999</v>
      </c>
      <c r="E19" s="179">
        <v>0.12631625650998568</v>
      </c>
      <c r="F19" s="199"/>
      <c r="G19" s="199">
        <v>56818.18954295632</v>
      </c>
    </row>
    <row r="20" spans="1:7" ht="15">
      <c r="A20" s="60" t="s">
        <v>98</v>
      </c>
      <c r="B20" s="199">
        <v>-246979.913</v>
      </c>
      <c r="C20" s="199">
        <v>-229999.377</v>
      </c>
      <c r="D20" s="199">
        <v>-16980.535999999993</v>
      </c>
      <c r="E20" s="179">
        <v>-0.0738286173705592</v>
      </c>
      <c r="F20" s="199"/>
      <c r="G20" s="199">
        <v>-446521.39318773506</v>
      </c>
    </row>
    <row r="21" spans="1:7" ht="15">
      <c r="A21" s="60" t="s">
        <v>99</v>
      </c>
      <c r="B21" s="199">
        <v>-280909.803</v>
      </c>
      <c r="C21" s="199">
        <v>-247398.422</v>
      </c>
      <c r="D21" s="199">
        <v>-33511.38100000002</v>
      </c>
      <c r="E21" s="179">
        <v>-0.13545511215912293</v>
      </c>
      <c r="F21" s="199"/>
      <c r="G21" s="199">
        <v>-507864.12170957477</v>
      </c>
    </row>
    <row r="22" spans="1:7" ht="15">
      <c r="A22" s="4" t="s">
        <v>100</v>
      </c>
      <c r="B22" s="203">
        <v>926725.7949999997</v>
      </c>
      <c r="C22" s="203">
        <v>1087175.476</v>
      </c>
      <c r="D22" s="203">
        <v>-160449.68100000033</v>
      </c>
      <c r="E22" s="182">
        <v>-0.14758397751054525</v>
      </c>
      <c r="F22" s="203"/>
      <c r="G22" s="203">
        <v>1675451.6108620185</v>
      </c>
    </row>
    <row r="23" spans="1:7" ht="15">
      <c r="A23" s="60" t="s">
        <v>101</v>
      </c>
      <c r="B23" s="199">
        <v>-225406.031</v>
      </c>
      <c r="C23" s="199">
        <v>-205615.02</v>
      </c>
      <c r="D23" s="199">
        <v>-19791.011</v>
      </c>
      <c r="E23" s="179">
        <v>-0.09625274943435552</v>
      </c>
      <c r="F23" s="199"/>
      <c r="G23" s="199">
        <v>-407517.41213479894</v>
      </c>
    </row>
    <row r="24" spans="1:7" ht="15">
      <c r="A24" s="60" t="s">
        <v>102</v>
      </c>
      <c r="B24" s="199">
        <v>-21037.764</v>
      </c>
      <c r="C24" s="199">
        <v>-15930.584</v>
      </c>
      <c r="D24" s="199">
        <v>-5107.1799999999985</v>
      </c>
      <c r="E24" s="179">
        <v>-0.3205896281015183</v>
      </c>
      <c r="F24" s="199"/>
      <c r="G24" s="199">
        <v>-38034.71940989297</v>
      </c>
    </row>
    <row r="25" spans="1:7" ht="15">
      <c r="A25" s="4" t="s">
        <v>29</v>
      </c>
      <c r="B25" s="203">
        <v>680281.9999999998</v>
      </c>
      <c r="C25" s="203">
        <v>865629.872</v>
      </c>
      <c r="D25" s="203">
        <v>-185347.8720000002</v>
      </c>
      <c r="E25" s="182">
        <v>-0.21411908021584566</v>
      </c>
      <c r="F25" s="203"/>
      <c r="G25" s="203">
        <v>1229899.4793173268</v>
      </c>
    </row>
    <row r="26" spans="1:7" ht="15">
      <c r="A26" s="60"/>
      <c r="B26" s="199"/>
      <c r="C26" s="199"/>
      <c r="D26" s="199"/>
      <c r="E26" s="179"/>
      <c r="F26" s="199"/>
      <c r="G26" s="199"/>
    </row>
    <row r="27" spans="1:7" ht="15">
      <c r="A27" s="62" t="s">
        <v>103</v>
      </c>
      <c r="B27" s="201">
        <v>-204660.22999999998</v>
      </c>
      <c r="C27" s="201">
        <v>-64878.52900000002</v>
      </c>
      <c r="D27" s="201">
        <v>-139781.70099999997</v>
      </c>
      <c r="E27" s="180">
        <v>-2.1545140303658847</v>
      </c>
      <c r="F27" s="201"/>
      <c r="G27" s="201">
        <v>-370010.540208273</v>
      </c>
    </row>
    <row r="28" spans="1:7" ht="15">
      <c r="A28" s="64" t="s">
        <v>104</v>
      </c>
      <c r="B28" s="199">
        <v>89881.777</v>
      </c>
      <c r="C28" s="199">
        <v>124211.002</v>
      </c>
      <c r="D28" s="199">
        <v>-34329.22499999999</v>
      </c>
      <c r="E28" s="183">
        <v>-0.27637829537837555</v>
      </c>
      <c r="F28" s="199"/>
      <c r="G28" s="199">
        <v>162499.59683251375</v>
      </c>
    </row>
    <row r="29" spans="1:7" ht="15" customHeight="1">
      <c r="A29" s="64" t="s">
        <v>105</v>
      </c>
      <c r="B29" s="199">
        <v>-243515.579</v>
      </c>
      <c r="C29" s="199">
        <v>-187511.192</v>
      </c>
      <c r="D29" s="199">
        <v>-56004.38699999999</v>
      </c>
      <c r="E29" s="183">
        <v>-0.29867223605511495</v>
      </c>
      <c r="F29" s="199"/>
      <c r="G29" s="199">
        <v>-440258.1338588371</v>
      </c>
    </row>
    <row r="30" spans="1:7" ht="15">
      <c r="A30" s="64" t="s">
        <v>106</v>
      </c>
      <c r="B30" s="199">
        <v>-4761.525</v>
      </c>
      <c r="C30" s="199">
        <v>-163.853</v>
      </c>
      <c r="D30" s="199">
        <v>-4597.672</v>
      </c>
      <c r="E30" s="183">
        <v>-28.059736471105193</v>
      </c>
      <c r="F30" s="199"/>
      <c r="G30" s="199">
        <v>-8608.48459647093</v>
      </c>
    </row>
    <row r="31" spans="1:7" ht="15">
      <c r="A31" s="60" t="s">
        <v>107</v>
      </c>
      <c r="B31" s="199">
        <v>-46264.903</v>
      </c>
      <c r="C31" s="199">
        <v>-1414.486</v>
      </c>
      <c r="D31" s="199">
        <v>-44850.417</v>
      </c>
      <c r="E31" s="179">
        <v>-31.707925705874782</v>
      </c>
      <c r="F31" s="199"/>
      <c r="G31" s="199">
        <v>-83643.51858547874</v>
      </c>
    </row>
    <row r="32" spans="1:7" ht="15">
      <c r="A32" s="61" t="s">
        <v>108</v>
      </c>
      <c r="B32" s="199">
        <v>53575.791</v>
      </c>
      <c r="C32" s="199">
        <v>46080.791</v>
      </c>
      <c r="D32" s="199">
        <v>7495</v>
      </c>
      <c r="E32" s="179">
        <v>0.16264911772022317</v>
      </c>
      <c r="F32" s="199"/>
      <c r="G32" s="199">
        <v>96861.06269887186</v>
      </c>
    </row>
    <row r="33" spans="1:7" ht="15">
      <c r="A33" s="61" t="s">
        <v>109</v>
      </c>
      <c r="B33" s="199">
        <v>-99840.694</v>
      </c>
      <c r="C33" s="199">
        <v>-47495.277</v>
      </c>
      <c r="D33" s="199">
        <v>-52345.417</v>
      </c>
      <c r="E33" s="179">
        <v>-1.1021183643165193</v>
      </c>
      <c r="F33" s="199"/>
      <c r="G33" s="199">
        <v>-180504.5812843506</v>
      </c>
    </row>
    <row r="34" spans="1:7" ht="26.25">
      <c r="A34" s="139" t="s">
        <v>110</v>
      </c>
      <c r="B34" s="199">
        <v>10111.926</v>
      </c>
      <c r="C34" s="199">
        <v>10395.966</v>
      </c>
      <c r="D34" s="199">
        <v>-284.0400000000009</v>
      </c>
      <c r="E34" s="184">
        <v>-0.02732213629786793</v>
      </c>
      <c r="F34" s="199"/>
      <c r="G34" s="199">
        <v>18281.613393115418</v>
      </c>
    </row>
    <row r="35" spans="1:7" ht="15">
      <c r="A35" s="66" t="s">
        <v>111</v>
      </c>
      <c r="B35" s="199">
        <v>22355.697</v>
      </c>
      <c r="C35" s="199">
        <v>860.406</v>
      </c>
      <c r="D35" s="199">
        <v>21495.291</v>
      </c>
      <c r="E35" s="184">
        <v>24.982730245953658</v>
      </c>
      <c r="F35" s="199"/>
      <c r="G35" s="199">
        <v>40417.44467746601</v>
      </c>
    </row>
    <row r="36" spans="1:7" ht="15">
      <c r="A36" s="66" t="s">
        <v>112</v>
      </c>
      <c r="B36" s="199">
        <v>5135.852</v>
      </c>
      <c r="C36" s="199">
        <v>6578.364</v>
      </c>
      <c r="D36" s="199">
        <v>-1442.5119999999997</v>
      </c>
      <c r="E36" s="184">
        <v>-0.2192812681086057</v>
      </c>
      <c r="F36" s="199"/>
      <c r="G36" s="199">
        <v>9285.240092565808</v>
      </c>
    </row>
    <row r="37" spans="1:7" ht="15">
      <c r="A37" s="60"/>
      <c r="B37" s="199"/>
      <c r="C37" s="199"/>
      <c r="D37" s="199"/>
      <c r="E37" s="179"/>
      <c r="F37" s="199"/>
      <c r="G37" s="199"/>
    </row>
    <row r="38" spans="1:7" ht="15">
      <c r="A38" s="4" t="s">
        <v>113</v>
      </c>
      <c r="B38" s="203">
        <v>513225.24499999976</v>
      </c>
      <c r="C38" s="203">
        <v>818586.079</v>
      </c>
      <c r="D38" s="203">
        <v>-305360.83400000026</v>
      </c>
      <c r="E38" s="182">
        <v>-0.3730344820584229</v>
      </c>
      <c r="F38" s="203"/>
      <c r="G38" s="203">
        <v>927873.2372722009</v>
      </c>
    </row>
    <row r="39" spans="1:7" ht="15">
      <c r="A39" s="64" t="s">
        <v>114</v>
      </c>
      <c r="B39" s="199">
        <v>-169989.131</v>
      </c>
      <c r="C39" s="199">
        <v>-256279.842</v>
      </c>
      <c r="D39" s="199">
        <v>86290.71100000001</v>
      </c>
      <c r="E39" s="183">
        <v>0.33670502653111517</v>
      </c>
      <c r="F39" s="199"/>
      <c r="G39" s="199">
        <v>-307327.7607029216</v>
      </c>
    </row>
    <row r="40" spans="1:7" ht="15">
      <c r="A40" s="4" t="s">
        <v>115</v>
      </c>
      <c r="B40" s="203">
        <v>343236.11399999977</v>
      </c>
      <c r="C40" s="203">
        <v>562306.237</v>
      </c>
      <c r="D40" s="203">
        <v>-219070.1230000002</v>
      </c>
      <c r="E40" s="182">
        <v>-0.3895921983166625</v>
      </c>
      <c r="F40" s="203"/>
      <c r="G40" s="203">
        <v>620545.4765692793</v>
      </c>
    </row>
    <row r="41" spans="1:7" ht="15">
      <c r="A41" s="185" t="s">
        <v>116</v>
      </c>
      <c r="B41" s="199">
        <v>191273.359</v>
      </c>
      <c r="C41" s="199">
        <v>322356.028</v>
      </c>
      <c r="D41" s="199">
        <v>-131082.669</v>
      </c>
      <c r="E41" s="184">
        <v>-0.40663942229738603</v>
      </c>
      <c r="F41" s="199"/>
      <c r="G41" s="199">
        <v>345808.068773503</v>
      </c>
    </row>
    <row r="42" spans="1:7" ht="15">
      <c r="A42" s="61" t="s">
        <v>117</v>
      </c>
      <c r="B42" s="199">
        <v>151962.755</v>
      </c>
      <c r="C42" s="199">
        <v>239950.209</v>
      </c>
      <c r="D42" s="199">
        <v>-87987.454</v>
      </c>
      <c r="E42" s="179">
        <v>-0.36669046618750806</v>
      </c>
      <c r="F42" s="199"/>
      <c r="G42" s="199">
        <v>274737.4077957767</v>
      </c>
    </row>
    <row r="43" spans="1:7" ht="15">
      <c r="A43" s="60"/>
      <c r="B43" s="199"/>
      <c r="C43" s="199"/>
      <c r="D43" s="199"/>
      <c r="E43" s="179"/>
      <c r="F43" s="199"/>
      <c r="G43" s="199"/>
    </row>
    <row r="44" spans="1:7" ht="15">
      <c r="A44" s="62" t="s">
        <v>118</v>
      </c>
      <c r="B44" s="204">
        <v>3.896161252233325</v>
      </c>
      <c r="C44" s="204">
        <v>8.73</v>
      </c>
      <c r="D44" s="204">
        <v>-4.8</v>
      </c>
      <c r="E44" s="180">
        <v>-0.554</v>
      </c>
      <c r="F44" s="204"/>
      <c r="G44" s="300">
        <v>0.3521985511492375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0"/>
  <sheetViews>
    <sheetView showGridLines="0" zoomScale="76" zoomScaleNormal="76" zoomScalePageLayoutView="0" workbookViewId="0" topLeftCell="A1">
      <selection activeCell="A1" sqref="A1"/>
    </sheetView>
  </sheetViews>
  <sheetFormatPr defaultColWidth="11.421875" defaultRowHeight="15"/>
  <cols>
    <col min="1" max="1" width="17.140625" style="0" customWidth="1"/>
    <col min="2" max="6" width="11.57421875" style="0" bestFit="1" customWidth="1"/>
    <col min="7" max="7" width="12.00390625" style="0" bestFit="1" customWidth="1"/>
    <col min="8" max="10" width="11.57421875" style="0" bestFit="1" customWidth="1"/>
    <col min="11" max="11" width="12.00390625" style="0" bestFit="1" customWidth="1"/>
    <col min="12" max="13" width="8.28125" style="0" customWidth="1"/>
    <col min="14" max="14" width="2.00390625" style="0" customWidth="1"/>
    <col min="15" max="15" width="12.140625" style="0" customWidth="1"/>
    <col min="16" max="16" width="2.00390625" style="0" customWidth="1"/>
  </cols>
  <sheetData>
    <row r="1" spans="1:11" ht="15.75" customHeight="1" thickBot="1">
      <c r="A1" s="166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customHeight="1">
      <c r="A2" s="286" t="s">
        <v>54</v>
      </c>
      <c r="B2" s="408" t="s">
        <v>55</v>
      </c>
      <c r="C2" s="409"/>
      <c r="D2" s="414" t="s">
        <v>56</v>
      </c>
      <c r="E2" s="409"/>
      <c r="F2" s="408" t="s">
        <v>57</v>
      </c>
      <c r="G2" s="409"/>
      <c r="H2" s="408" t="s">
        <v>19</v>
      </c>
      <c r="I2" s="409"/>
      <c r="J2" s="408" t="s">
        <v>58</v>
      </c>
      <c r="K2" s="409"/>
    </row>
    <row r="3" spans="1:11" ht="16.5" thickBot="1">
      <c r="A3" s="287" t="s">
        <v>28</v>
      </c>
      <c r="B3" s="412"/>
      <c r="C3" s="413"/>
      <c r="D3" s="415"/>
      <c r="E3" s="411"/>
      <c r="F3" s="410"/>
      <c r="G3" s="411"/>
      <c r="H3" s="410"/>
      <c r="I3" s="411"/>
      <c r="J3" s="410"/>
      <c r="K3" s="411"/>
    </row>
    <row r="4" spans="1:11" ht="16.5" thickBot="1">
      <c r="A4" s="287"/>
      <c r="B4" s="272" t="s">
        <v>81</v>
      </c>
      <c r="C4" s="271" t="s">
        <v>82</v>
      </c>
      <c r="D4" s="288" t="s">
        <v>81</v>
      </c>
      <c r="E4" s="289" t="s">
        <v>82</v>
      </c>
      <c r="F4" s="288" t="s">
        <v>81</v>
      </c>
      <c r="G4" s="289" t="s">
        <v>82</v>
      </c>
      <c r="H4" s="288" t="s">
        <v>81</v>
      </c>
      <c r="I4" s="289" t="s">
        <v>82</v>
      </c>
      <c r="J4" s="288" t="s">
        <v>81</v>
      </c>
      <c r="K4" s="290" t="s">
        <v>82</v>
      </c>
    </row>
    <row r="5" spans="1:11" ht="15.75">
      <c r="A5" s="291" t="s">
        <v>1</v>
      </c>
      <c r="B5" s="274">
        <v>0</v>
      </c>
      <c r="C5" s="273">
        <v>0</v>
      </c>
      <c r="D5" s="274">
        <v>0</v>
      </c>
      <c r="E5" s="292">
        <v>0</v>
      </c>
      <c r="F5" s="273">
        <v>0</v>
      </c>
      <c r="G5" s="273">
        <v>0</v>
      </c>
      <c r="H5" s="274">
        <v>0</v>
      </c>
      <c r="I5" s="273">
        <v>0</v>
      </c>
      <c r="J5" s="275">
        <v>0</v>
      </c>
      <c r="K5" s="276">
        <v>0</v>
      </c>
    </row>
    <row r="6" spans="1:11" ht="15.75">
      <c r="A6" s="293" t="s">
        <v>21</v>
      </c>
      <c r="B6" s="274">
        <v>0</v>
      </c>
      <c r="C6" s="273">
        <v>0</v>
      </c>
      <c r="D6" s="274">
        <v>32787.48799999999</v>
      </c>
      <c r="E6" s="292">
        <v>5921.31018</v>
      </c>
      <c r="F6" s="273">
        <v>0</v>
      </c>
      <c r="G6" s="273">
        <v>0</v>
      </c>
      <c r="H6" s="274">
        <v>0</v>
      </c>
      <c r="I6" s="273">
        <v>0</v>
      </c>
      <c r="J6" s="275">
        <v>32787.48799999999</v>
      </c>
      <c r="K6" s="276">
        <v>5921.31018</v>
      </c>
    </row>
    <row r="7" spans="1:11" ht="15.75">
      <c r="A7" s="293" t="s">
        <v>20</v>
      </c>
      <c r="B7" s="274">
        <v>0</v>
      </c>
      <c r="C7" s="273">
        <v>0</v>
      </c>
      <c r="D7" s="274">
        <v>0</v>
      </c>
      <c r="E7" s="292">
        <v>0</v>
      </c>
      <c r="F7" s="273">
        <v>0</v>
      </c>
      <c r="G7" s="273">
        <v>0</v>
      </c>
      <c r="H7" s="274">
        <v>0</v>
      </c>
      <c r="I7" s="273">
        <v>0</v>
      </c>
      <c r="J7" s="275">
        <v>0</v>
      </c>
      <c r="K7" s="276">
        <v>0</v>
      </c>
    </row>
    <row r="8" spans="1:11" ht="15.75">
      <c r="A8" s="293" t="s">
        <v>2</v>
      </c>
      <c r="B8" s="274">
        <v>0</v>
      </c>
      <c r="C8" s="273">
        <v>0</v>
      </c>
      <c r="D8" s="274">
        <v>88533.90279</v>
      </c>
      <c r="E8" s="292">
        <v>14008.33354</v>
      </c>
      <c r="F8" s="273">
        <v>0</v>
      </c>
      <c r="G8" s="273">
        <v>0</v>
      </c>
      <c r="H8" s="274">
        <v>0</v>
      </c>
      <c r="I8" s="273">
        <v>0</v>
      </c>
      <c r="J8" s="275">
        <v>88533.90279</v>
      </c>
      <c r="K8" s="276">
        <v>14008.33354</v>
      </c>
    </row>
    <row r="9" spans="1:11" ht="15.75">
      <c r="A9" s="293" t="s">
        <v>19</v>
      </c>
      <c r="B9" s="274">
        <v>0</v>
      </c>
      <c r="C9" s="273">
        <v>0</v>
      </c>
      <c r="D9" s="274">
        <v>0</v>
      </c>
      <c r="E9" s="292">
        <v>0</v>
      </c>
      <c r="F9" s="273">
        <v>0</v>
      </c>
      <c r="G9" s="273">
        <v>0</v>
      </c>
      <c r="H9" s="274">
        <v>0</v>
      </c>
      <c r="I9" s="273">
        <v>0</v>
      </c>
      <c r="J9" s="275">
        <v>0</v>
      </c>
      <c r="K9" s="276">
        <v>0</v>
      </c>
    </row>
    <row r="10" spans="1:11" ht="15.75" customHeight="1" thickBot="1">
      <c r="A10" s="287" t="s">
        <v>194</v>
      </c>
      <c r="B10" s="279">
        <v>0</v>
      </c>
      <c r="C10" s="277">
        <v>0</v>
      </c>
      <c r="D10" s="279">
        <v>121321.39078999998</v>
      </c>
      <c r="E10" s="278">
        <v>19929.64372</v>
      </c>
      <c r="F10" s="277">
        <v>0</v>
      </c>
      <c r="G10" s="277">
        <v>0</v>
      </c>
      <c r="H10" s="279">
        <v>0</v>
      </c>
      <c r="I10" s="277">
        <v>0</v>
      </c>
      <c r="J10" s="279">
        <v>121321.39078999998</v>
      </c>
      <c r="K10" s="278">
        <v>19929.64372</v>
      </c>
    </row>
  </sheetData>
  <sheetProtection/>
  <mergeCells count="5">
    <mergeCell ref="J2:K3"/>
    <mergeCell ref="B2:C3"/>
    <mergeCell ref="D2:E3"/>
    <mergeCell ref="F2:G3"/>
    <mergeCell ref="H2:I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J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57421875" style="0" customWidth="1"/>
    <col min="2" max="2" width="8.8515625" style="0" customWidth="1"/>
    <col min="3" max="3" width="8.421875" style="0" customWidth="1"/>
    <col min="4" max="4" width="1.421875" style="0" customWidth="1"/>
    <col min="5" max="5" width="12.140625" style="0" bestFit="1" customWidth="1"/>
    <col min="6" max="6" width="2.140625" style="0" customWidth="1"/>
    <col min="7" max="7" width="9.421875" style="0" customWidth="1"/>
    <col min="8" max="8" width="8.8515625" style="0" customWidth="1"/>
    <col min="9" max="9" width="2.421875" style="0" customWidth="1"/>
    <col min="10" max="10" width="12.421875" style="0" customWidth="1"/>
  </cols>
  <sheetData>
    <row r="1" spans="1:10" ht="16.5">
      <c r="A1" s="166" t="s">
        <v>59</v>
      </c>
      <c r="B1" s="5"/>
      <c r="C1" s="5"/>
      <c r="D1" s="5"/>
      <c r="E1" s="5"/>
      <c r="F1" s="5"/>
      <c r="G1" s="5"/>
      <c r="H1" s="5"/>
      <c r="I1" s="5"/>
      <c r="J1" s="5"/>
    </row>
    <row r="2" spans="1:10" ht="32.25" customHeight="1">
      <c r="A2" s="91"/>
      <c r="B2" s="92" t="s">
        <v>60</v>
      </c>
      <c r="C2" s="92"/>
      <c r="D2" s="92"/>
      <c r="E2" s="92"/>
      <c r="F2" s="29"/>
      <c r="G2" s="93" t="s">
        <v>61</v>
      </c>
      <c r="H2" s="93"/>
      <c r="I2" s="93"/>
      <c r="J2" s="93"/>
    </row>
    <row r="3" spans="1:10" ht="15">
      <c r="A3" s="94"/>
      <c r="B3" s="95"/>
      <c r="C3" s="95"/>
      <c r="D3" s="95"/>
      <c r="E3" s="95"/>
      <c r="F3" s="30"/>
      <c r="G3" s="96"/>
      <c r="H3" s="96"/>
      <c r="I3" s="96"/>
      <c r="J3" s="96"/>
    </row>
    <row r="4" spans="1:10" ht="15">
      <c r="A4" s="94"/>
      <c r="B4" s="95" t="s">
        <v>34</v>
      </c>
      <c r="C4" s="95"/>
      <c r="D4" s="30"/>
      <c r="E4" s="30" t="s">
        <v>51</v>
      </c>
      <c r="F4" s="30"/>
      <c r="G4" s="95" t="s">
        <v>34</v>
      </c>
      <c r="H4" s="95"/>
      <c r="I4" s="30"/>
      <c r="J4" s="30" t="s">
        <v>51</v>
      </c>
    </row>
    <row r="5" spans="1:10" ht="15">
      <c r="A5" s="31"/>
      <c r="B5" s="97" t="s">
        <v>81</v>
      </c>
      <c r="C5" s="97" t="s">
        <v>82</v>
      </c>
      <c r="D5" s="32"/>
      <c r="E5" s="32" t="s">
        <v>81</v>
      </c>
      <c r="F5" s="32"/>
      <c r="G5" s="97" t="s">
        <v>81</v>
      </c>
      <c r="H5" s="97" t="s">
        <v>82</v>
      </c>
      <c r="I5" s="32"/>
      <c r="J5" s="32" t="s">
        <v>81</v>
      </c>
    </row>
    <row r="6" spans="1:10" ht="15">
      <c r="A6" s="98" t="s">
        <v>13</v>
      </c>
      <c r="B6" s="226">
        <v>213676</v>
      </c>
      <c r="C6" s="226">
        <v>150249</v>
      </c>
      <c r="D6" s="226"/>
      <c r="E6" s="227">
        <v>386310.3847266416</v>
      </c>
      <c r="F6" s="227"/>
      <c r="G6" s="226">
        <v>96800</v>
      </c>
      <c r="H6" s="226">
        <v>93821</v>
      </c>
      <c r="I6" s="227"/>
      <c r="J6" s="227">
        <v>175007.2317037894</v>
      </c>
    </row>
    <row r="7" spans="1:10" ht="15">
      <c r="A7" s="98" t="s">
        <v>9</v>
      </c>
      <c r="B7" s="226">
        <v>2777</v>
      </c>
      <c r="C7" s="226">
        <v>3032</v>
      </c>
      <c r="D7" s="226"/>
      <c r="E7" s="227">
        <v>5020.610355799827</v>
      </c>
      <c r="F7" s="227"/>
      <c r="G7" s="226">
        <v>2965</v>
      </c>
      <c r="H7" s="226">
        <v>3007</v>
      </c>
      <c r="I7" s="227"/>
      <c r="J7" s="227">
        <v>5360.500433902227</v>
      </c>
    </row>
    <row r="8" spans="1:10" ht="15">
      <c r="A8" s="98" t="s">
        <v>14</v>
      </c>
      <c r="B8" s="226">
        <v>3653</v>
      </c>
      <c r="C8" s="226">
        <v>5997</v>
      </c>
      <c r="D8" s="226"/>
      <c r="E8" s="227">
        <v>6604.353485681227</v>
      </c>
      <c r="F8" s="227"/>
      <c r="G8" s="226">
        <v>3261</v>
      </c>
      <c r="H8" s="226">
        <v>3080</v>
      </c>
      <c r="I8" s="227"/>
      <c r="J8" s="227">
        <v>5895.646514318773</v>
      </c>
    </row>
    <row r="9" spans="1:10" ht="15">
      <c r="A9" s="98" t="s">
        <v>10</v>
      </c>
      <c r="B9" s="226">
        <v>2403</v>
      </c>
      <c r="C9" s="226">
        <v>3176</v>
      </c>
      <c r="D9" s="226"/>
      <c r="E9" s="227">
        <v>4344.446051489731</v>
      </c>
      <c r="F9" s="227"/>
      <c r="G9" s="226">
        <v>6977</v>
      </c>
      <c r="H9" s="226">
        <v>6980</v>
      </c>
      <c r="I9" s="227"/>
      <c r="J9" s="227">
        <v>12613.899334683252</v>
      </c>
    </row>
    <row r="10" spans="1:10" ht="15">
      <c r="A10" s="98" t="s">
        <v>15</v>
      </c>
      <c r="B10" s="226">
        <v>16365</v>
      </c>
      <c r="C10" s="226">
        <v>20743</v>
      </c>
      <c r="D10" s="226"/>
      <c r="E10" s="227">
        <v>29586.70812843506</v>
      </c>
      <c r="F10" s="227"/>
      <c r="G10" s="226">
        <v>12300</v>
      </c>
      <c r="H10" s="226">
        <v>12333</v>
      </c>
      <c r="I10" s="227"/>
      <c r="J10" s="227">
        <v>22237.489152444316</v>
      </c>
    </row>
    <row r="11" spans="1:10" ht="15">
      <c r="A11" s="98" t="s">
        <v>5</v>
      </c>
      <c r="B11" s="226">
        <v>71383</v>
      </c>
      <c r="C11" s="226">
        <v>56001</v>
      </c>
      <c r="D11" s="226"/>
      <c r="E11" s="227">
        <v>129055.17789991322</v>
      </c>
      <c r="F11" s="227"/>
      <c r="G11" s="226">
        <v>5253</v>
      </c>
      <c r="H11" s="226">
        <v>6556</v>
      </c>
      <c r="I11" s="227"/>
      <c r="J11" s="227">
        <v>9497.03500144634</v>
      </c>
    </row>
    <row r="12" spans="1:10" ht="15">
      <c r="A12" s="98" t="s">
        <v>6</v>
      </c>
      <c r="B12" s="226">
        <v>21326</v>
      </c>
      <c r="C12" s="226">
        <v>22809</v>
      </c>
      <c r="D12" s="226"/>
      <c r="E12" s="227">
        <v>38555.82875325427</v>
      </c>
      <c r="F12" s="227"/>
      <c r="G12" s="226">
        <v>12879</v>
      </c>
      <c r="H12" s="226">
        <v>11650</v>
      </c>
      <c r="I12" s="227"/>
      <c r="J12" s="227">
        <v>23284.278275961817</v>
      </c>
    </row>
    <row r="13" spans="1:10" ht="15">
      <c r="A13" s="98" t="s">
        <v>16</v>
      </c>
      <c r="B13" s="226">
        <v>72510</v>
      </c>
      <c r="C13" s="226">
        <v>53297</v>
      </c>
      <c r="D13" s="226"/>
      <c r="E13" s="227">
        <v>131092.71044258028</v>
      </c>
      <c r="F13" s="227"/>
      <c r="G13" s="226">
        <v>25081</v>
      </c>
      <c r="H13" s="226">
        <v>19610</v>
      </c>
      <c r="I13" s="227"/>
      <c r="J13" s="227">
        <v>45344.59068556552</v>
      </c>
    </row>
    <row r="14" spans="1:10" ht="15">
      <c r="A14" s="98" t="s">
        <v>17</v>
      </c>
      <c r="B14" s="226">
        <v>46083</v>
      </c>
      <c r="C14" s="226">
        <v>27829</v>
      </c>
      <c r="D14" s="226"/>
      <c r="E14" s="227">
        <v>83314.65143187736</v>
      </c>
      <c r="F14" s="227"/>
      <c r="G14" s="226">
        <v>18968</v>
      </c>
      <c r="H14" s="226">
        <v>14022</v>
      </c>
      <c r="I14" s="227"/>
      <c r="J14" s="227">
        <v>34292.73936939543</v>
      </c>
    </row>
    <row r="15" spans="1:10" ht="15">
      <c r="A15" s="98" t="s">
        <v>11</v>
      </c>
      <c r="B15" s="226">
        <v>34167</v>
      </c>
      <c r="C15" s="226">
        <v>33826</v>
      </c>
      <c r="D15" s="226"/>
      <c r="E15" s="227">
        <v>61771.405843216664</v>
      </c>
      <c r="F15" s="227"/>
      <c r="G15" s="226">
        <v>34566</v>
      </c>
      <c r="H15" s="226">
        <v>31216</v>
      </c>
      <c r="I15" s="227"/>
      <c r="J15" s="227">
        <v>62492.76829621059</v>
      </c>
    </row>
    <row r="16" spans="1:10" ht="15">
      <c r="A16" s="98" t="s">
        <v>18</v>
      </c>
      <c r="B16" s="226">
        <v>55</v>
      </c>
      <c r="C16" s="226">
        <v>49</v>
      </c>
      <c r="D16" s="226"/>
      <c r="E16" s="227">
        <v>99.4359271044258</v>
      </c>
      <c r="F16" s="227"/>
      <c r="G16" s="226">
        <v>128</v>
      </c>
      <c r="H16" s="226">
        <v>122</v>
      </c>
      <c r="I16" s="227"/>
      <c r="J16" s="227">
        <v>231.41452126120913</v>
      </c>
    </row>
    <row r="17" spans="1:10" ht="15">
      <c r="A17" s="294" t="s">
        <v>22</v>
      </c>
      <c r="B17" s="226">
        <v>52</v>
      </c>
      <c r="C17" s="226">
        <v>2</v>
      </c>
      <c r="D17" s="226"/>
      <c r="E17" s="227">
        <v>94.01214926236621</v>
      </c>
      <c r="F17" s="227"/>
      <c r="G17" s="226">
        <v>26</v>
      </c>
      <c r="H17" s="226">
        <v>22</v>
      </c>
      <c r="I17" s="227"/>
      <c r="J17" s="227">
        <v>47.006074631183104</v>
      </c>
    </row>
    <row r="18" spans="1:10" ht="15">
      <c r="A18" s="98" t="s">
        <v>62</v>
      </c>
      <c r="B18" s="226">
        <v>2075</v>
      </c>
      <c r="C18" s="226">
        <v>1943</v>
      </c>
      <c r="D18" s="226"/>
      <c r="E18" s="227">
        <v>3751.4463407578824</v>
      </c>
      <c r="F18" s="227"/>
      <c r="G18" s="226">
        <v>632</v>
      </c>
      <c r="H18" s="226">
        <v>713</v>
      </c>
      <c r="I18" s="227"/>
      <c r="J18" s="227">
        <v>1142.60919872722</v>
      </c>
    </row>
    <row r="19" spans="1:10" ht="15">
      <c r="A19" s="294" t="s">
        <v>23</v>
      </c>
      <c r="B19" s="226">
        <v>0</v>
      </c>
      <c r="C19" s="226">
        <v>0</v>
      </c>
      <c r="D19" s="226"/>
      <c r="E19" s="227">
        <v>0</v>
      </c>
      <c r="F19" s="227"/>
      <c r="G19" s="226">
        <v>14</v>
      </c>
      <c r="H19" s="226">
        <v>11</v>
      </c>
      <c r="I19" s="227"/>
      <c r="J19" s="227">
        <v>25.31096326294475</v>
      </c>
    </row>
    <row r="20" spans="1:10" ht="15">
      <c r="A20" s="98" t="s">
        <v>78</v>
      </c>
      <c r="B20" s="226">
        <v>553</v>
      </c>
      <c r="C20" s="226">
        <v>0</v>
      </c>
      <c r="D20" s="226"/>
      <c r="E20" s="227">
        <v>999.7830488863176</v>
      </c>
      <c r="F20" s="227"/>
      <c r="G20" s="226">
        <v>2877</v>
      </c>
      <c r="H20" s="226">
        <v>1849</v>
      </c>
      <c r="I20" s="227"/>
      <c r="J20" s="227">
        <v>5201.402950535146</v>
      </c>
    </row>
    <row r="21" spans="1:10" ht="15">
      <c r="A21" s="294" t="s">
        <v>24</v>
      </c>
      <c r="B21" s="226">
        <v>998</v>
      </c>
      <c r="C21" s="226">
        <v>0</v>
      </c>
      <c r="D21" s="226"/>
      <c r="E21" s="227">
        <v>1804.31009545849</v>
      </c>
      <c r="F21" s="227"/>
      <c r="G21" s="226">
        <v>2679</v>
      </c>
      <c r="H21" s="226">
        <v>623</v>
      </c>
      <c r="I21" s="227"/>
      <c r="J21" s="227">
        <v>4843.433612959213</v>
      </c>
    </row>
    <row r="22" spans="1:10" ht="15">
      <c r="A22" s="33" t="s">
        <v>12</v>
      </c>
      <c r="B22" s="34">
        <v>488076</v>
      </c>
      <c r="C22" s="34">
        <v>378953</v>
      </c>
      <c r="D22" s="34"/>
      <c r="E22" s="34">
        <v>882405.2646803588</v>
      </c>
      <c r="F22" s="34"/>
      <c r="G22" s="34">
        <v>225406</v>
      </c>
      <c r="H22" s="34">
        <v>205615</v>
      </c>
      <c r="I22" s="34"/>
      <c r="J22" s="34">
        <v>407517.3560890946</v>
      </c>
    </row>
    <row r="23" ht="15">
      <c r="A23" s="341" t="s">
        <v>193</v>
      </c>
    </row>
  </sheetData>
  <sheetProtection/>
  <printOptions/>
  <pageMargins left="0.7" right="0.7" top="1.315" bottom="0.75" header="0.3" footer="0.3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8" t="s">
        <v>63</v>
      </c>
      <c r="B1" s="99"/>
      <c r="C1" s="99"/>
      <c r="D1" s="99"/>
      <c r="E1" s="99"/>
      <c r="F1" s="99"/>
      <c r="G1" s="99"/>
    </row>
    <row r="2" spans="1:7" ht="15">
      <c r="A2" s="143" t="s">
        <v>191</v>
      </c>
      <c r="B2" s="144" t="s">
        <v>34</v>
      </c>
      <c r="C2" s="144"/>
      <c r="D2" s="144"/>
      <c r="E2" s="145"/>
      <c r="F2" s="146">
        <v>0</v>
      </c>
      <c r="G2" s="145" t="s">
        <v>51</v>
      </c>
    </row>
    <row r="3" spans="1:7" ht="15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>
        <v>0</v>
      </c>
      <c r="G3" s="148" t="s">
        <v>81</v>
      </c>
    </row>
    <row r="4" spans="1:7" ht="15">
      <c r="A4" s="100" t="s">
        <v>37</v>
      </c>
      <c r="B4" s="101">
        <v>36516.17411160968</v>
      </c>
      <c r="C4" s="101">
        <v>133089.36744363062</v>
      </c>
      <c r="D4" s="101">
        <v>-96573.19333202094</v>
      </c>
      <c r="E4" s="102">
        <v>-0.7256266611449939</v>
      </c>
      <c r="F4" s="103">
        <v>0</v>
      </c>
      <c r="G4" s="101">
        <v>66018.5386744462</v>
      </c>
    </row>
    <row r="5" spans="1:7" ht="15">
      <c r="A5" s="100" t="s">
        <v>139</v>
      </c>
      <c r="B5" s="101">
        <v>-3848.0163608830658</v>
      </c>
      <c r="C5" s="101">
        <v>-111527.61139974956</v>
      </c>
      <c r="D5" s="101">
        <v>107679.5950388665</v>
      </c>
      <c r="E5" s="102">
        <v>0.965497186637571</v>
      </c>
      <c r="F5" s="103">
        <v>0</v>
      </c>
      <c r="G5" s="101">
        <v>-6956.928624680116</v>
      </c>
    </row>
    <row r="6" spans="1:7" ht="15">
      <c r="A6" s="104" t="s">
        <v>96</v>
      </c>
      <c r="B6" s="105">
        <v>32668.157750726616</v>
      </c>
      <c r="C6" s="105">
        <v>21561.75604388106</v>
      </c>
      <c r="D6" s="105">
        <v>11106.401706845554</v>
      </c>
      <c r="E6" s="167">
        <v>0.5150972714950739</v>
      </c>
      <c r="F6" s="103">
        <v>0</v>
      </c>
      <c r="G6" s="105">
        <v>59061.61004976608</v>
      </c>
    </row>
    <row r="7" spans="1:7" ht="15">
      <c r="A7" s="100" t="s">
        <v>140</v>
      </c>
      <c r="B7" s="101">
        <v>-15439.346843898089</v>
      </c>
      <c r="C7" s="101">
        <v>-14785.102255866337</v>
      </c>
      <c r="D7" s="101">
        <v>-654.2445880317518</v>
      </c>
      <c r="E7" s="102">
        <v>-0.044250257908914015</v>
      </c>
      <c r="F7" s="103">
        <v>0</v>
      </c>
      <c r="G7" s="101">
        <v>-27913.195769269034</v>
      </c>
    </row>
    <row r="8" spans="1:7" ht="15">
      <c r="A8" s="106" t="s">
        <v>100</v>
      </c>
      <c r="B8" s="39">
        <v>17228.810906828527</v>
      </c>
      <c r="C8" s="39">
        <v>6776.653788014724</v>
      </c>
      <c r="D8" s="39">
        <v>10452.157118813802</v>
      </c>
      <c r="E8" s="107">
        <v>1.5423773215771506</v>
      </c>
      <c r="F8" s="103">
        <v>0</v>
      </c>
      <c r="G8" s="39">
        <v>31148.414280497047</v>
      </c>
    </row>
    <row r="9" spans="1:7" ht="15">
      <c r="A9" s="100" t="s">
        <v>141</v>
      </c>
      <c r="B9" s="101">
        <v>-8145.921032702436</v>
      </c>
      <c r="C9" s="101">
        <v>-8553.59514984847</v>
      </c>
      <c r="D9" s="101">
        <v>407.6741171460344</v>
      </c>
      <c r="E9" s="102">
        <v>0.04766114247916638</v>
      </c>
      <c r="F9" s="103">
        <v>0</v>
      </c>
      <c r="G9" s="101">
        <v>-14727.222000112879</v>
      </c>
    </row>
    <row r="10" spans="1:7" ht="15">
      <c r="A10" s="151" t="s">
        <v>29</v>
      </c>
      <c r="B10" s="152">
        <v>9082.889874126091</v>
      </c>
      <c r="C10" s="152">
        <v>-1776.9413618337458</v>
      </c>
      <c r="D10" s="152">
        <v>10859.831235959837</v>
      </c>
      <c r="E10" s="153">
        <v>6.111530447325984</v>
      </c>
      <c r="F10" s="154">
        <v>0</v>
      </c>
      <c r="G10" s="152">
        <v>16421.19228038417</v>
      </c>
    </row>
    <row r="11" spans="1:7" ht="15">
      <c r="A11" s="42" t="s">
        <v>185</v>
      </c>
      <c r="B11" s="42"/>
      <c r="C11" s="42"/>
      <c r="D11" s="42"/>
      <c r="E11" s="42"/>
      <c r="F11" s="42"/>
      <c r="G11" s="42"/>
    </row>
    <row r="12" spans="1:7" ht="15">
      <c r="A12" s="172"/>
      <c r="B12" s="172"/>
      <c r="C12" s="42"/>
      <c r="D12" s="42"/>
      <c r="E12" s="42"/>
      <c r="F12" s="42"/>
      <c r="G12" s="42"/>
    </row>
    <row r="13" spans="1:7" ht="15">
      <c r="A13" s="58" t="s">
        <v>192</v>
      </c>
      <c r="B13" s="295"/>
      <c r="C13" s="99"/>
      <c r="D13" s="99"/>
      <c r="E13" s="99"/>
      <c r="F13" s="99"/>
      <c r="G13" s="99"/>
    </row>
    <row r="14" spans="1:7" ht="15">
      <c r="A14" s="155" t="s">
        <v>191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>
        <v>0</v>
      </c>
      <c r="G14" s="154"/>
    </row>
    <row r="15" spans="1:7" ht="15">
      <c r="A15" s="108" t="s">
        <v>151</v>
      </c>
      <c r="B15" s="109">
        <v>3408.19167</v>
      </c>
      <c r="C15" s="109">
        <v>3643.932629</v>
      </c>
      <c r="D15" s="110">
        <v>-235.74095899999975</v>
      </c>
      <c r="E15" s="69">
        <v>-0.06469410469443664</v>
      </c>
      <c r="F15" s="42">
        <v>0</v>
      </c>
      <c r="G15" s="42"/>
    </row>
    <row r="16" spans="1:7" ht="15">
      <c r="A16" s="108" t="s">
        <v>145</v>
      </c>
      <c r="B16" s="109">
        <v>3459.22233834</v>
      </c>
      <c r="C16" s="109">
        <v>3897.648964769355</v>
      </c>
      <c r="D16" s="110">
        <v>-438.4266264293551</v>
      </c>
      <c r="E16" s="69">
        <v>-0.11248489291679944</v>
      </c>
      <c r="F16" s="42">
        <v>0</v>
      </c>
      <c r="G16" s="42"/>
    </row>
    <row r="17" spans="1:7" ht="15">
      <c r="A17" s="41" t="s">
        <v>152</v>
      </c>
      <c r="B17" s="111">
        <v>0.05533153340136697</v>
      </c>
      <c r="C17" s="111">
        <v>0.06433866122543926</v>
      </c>
      <c r="D17" s="112">
        <v>-0.9007127824072286</v>
      </c>
      <c r="E17" s="70"/>
      <c r="F17" s="42">
        <v>0</v>
      </c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64</v>
      </c>
      <c r="B1" s="99"/>
      <c r="C1" s="99"/>
      <c r="D1" s="99"/>
      <c r="E1" s="99"/>
      <c r="F1" s="99"/>
      <c r="G1" s="99"/>
    </row>
    <row r="2" spans="1:7" ht="15" customHeight="1">
      <c r="A2" s="143" t="s">
        <v>189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15253.79377386353</v>
      </c>
      <c r="C4" s="101">
        <v>16820.968222646923</v>
      </c>
      <c r="D4" s="101">
        <v>-1567.174448783393</v>
      </c>
      <c r="E4" s="102">
        <v>-0.09316790972076307</v>
      </c>
      <c r="F4" s="103"/>
      <c r="G4" s="101">
        <v>27577.72955934251</v>
      </c>
    </row>
    <row r="5" spans="1:7" ht="15" customHeight="1">
      <c r="A5" s="100" t="s">
        <v>139</v>
      </c>
      <c r="B5" s="101">
        <v>-3945.009297353657</v>
      </c>
      <c r="C5" s="101">
        <v>-6639.255224872406</v>
      </c>
      <c r="D5" s="101">
        <v>2694.245927518749</v>
      </c>
      <c r="E5" s="102">
        <v>0.40580544598216245</v>
      </c>
      <c r="F5" s="103"/>
      <c r="G5" s="101">
        <v>-7132.284671235278</v>
      </c>
    </row>
    <row r="6" spans="1:7" ht="15" customHeight="1">
      <c r="A6" s="104" t="s">
        <v>96</v>
      </c>
      <c r="B6" s="105">
        <v>11308.784476509873</v>
      </c>
      <c r="C6" s="105">
        <v>10181.712997774517</v>
      </c>
      <c r="D6" s="105">
        <v>1127.0714787353554</v>
      </c>
      <c r="E6" s="167">
        <v>0.11069566378287295</v>
      </c>
      <c r="F6" s="103"/>
      <c r="G6" s="105">
        <v>20445.44488810723</v>
      </c>
    </row>
    <row r="7" spans="1:7" ht="15" customHeight="1">
      <c r="A7" s="100" t="s">
        <v>140</v>
      </c>
      <c r="B7" s="101">
        <v>-2927.1280387336733</v>
      </c>
      <c r="C7" s="101">
        <v>-3792.0568908903433</v>
      </c>
      <c r="D7" s="101">
        <v>864.92885215667</v>
      </c>
      <c r="E7" s="102">
        <v>0.22808962972957716</v>
      </c>
      <c r="F7" s="103"/>
      <c r="G7" s="101">
        <v>-5292.03073245168</v>
      </c>
    </row>
    <row r="8" spans="1:7" ht="15" customHeight="1">
      <c r="A8" s="106" t="s">
        <v>100</v>
      </c>
      <c r="B8" s="39">
        <v>8381.656437776199</v>
      </c>
      <c r="C8" s="39">
        <v>6389.656106884174</v>
      </c>
      <c r="D8" s="39">
        <v>1992.000330892025</v>
      </c>
      <c r="E8" s="107">
        <v>0.31175391876659164</v>
      </c>
      <c r="F8" s="103"/>
      <c r="G8" s="39">
        <v>15153.414155655551</v>
      </c>
    </row>
    <row r="9" spans="1:7" ht="15" customHeight="1">
      <c r="A9" s="100" t="s">
        <v>141</v>
      </c>
      <c r="B9" s="101">
        <v>-874.7301893309728</v>
      </c>
      <c r="C9" s="101">
        <v>-1138.54239492797</v>
      </c>
      <c r="D9" s="101">
        <v>263.81220559699716</v>
      </c>
      <c r="E9" s="102">
        <v>0.23171048067444802</v>
      </c>
      <c r="F9" s="103"/>
      <c r="G9" s="101">
        <v>-1581.44740622464</v>
      </c>
    </row>
    <row r="10" spans="1:7" ht="15" customHeight="1">
      <c r="A10" s="151" t="s">
        <v>29</v>
      </c>
      <c r="B10" s="152">
        <v>7506.926248445226</v>
      </c>
      <c r="C10" s="152">
        <v>5251.113711956204</v>
      </c>
      <c r="D10" s="152">
        <v>2255.812536489022</v>
      </c>
      <c r="E10" s="153">
        <v>0.42958744758331685</v>
      </c>
      <c r="F10" s="154"/>
      <c r="G10" s="152">
        <v>13571.966749430912</v>
      </c>
    </row>
    <row r="11" spans="1:7" ht="15" customHeight="1">
      <c r="A11" s="42" t="s">
        <v>185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190</v>
      </c>
      <c r="B13" s="99"/>
      <c r="C13" s="99"/>
      <c r="D13" s="99"/>
      <c r="E13" s="99"/>
      <c r="F13" s="99"/>
      <c r="G13" s="99"/>
    </row>
    <row r="14" spans="1:7" ht="15">
      <c r="A14" s="155" t="s">
        <v>189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1267.76509833</v>
      </c>
      <c r="C15" s="109">
        <v>836.6346654410809</v>
      </c>
      <c r="D15" s="110">
        <v>431.13043288891913</v>
      </c>
      <c r="E15" s="69">
        <v>0.5153150481299069</v>
      </c>
      <c r="F15" s="42"/>
      <c r="G15" s="42"/>
    </row>
    <row r="16" spans="1:7" ht="15">
      <c r="A16" s="108" t="s">
        <v>145</v>
      </c>
      <c r="B16" s="109">
        <v>1703.5098773099999</v>
      </c>
      <c r="C16" s="109">
        <v>1385.5467291595935</v>
      </c>
      <c r="D16" s="110">
        <v>317.96314815040637</v>
      </c>
      <c r="E16" s="69">
        <v>0.22948569070872668</v>
      </c>
      <c r="F16" s="42"/>
      <c r="G16" s="42"/>
    </row>
    <row r="17" spans="1:7" ht="15">
      <c r="A17" s="41" t="s">
        <v>152</v>
      </c>
      <c r="B17" s="111">
        <v>0.027248266938854505</v>
      </c>
      <c r="C17" s="111">
        <v>0.022871280206397365</v>
      </c>
      <c r="D17" s="112">
        <v>0.43769867324571393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5.28125" style="0" bestFit="1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8" t="s">
        <v>187</v>
      </c>
      <c r="B1" s="99"/>
      <c r="C1" s="99"/>
      <c r="D1" s="99"/>
      <c r="E1" s="99"/>
      <c r="F1" s="99"/>
      <c r="G1" s="99"/>
    </row>
    <row r="2" spans="1:7" ht="15">
      <c r="A2" s="143" t="s">
        <v>78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>
      <c r="A4" s="100" t="s">
        <v>37</v>
      </c>
      <c r="B4" s="101">
        <v>31205.872479423484</v>
      </c>
      <c r="C4" s="101">
        <v>13375.921517267585</v>
      </c>
      <c r="D4" s="101">
        <v>17829.950962155897</v>
      </c>
      <c r="E4" s="102">
        <v>1.3329886048702069</v>
      </c>
      <c r="F4" s="103"/>
      <c r="G4" s="101">
        <v>56417.90656534475</v>
      </c>
    </row>
    <row r="5" spans="1:7" ht="15">
      <c r="A5" s="100" t="s">
        <v>139</v>
      </c>
      <c r="B5" s="101">
        <v>-20616.278760335492</v>
      </c>
      <c r="C5" s="101">
        <v>-6302.262145416098</v>
      </c>
      <c r="D5" s="101">
        <v>-14314.016614919394</v>
      </c>
      <c r="E5" s="102">
        <v>-2.2712505898109274</v>
      </c>
      <c r="F5" s="103"/>
      <c r="G5" s="101">
        <v>-37272.70530867713</v>
      </c>
    </row>
    <row r="6" spans="1:7" ht="15">
      <c r="A6" s="100" t="s">
        <v>96</v>
      </c>
      <c r="B6" s="105">
        <v>10589.593719087992</v>
      </c>
      <c r="C6" s="105">
        <v>7073.659371851487</v>
      </c>
      <c r="D6" s="105">
        <v>3515.9343472365053</v>
      </c>
      <c r="E6" s="167">
        <v>0.4970460354972155</v>
      </c>
      <c r="F6" s="103"/>
      <c r="G6" s="105">
        <v>19145.201256667617</v>
      </c>
    </row>
    <row r="7" spans="1:7" ht="15">
      <c r="A7" s="100" t="s">
        <v>140</v>
      </c>
      <c r="B7" s="101">
        <v>-5587.234155732383</v>
      </c>
      <c r="C7" s="101">
        <v>-2615.0625679788564</v>
      </c>
      <c r="D7" s="101">
        <v>-2972.171587753527</v>
      </c>
      <c r="E7" s="102">
        <v>-1.1365584992678301</v>
      </c>
      <c r="F7" s="103"/>
      <c r="G7" s="101">
        <v>-10101.305604086607</v>
      </c>
    </row>
    <row r="8" spans="1:7" ht="15">
      <c r="A8" s="106" t="s">
        <v>100</v>
      </c>
      <c r="B8" s="39">
        <v>5002.359563355609</v>
      </c>
      <c r="C8" s="39">
        <v>4458.5968038726305</v>
      </c>
      <c r="D8" s="39">
        <v>543.7627594829783</v>
      </c>
      <c r="E8" s="107">
        <v>0.12195827149265413</v>
      </c>
      <c r="F8" s="103"/>
      <c r="G8" s="39">
        <v>9043.89565258101</v>
      </c>
    </row>
    <row r="9" spans="1:7" ht="15">
      <c r="A9" s="100" t="s">
        <v>141</v>
      </c>
      <c r="B9" s="101">
        <v>-2876.9123574583496</v>
      </c>
      <c r="C9" s="101">
        <v>-1849.0562013853403</v>
      </c>
      <c r="D9" s="101">
        <v>-1027.8561560730093</v>
      </c>
      <c r="E9" s="102">
        <v>-0.5558815114991769</v>
      </c>
      <c r="F9" s="103"/>
      <c r="G9" s="101">
        <v>-5201.244499310004</v>
      </c>
    </row>
    <row r="10" spans="1:7" ht="15">
      <c r="A10" s="106" t="s">
        <v>29</v>
      </c>
      <c r="B10" s="152">
        <v>2125.447205897259</v>
      </c>
      <c r="C10" s="152">
        <v>2609.54060248729</v>
      </c>
      <c r="D10" s="152">
        <v>-484.0933965900308</v>
      </c>
      <c r="E10" s="153">
        <v>-0.18550904941989252</v>
      </c>
      <c r="F10" s="154"/>
      <c r="G10" s="152">
        <v>3842.6511532710065</v>
      </c>
    </row>
    <row r="11" spans="1:7" ht="15">
      <c r="A11" s="42" t="s">
        <v>185</v>
      </c>
      <c r="B11" s="42"/>
      <c r="C11" s="42"/>
      <c r="D11" s="42"/>
      <c r="E11" s="42"/>
      <c r="F11" s="42"/>
      <c r="G11" s="42"/>
    </row>
    <row r="12" spans="1:7" ht="15">
      <c r="A12" s="172"/>
      <c r="B12" s="42"/>
      <c r="C12" s="42"/>
      <c r="D12" s="42"/>
      <c r="E12" s="42"/>
      <c r="F12" s="42"/>
      <c r="G12" s="42"/>
    </row>
    <row r="13" spans="1:7" ht="15">
      <c r="A13" s="58" t="s">
        <v>188</v>
      </c>
      <c r="B13" s="99"/>
      <c r="C13" s="99"/>
      <c r="D13" s="99"/>
      <c r="E13" s="99"/>
      <c r="F13" s="99"/>
      <c r="G13" s="99"/>
    </row>
    <row r="14" spans="1:7" ht="15">
      <c r="A14" s="155" t="s">
        <v>78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2479.0879440000003</v>
      </c>
      <c r="C15" s="337">
        <v>1023.9149440000001</v>
      </c>
      <c r="D15" s="110">
        <v>1455.1730000000002</v>
      </c>
      <c r="E15" s="69">
        <v>1.4211854300272817</v>
      </c>
      <c r="F15" s="42"/>
      <c r="G15" s="42"/>
    </row>
    <row r="16" spans="1:7" ht="15">
      <c r="A16" s="108" t="s">
        <v>145</v>
      </c>
      <c r="B16" s="109">
        <v>2507.8738</v>
      </c>
      <c r="C16" s="337">
        <v>1175.9883630000002</v>
      </c>
      <c r="D16" s="110">
        <v>1331.8854369999997</v>
      </c>
      <c r="E16" s="69">
        <v>1.1325668509187445</v>
      </c>
      <c r="F16" s="42"/>
      <c r="G16" s="42"/>
    </row>
    <row r="17" spans="1:7" ht="15">
      <c r="A17" s="41" t="s">
        <v>152</v>
      </c>
      <c r="B17" s="111">
        <v>0.04011436368027819</v>
      </c>
      <c r="C17" s="111">
        <v>0.019412091128784656</v>
      </c>
      <c r="D17" s="112">
        <v>2.0702272551493532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65</v>
      </c>
      <c r="B1" s="99"/>
      <c r="C1" s="99"/>
      <c r="D1" s="99"/>
      <c r="E1" s="99"/>
      <c r="F1" s="99"/>
      <c r="G1" s="99"/>
    </row>
    <row r="2" spans="1:7" ht="15" customHeight="1">
      <c r="A2" s="143" t="s">
        <v>5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156690.36050324887</v>
      </c>
      <c r="C4" s="101">
        <v>343753.50272691285</v>
      </c>
      <c r="D4" s="101">
        <v>-187063.14222366398</v>
      </c>
      <c r="E4" s="102">
        <v>-0.5441781414290694</v>
      </c>
      <c r="F4" s="103"/>
      <c r="G4" s="101">
        <v>283284.5684539501</v>
      </c>
    </row>
    <row r="5" spans="1:7" ht="15" customHeight="1">
      <c r="A5" s="100" t="s">
        <v>139</v>
      </c>
      <c r="B5" s="101">
        <v>-79797.7496498856</v>
      </c>
      <c r="C5" s="101">
        <v>-83354.02669320488</v>
      </c>
      <c r="D5" s="101">
        <v>3556.277043319278</v>
      </c>
      <c r="E5" s="102">
        <v>0.04266473000049067</v>
      </c>
      <c r="F5" s="103"/>
      <c r="G5" s="101">
        <v>-144268.42213242265</v>
      </c>
    </row>
    <row r="6" spans="1:7" ht="15" customHeight="1">
      <c r="A6" s="104" t="s">
        <v>96</v>
      </c>
      <c r="B6" s="105">
        <v>76892.61085336327</v>
      </c>
      <c r="C6" s="105">
        <v>260399.47603370796</v>
      </c>
      <c r="D6" s="105">
        <v>-183506.8651803447</v>
      </c>
      <c r="E6" s="167">
        <v>-0.7047128818208154</v>
      </c>
      <c r="F6" s="103"/>
      <c r="G6" s="105">
        <v>139016.14632152746</v>
      </c>
    </row>
    <row r="7" spans="1:7" ht="15" customHeight="1">
      <c r="A7" s="100" t="s">
        <v>140</v>
      </c>
      <c r="B7" s="101">
        <v>-117749.83446178008</v>
      </c>
      <c r="C7" s="101">
        <v>-111463.66542911487</v>
      </c>
      <c r="D7" s="101">
        <v>-6286.169032665202</v>
      </c>
      <c r="E7" s="102">
        <v>-0.05639657558778991</v>
      </c>
      <c r="F7" s="103"/>
      <c r="G7" s="101">
        <v>-212882.98101999582</v>
      </c>
    </row>
    <row r="8" spans="1:7" ht="15" customHeight="1">
      <c r="A8" s="106" t="s">
        <v>100</v>
      </c>
      <c r="B8" s="39">
        <v>-40857.22360841681</v>
      </c>
      <c r="C8" s="39">
        <v>148935.81060459308</v>
      </c>
      <c r="D8" s="39">
        <v>-189793.03421300987</v>
      </c>
      <c r="E8" s="107">
        <v>-1.2743277351669833</v>
      </c>
      <c r="F8" s="103"/>
      <c r="G8" s="39">
        <v>-73866.83469846834</v>
      </c>
    </row>
    <row r="9" spans="1:7" ht="15" customHeight="1">
      <c r="A9" s="100" t="s">
        <v>141</v>
      </c>
      <c r="B9" s="101">
        <v>-5253.232723062531</v>
      </c>
      <c r="C9" s="101">
        <v>-6556.36472540643</v>
      </c>
      <c r="D9" s="101">
        <v>1303.1320023438993</v>
      </c>
      <c r="E9" s="102">
        <v>0.19875831454192291</v>
      </c>
      <c r="F9" s="103"/>
      <c r="G9" s="101">
        <v>-9497.455747509637</v>
      </c>
    </row>
    <row r="10" spans="1:7" ht="15" customHeight="1">
      <c r="A10" s="42" t="s">
        <v>160</v>
      </c>
      <c r="B10" s="101">
        <v>-1008.4951618715199</v>
      </c>
      <c r="C10" s="101">
        <v>-696.0979108987059</v>
      </c>
      <c r="D10" s="159">
        <v>0</v>
      </c>
      <c r="E10" s="159">
        <v>0</v>
      </c>
      <c r="F10" s="159"/>
      <c r="G10" s="159">
        <v>0</v>
      </c>
    </row>
    <row r="11" spans="1:7" ht="15" customHeight="1">
      <c r="A11" s="151" t="s">
        <v>29</v>
      </c>
      <c r="B11" s="152">
        <v>-47118.95149335086</v>
      </c>
      <c r="C11" s="152">
        <v>141683.34796828794</v>
      </c>
      <c r="D11" s="152">
        <v>-188802.2994616388</v>
      </c>
      <c r="E11" s="153">
        <v>-1.3325652038085463</v>
      </c>
      <c r="F11" s="154"/>
      <c r="G11" s="152">
        <v>-85187.57501690567</v>
      </c>
    </row>
    <row r="12" spans="1:7" ht="15">
      <c r="A12" s="42" t="s">
        <v>185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14" spans="1:7" ht="15">
      <c r="A14" s="58" t="s">
        <v>186</v>
      </c>
      <c r="B14" s="99"/>
      <c r="C14" s="99"/>
      <c r="D14" s="99"/>
      <c r="E14" s="99"/>
      <c r="F14" s="99"/>
      <c r="G14" s="99"/>
    </row>
    <row r="15" spans="1:7" ht="15">
      <c r="A15" s="155" t="s">
        <v>5</v>
      </c>
      <c r="B15" s="156" t="s">
        <v>81</v>
      </c>
      <c r="C15" s="156" t="s">
        <v>82</v>
      </c>
      <c r="D15" s="157" t="s">
        <v>83</v>
      </c>
      <c r="E15" s="158" t="s">
        <v>35</v>
      </c>
      <c r="F15" s="159"/>
      <c r="G15" s="154"/>
    </row>
    <row r="16" spans="1:7" ht="15">
      <c r="A16" s="108" t="s">
        <v>144</v>
      </c>
      <c r="B16" s="109">
        <v>2454.507</v>
      </c>
      <c r="C16" s="109">
        <v>2430.273</v>
      </c>
      <c r="D16" s="110">
        <v>24.233999999999924</v>
      </c>
      <c r="E16" s="69">
        <v>0.009971719226605374</v>
      </c>
      <c r="F16" s="42"/>
      <c r="G16" s="42"/>
    </row>
    <row r="17" spans="1:7" ht="15">
      <c r="A17" s="108" t="s">
        <v>145</v>
      </c>
      <c r="B17" s="109">
        <v>8918</v>
      </c>
      <c r="C17" s="109">
        <v>8686</v>
      </c>
      <c r="D17" s="110">
        <v>232</v>
      </c>
      <c r="E17" s="69">
        <v>0.02670964770895694</v>
      </c>
      <c r="F17" s="42"/>
      <c r="G17" s="42"/>
    </row>
    <row r="18" spans="1:7" ht="15">
      <c r="A18" s="108" t="s">
        <v>146</v>
      </c>
      <c r="B18" s="110">
        <v>680.6730449251248</v>
      </c>
      <c r="C18" s="110">
        <v>816.898487394958</v>
      </c>
      <c r="D18" s="110">
        <v>-136.22544246983318</v>
      </c>
      <c r="E18" s="69">
        <v>-0.16675932759313614</v>
      </c>
      <c r="F18" s="42"/>
      <c r="G18" s="42"/>
    </row>
    <row r="19" spans="1:7" ht="15">
      <c r="A19" s="41" t="s">
        <v>147</v>
      </c>
      <c r="B19" s="138">
        <v>0.10484214904464227</v>
      </c>
      <c r="C19" s="138">
        <v>0.10793879018178083</v>
      </c>
      <c r="D19" s="112">
        <v>-0.0030966411371385616</v>
      </c>
      <c r="E19" s="70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5.28125" style="0" bestFit="1" customWidth="1"/>
    <col min="5" max="5" width="11.00390625" style="0" customWidth="1"/>
    <col min="6" max="6" width="2.00390625" style="0" customWidth="1"/>
    <col min="7" max="7" width="13.140625" style="0" customWidth="1"/>
  </cols>
  <sheetData>
    <row r="1" spans="1:7" ht="15">
      <c r="A1" s="58" t="s">
        <v>66</v>
      </c>
      <c r="B1" s="73"/>
      <c r="C1" s="73"/>
      <c r="D1" s="73"/>
      <c r="E1" s="73"/>
      <c r="F1" s="73"/>
      <c r="G1" s="73"/>
    </row>
    <row r="2" spans="1:7" ht="15">
      <c r="A2" s="35" t="s">
        <v>184</v>
      </c>
      <c r="B2" s="416" t="s">
        <v>27</v>
      </c>
      <c r="C2" s="416"/>
      <c r="D2" s="416"/>
      <c r="E2" s="36"/>
      <c r="F2" s="113"/>
      <c r="G2" s="37" t="s">
        <v>28</v>
      </c>
    </row>
    <row r="3" spans="1:7" ht="15">
      <c r="A3" s="43"/>
      <c r="B3" s="38" t="s">
        <v>81</v>
      </c>
      <c r="C3" s="38" t="s">
        <v>82</v>
      </c>
      <c r="D3" s="38" t="s">
        <v>83</v>
      </c>
      <c r="E3" s="38" t="s">
        <v>84</v>
      </c>
      <c r="F3" s="44"/>
      <c r="G3" s="38" t="s">
        <v>81</v>
      </c>
    </row>
    <row r="4" spans="1:7" ht="15">
      <c r="A4" s="73" t="s">
        <v>85</v>
      </c>
      <c r="B4" s="114">
        <v>950060.832</v>
      </c>
      <c r="C4" s="114">
        <v>858430.1803488599</v>
      </c>
      <c r="D4" s="115">
        <v>91630.65165114019</v>
      </c>
      <c r="E4" s="116">
        <v>0.10674211339342955</v>
      </c>
      <c r="F4" s="117"/>
      <c r="G4" s="115">
        <v>1717639.629736766</v>
      </c>
    </row>
    <row r="5" spans="1:7" ht="15">
      <c r="A5" s="73" t="s">
        <v>89</v>
      </c>
      <c r="B5" s="114">
        <v>92802.822</v>
      </c>
      <c r="C5" s="114">
        <v>76836.02567529574</v>
      </c>
      <c r="D5" s="115">
        <v>15966.796324704264</v>
      </c>
      <c r="E5" s="116">
        <v>0.20780351644134942</v>
      </c>
      <c r="F5" s="117"/>
      <c r="G5" s="115">
        <v>167780.62988140006</v>
      </c>
    </row>
    <row r="6" spans="1:7" ht="15">
      <c r="A6" s="67" t="s">
        <v>159</v>
      </c>
      <c r="B6" s="114">
        <v>1042863.654</v>
      </c>
      <c r="C6" s="114">
        <v>935266.2060241556</v>
      </c>
      <c r="D6" s="115">
        <v>107597.44797584438</v>
      </c>
      <c r="E6" s="116">
        <v>0.11504472981360496</v>
      </c>
      <c r="F6" s="117"/>
      <c r="G6" s="115">
        <v>1885420.2596181661</v>
      </c>
    </row>
    <row r="7" spans="1:7" ht="15">
      <c r="A7" s="42" t="s">
        <v>95</v>
      </c>
      <c r="B7" s="114">
        <v>-672461.842</v>
      </c>
      <c r="C7" s="114">
        <v>-528840.4390678242</v>
      </c>
      <c r="D7" s="115">
        <v>-143621.40293217578</v>
      </c>
      <c r="E7" s="116">
        <v>-0.27157795115920824</v>
      </c>
      <c r="F7" s="117"/>
      <c r="G7" s="115">
        <v>-1215761.2127567255</v>
      </c>
    </row>
    <row r="8" spans="1:7" ht="15">
      <c r="A8" s="99" t="s">
        <v>96</v>
      </c>
      <c r="B8" s="118">
        <v>370401.81200000003</v>
      </c>
      <c r="C8" s="118">
        <v>406425.76695633144</v>
      </c>
      <c r="D8" s="119">
        <v>-36023.95495633141</v>
      </c>
      <c r="E8" s="120">
        <v>-0.08863600166423999</v>
      </c>
      <c r="F8" s="117"/>
      <c r="G8" s="119">
        <v>669659.0468614406</v>
      </c>
    </row>
    <row r="9" spans="1:7" ht="15">
      <c r="A9" s="42" t="s">
        <v>140</v>
      </c>
      <c r="B9" s="114">
        <v>-134947.161</v>
      </c>
      <c r="C9" s="114">
        <v>-120697.10277521383</v>
      </c>
      <c r="D9" s="115">
        <v>-14250.05822478616</v>
      </c>
      <c r="E9" s="116">
        <v>-0.11806462538976975</v>
      </c>
      <c r="F9" s="117"/>
      <c r="G9" s="115">
        <v>-243974.47389354932</v>
      </c>
    </row>
    <row r="10" spans="1:7" ht="15">
      <c r="A10" s="106" t="s">
        <v>100</v>
      </c>
      <c r="B10" s="39">
        <v>235454.65100000004</v>
      </c>
      <c r="C10" s="39">
        <v>285728.6641811176</v>
      </c>
      <c r="D10" s="121">
        <v>-50274.01318111757</v>
      </c>
      <c r="E10" s="40">
        <v>-0.17595019150493732</v>
      </c>
      <c r="F10" s="117"/>
      <c r="G10" s="121">
        <v>425684.5729678913</v>
      </c>
    </row>
    <row r="11" spans="1:7" ht="15">
      <c r="A11" s="42" t="s">
        <v>141</v>
      </c>
      <c r="B11" s="114">
        <v>-57354.705</v>
      </c>
      <c r="C11" s="114">
        <v>-46829.820413117726</v>
      </c>
      <c r="D11" s="115">
        <v>-10524.884586882275</v>
      </c>
      <c r="E11" s="116">
        <v>-0.22474748982667675</v>
      </c>
      <c r="F11" s="117"/>
      <c r="G11" s="115">
        <v>-103693.05937228812</v>
      </c>
    </row>
    <row r="12" spans="1:7" ht="15">
      <c r="A12" s="42" t="s">
        <v>160</v>
      </c>
      <c r="B12" s="114">
        <v>-18185.916</v>
      </c>
      <c r="C12" s="114">
        <v>-11693.076741850578</v>
      </c>
      <c r="D12" s="115">
        <v>-6492.839258149423</v>
      </c>
      <c r="E12" s="116">
        <v>-0.5552720983101876</v>
      </c>
      <c r="F12" s="117"/>
      <c r="G12" s="115">
        <v>-32878.78941278565</v>
      </c>
    </row>
    <row r="13" spans="1:7" ht="15">
      <c r="A13" s="106" t="s">
        <v>29</v>
      </c>
      <c r="B13" s="39">
        <v>159914.03000000006</v>
      </c>
      <c r="C13" s="39">
        <v>227205.7670261493</v>
      </c>
      <c r="D13" s="121">
        <v>-67291.73702614923</v>
      </c>
      <c r="E13" s="40">
        <v>-0.2961709022923022</v>
      </c>
      <c r="F13" s="117"/>
      <c r="G13" s="121">
        <v>289112.72418281756</v>
      </c>
    </row>
    <row r="14" spans="1:7" ht="15">
      <c r="A14" s="122" t="s">
        <v>161</v>
      </c>
      <c r="B14" s="304">
        <v>-76457.84700000001</v>
      </c>
      <c r="C14" s="304">
        <v>-3417.1023130420367</v>
      </c>
      <c r="D14" s="119">
        <v>-73040.74468695797</v>
      </c>
      <c r="E14" s="120">
        <v>-21.375053479722787</v>
      </c>
      <c r="F14" s="117"/>
      <c r="G14" s="305">
        <v>-138230.12547006077</v>
      </c>
    </row>
    <row r="15" spans="1:7" ht="15">
      <c r="A15" s="123" t="s">
        <v>104</v>
      </c>
      <c r="B15" s="114">
        <v>37063.576</v>
      </c>
      <c r="C15" s="114">
        <v>61856.8112843515</v>
      </c>
      <c r="D15" s="115">
        <v>-24793.235284351496</v>
      </c>
      <c r="E15" s="116">
        <v>-0.40081657572645807</v>
      </c>
      <c r="F15" s="117"/>
      <c r="G15" s="306">
        <v>67008.2007520972</v>
      </c>
    </row>
    <row r="16" spans="1:7" ht="15">
      <c r="A16" s="123" t="s">
        <v>162</v>
      </c>
      <c r="B16" s="114">
        <v>-121378.221</v>
      </c>
      <c r="C16" s="114">
        <v>-64444.7163280731</v>
      </c>
      <c r="D16" s="115">
        <v>-56933.50467192691</v>
      </c>
      <c r="E16" s="116">
        <v>-0.8834472074031895</v>
      </c>
      <c r="F16" s="117"/>
      <c r="G16" s="306">
        <v>-219442.83518947064</v>
      </c>
    </row>
    <row r="17" spans="1:7" ht="15">
      <c r="A17" s="123" t="s">
        <v>163</v>
      </c>
      <c r="B17" s="114">
        <v>0</v>
      </c>
      <c r="C17" s="114">
        <v>0</v>
      </c>
      <c r="D17" s="115">
        <v>0</v>
      </c>
      <c r="E17" s="116" t="s">
        <v>168</v>
      </c>
      <c r="F17" s="117"/>
      <c r="G17" s="306">
        <v>0</v>
      </c>
    </row>
    <row r="18" spans="1:7" ht="15">
      <c r="A18" s="123" t="s">
        <v>107</v>
      </c>
      <c r="B18" s="307">
        <v>7856.797999999999</v>
      </c>
      <c r="C18" s="307">
        <v>-829.1972693204375</v>
      </c>
      <c r="D18" s="115">
        <v>8685.995269320436</v>
      </c>
      <c r="E18" s="116">
        <v>10.475185568856226</v>
      </c>
      <c r="F18" s="117"/>
      <c r="G18" s="306">
        <v>14204.508967312697</v>
      </c>
    </row>
    <row r="19" spans="1:7" ht="15">
      <c r="A19" s="124" t="s">
        <v>164</v>
      </c>
      <c r="B19" s="114">
        <v>9695.532</v>
      </c>
      <c r="C19" s="114">
        <v>2092.0716839742754</v>
      </c>
      <c r="D19" s="115">
        <v>7603.460316025724</v>
      </c>
      <c r="E19" s="116">
        <v>3.6344167239917664</v>
      </c>
      <c r="F19" s="117"/>
      <c r="G19" s="306">
        <v>17528.80387619323</v>
      </c>
    </row>
    <row r="20" spans="1:7" ht="15">
      <c r="A20" s="124" t="s">
        <v>165</v>
      </c>
      <c r="B20" s="114">
        <v>-1838.734</v>
      </c>
      <c r="C20" s="114">
        <v>-2921.268953294713</v>
      </c>
      <c r="D20" s="115">
        <v>1082.534953294713</v>
      </c>
      <c r="E20" s="116">
        <v>0.3705701086076963</v>
      </c>
      <c r="F20" s="117"/>
      <c r="G20" s="306">
        <v>-3324.294908880532</v>
      </c>
    </row>
    <row r="21" spans="1:7" ht="15">
      <c r="A21" s="125" t="s">
        <v>166</v>
      </c>
      <c r="B21" s="118">
        <v>0</v>
      </c>
      <c r="C21" s="118">
        <v>0</v>
      </c>
      <c r="D21" s="119">
        <v>0</v>
      </c>
      <c r="E21" s="120" t="s">
        <v>168</v>
      </c>
      <c r="F21" s="126"/>
      <c r="G21" s="305">
        <v>0</v>
      </c>
    </row>
    <row r="22" spans="1:7" ht="15">
      <c r="A22" s="125" t="s">
        <v>167</v>
      </c>
      <c r="B22" s="118">
        <v>0</v>
      </c>
      <c r="C22" s="118">
        <v>4.172325134277344E-10</v>
      </c>
      <c r="D22" s="119">
        <v>-4.172325134277344E-10</v>
      </c>
      <c r="E22" s="120">
        <v>-1</v>
      </c>
      <c r="F22" s="126"/>
      <c r="G22" s="305">
        <v>0</v>
      </c>
    </row>
    <row r="23" spans="1:7" ht="15">
      <c r="A23" s="125" t="s">
        <v>169</v>
      </c>
      <c r="B23" s="118">
        <v>0</v>
      </c>
      <c r="C23" s="118">
        <v>0</v>
      </c>
      <c r="D23" s="119">
        <v>0</v>
      </c>
      <c r="E23" s="120" t="s">
        <v>168</v>
      </c>
      <c r="F23" s="126"/>
      <c r="G23" s="305">
        <v>0</v>
      </c>
    </row>
    <row r="24" spans="1:7" ht="15">
      <c r="A24" s="45" t="s">
        <v>170</v>
      </c>
      <c r="B24" s="39">
        <v>83456.18300000005</v>
      </c>
      <c r="C24" s="39">
        <v>223788.66471310766</v>
      </c>
      <c r="D24" s="121">
        <v>-140332.4817131076</v>
      </c>
      <c r="E24" s="40">
        <v>-0.6270759150961059</v>
      </c>
      <c r="F24" s="117"/>
      <c r="G24" s="121">
        <v>150882.5987127568</v>
      </c>
    </row>
    <row r="25" spans="1:7" ht="15">
      <c r="A25" s="127" t="s">
        <v>114</v>
      </c>
      <c r="B25" s="114">
        <v>-16458.458</v>
      </c>
      <c r="C25" s="114">
        <v>-51150.60392396247</v>
      </c>
      <c r="D25" s="115">
        <v>34692.145923962475</v>
      </c>
      <c r="E25" s="116">
        <v>0.6782353142014473</v>
      </c>
      <c r="F25" s="117"/>
      <c r="G25" s="306">
        <v>-29755.673271622793</v>
      </c>
    </row>
    <row r="26" spans="1:7" ht="15">
      <c r="A26" s="45" t="s">
        <v>171</v>
      </c>
      <c r="B26" s="39">
        <v>66997.72500000005</v>
      </c>
      <c r="C26" s="39">
        <v>172638.06078914518</v>
      </c>
      <c r="D26" s="121">
        <v>-105640.33578914513</v>
      </c>
      <c r="E26" s="40">
        <v>-0.6119179936698373</v>
      </c>
      <c r="F26" s="117"/>
      <c r="G26" s="121">
        <v>121126.92544113402</v>
      </c>
    </row>
    <row r="27" spans="1:7" ht="15">
      <c r="A27" s="128" t="s">
        <v>172</v>
      </c>
      <c r="B27" s="129">
        <v>68544.991</v>
      </c>
      <c r="C27" s="129">
        <v>120265.80404802079</v>
      </c>
      <c r="D27" s="130">
        <v>-51720.81304802079</v>
      </c>
      <c r="E27" s="131">
        <v>-0.4300541908601821</v>
      </c>
      <c r="F27" s="117"/>
      <c r="G27" s="130">
        <v>123924.26778999133</v>
      </c>
    </row>
    <row r="28" spans="1:7" ht="15">
      <c r="A28" s="128" t="s">
        <v>173</v>
      </c>
      <c r="B28" s="129">
        <v>-1547.269</v>
      </c>
      <c r="C28" s="129">
        <v>52372.25674112426</v>
      </c>
      <c r="D28" s="129">
        <v>-53919.525741124264</v>
      </c>
      <c r="E28" s="131">
        <v>-1.0295436762950305</v>
      </c>
      <c r="F28" s="173"/>
      <c r="G28" s="129">
        <v>-2797.347772635233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8" t="s">
        <v>67</v>
      </c>
      <c r="B1" s="99"/>
      <c r="C1" s="99"/>
      <c r="D1" s="99"/>
      <c r="E1" s="99"/>
      <c r="F1" s="99"/>
      <c r="G1" s="99"/>
    </row>
    <row r="2" spans="1:7" ht="15" customHeight="1">
      <c r="A2" s="143" t="s">
        <v>9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105025.8146931964</v>
      </c>
      <c r="C4" s="101">
        <v>62070.13764307478</v>
      </c>
      <c r="D4" s="101">
        <v>42955.67705012162</v>
      </c>
      <c r="E4" s="102">
        <v>0.6920506169509716</v>
      </c>
      <c r="F4" s="103"/>
      <c r="G4" s="101">
        <v>189878.89552573836</v>
      </c>
    </row>
    <row r="5" spans="1:7" ht="15" customHeight="1">
      <c r="A5" s="100" t="s">
        <v>139</v>
      </c>
      <c r="B5" s="101">
        <v>-35957.78823744105</v>
      </c>
      <c r="C5" s="101">
        <v>-15853.84808132591</v>
      </c>
      <c r="D5" s="101">
        <v>-20103.94015611514</v>
      </c>
      <c r="E5" s="102">
        <v>-1.2680795257395818</v>
      </c>
      <c r="F5" s="103"/>
      <c r="G5" s="101">
        <v>-65009.01836390123</v>
      </c>
    </row>
    <row r="6" spans="1:7" ht="15" customHeight="1">
      <c r="A6" s="104" t="s">
        <v>96</v>
      </c>
      <c r="B6" s="105">
        <v>69068.02645575535</v>
      </c>
      <c r="C6" s="105">
        <v>46216.28956174887</v>
      </c>
      <c r="D6" s="105">
        <v>22851.736894006477</v>
      </c>
      <c r="E6" s="102">
        <v>0.4944520018958819</v>
      </c>
      <c r="F6" s="103"/>
      <c r="G6" s="105">
        <v>124869.87716183711</v>
      </c>
    </row>
    <row r="7" spans="1:7" ht="15" customHeight="1">
      <c r="A7" s="100" t="s">
        <v>140</v>
      </c>
      <c r="B7" s="132">
        <v>-3361.9250046433194</v>
      </c>
      <c r="C7" s="132">
        <v>-3057.7831662662725</v>
      </c>
      <c r="D7" s="101">
        <v>-304.14183837704695</v>
      </c>
      <c r="E7" s="102">
        <v>-0.09946481546905155</v>
      </c>
      <c r="F7" s="103"/>
      <c r="G7" s="101">
        <v>-6078.111448950172</v>
      </c>
    </row>
    <row r="8" spans="1:7" ht="15" customHeight="1">
      <c r="A8" s="106" t="s">
        <v>100</v>
      </c>
      <c r="B8" s="39">
        <v>65706.10145111203</v>
      </c>
      <c r="C8" s="39">
        <v>43158.5063954826</v>
      </c>
      <c r="D8" s="39">
        <v>22547.595055629434</v>
      </c>
      <c r="E8" s="107">
        <v>0.5224368714017752</v>
      </c>
      <c r="F8" s="103"/>
      <c r="G8" s="39">
        <v>118791.76571288696</v>
      </c>
    </row>
    <row r="9" spans="1:7" ht="15" customHeight="1">
      <c r="A9" s="100" t="s">
        <v>141</v>
      </c>
      <c r="B9" s="101">
        <v>-2964.792154106065</v>
      </c>
      <c r="C9" s="101">
        <v>-3006.814902058856</v>
      </c>
      <c r="D9" s="101">
        <v>42.02274795279118</v>
      </c>
      <c r="E9" s="102">
        <v>0.01397583466944272</v>
      </c>
      <c r="F9" s="103"/>
      <c r="G9" s="101">
        <v>-5360.1246639175315</v>
      </c>
    </row>
    <row r="10" spans="1:7" ht="15" customHeight="1">
      <c r="A10" s="151" t="s">
        <v>29</v>
      </c>
      <c r="B10" s="152">
        <v>62741.309297005966</v>
      </c>
      <c r="C10" s="152">
        <v>40151.69149342374</v>
      </c>
      <c r="D10" s="152">
        <v>22589.617803582223</v>
      </c>
      <c r="E10" s="153">
        <v>0.5626068781506272</v>
      </c>
      <c r="F10" s="154"/>
      <c r="G10" s="152">
        <v>113431.64104896942</v>
      </c>
    </row>
    <row r="11" spans="1:7" ht="15" customHeight="1">
      <c r="A11" s="42" t="s">
        <v>178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183</v>
      </c>
      <c r="B13" s="99"/>
      <c r="C13" s="99"/>
      <c r="D13" s="99"/>
      <c r="E13" s="99"/>
      <c r="F13" s="99"/>
      <c r="G13" s="99"/>
    </row>
    <row r="14" spans="1:7" ht="15">
      <c r="A14" s="155" t="s">
        <v>9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1289.93228328</v>
      </c>
      <c r="C15" s="109">
        <v>936.04770181</v>
      </c>
      <c r="D15" s="110">
        <v>353.88458147000006</v>
      </c>
      <c r="E15" s="69">
        <v>0.378062550429542</v>
      </c>
      <c r="F15" s="42"/>
      <c r="G15" s="42"/>
    </row>
    <row r="16" spans="1:7" ht="15">
      <c r="A16" s="108" t="s">
        <v>145</v>
      </c>
      <c r="B16" s="109">
        <v>2170.52283919</v>
      </c>
      <c r="C16" s="109">
        <v>1814.3212542076787</v>
      </c>
      <c r="D16" s="110">
        <v>356.20158498232126</v>
      </c>
      <c r="E16" s="69">
        <v>0.19632773642277365</v>
      </c>
      <c r="F16" s="42"/>
      <c r="G16" s="42"/>
    </row>
    <row r="17" spans="1:7" ht="15">
      <c r="A17" s="41" t="s">
        <v>152</v>
      </c>
      <c r="B17" s="111">
        <v>0.009191616125540397</v>
      </c>
      <c r="C17" s="111">
        <v>0.007935170521875777</v>
      </c>
      <c r="D17" s="112">
        <v>0.12564456036646202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8" t="s">
        <v>68</v>
      </c>
      <c r="B1" s="99"/>
      <c r="C1" s="99"/>
      <c r="D1" s="99"/>
      <c r="E1" s="99"/>
      <c r="F1" s="99"/>
      <c r="G1" s="99"/>
    </row>
    <row r="2" spans="1:7" ht="15" customHeight="1">
      <c r="A2" s="143" t="s">
        <v>181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91292.65662347907</v>
      </c>
      <c r="C4" s="101">
        <v>85188.61516689623</v>
      </c>
      <c r="D4" s="101">
        <v>6104.04145658284</v>
      </c>
      <c r="E4" s="102">
        <v>0.07165325371969226</v>
      </c>
      <c r="F4" s="103"/>
      <c r="G4" s="101">
        <v>165050.36271239346</v>
      </c>
    </row>
    <row r="5" spans="1:7" ht="15" customHeight="1">
      <c r="A5" s="100" t="s">
        <v>139</v>
      </c>
      <c r="B5" s="101">
        <v>-74868.03540274034</v>
      </c>
      <c r="C5" s="101">
        <v>-56589.263474484665</v>
      </c>
      <c r="D5" s="101">
        <v>-18278.77192825567</v>
      </c>
      <c r="E5" s="102">
        <v>-0.3230077722516626</v>
      </c>
      <c r="F5" s="103"/>
      <c r="G5" s="101">
        <v>-135355.86383197195</v>
      </c>
    </row>
    <row r="6" spans="1:7" ht="15" customHeight="1">
      <c r="A6" s="104" t="s">
        <v>96</v>
      </c>
      <c r="B6" s="105">
        <v>16424.62122073873</v>
      </c>
      <c r="C6" s="105">
        <v>28599.35169241156</v>
      </c>
      <c r="D6" s="105">
        <v>-12174.730471672832</v>
      </c>
      <c r="E6" s="102">
        <v>-0.42569952643028713</v>
      </c>
      <c r="F6" s="103"/>
      <c r="G6" s="105">
        <v>29694.49888042148</v>
      </c>
    </row>
    <row r="7" spans="1:7" ht="15" customHeight="1">
      <c r="A7" s="100" t="s">
        <v>140</v>
      </c>
      <c r="B7" s="101">
        <v>-4126.418593220767</v>
      </c>
      <c r="C7" s="101">
        <v>-3040.6199324018057</v>
      </c>
      <c r="D7" s="101">
        <v>-1085.7986608189617</v>
      </c>
      <c r="E7" s="102">
        <v>-0.35709779089729315</v>
      </c>
      <c r="F7" s="103"/>
      <c r="G7" s="101">
        <v>-7460.2592443245</v>
      </c>
    </row>
    <row r="8" spans="1:7" ht="15" customHeight="1">
      <c r="A8" s="106" t="s">
        <v>100</v>
      </c>
      <c r="B8" s="39">
        <v>12298.202627517961</v>
      </c>
      <c r="C8" s="39">
        <v>25558.731760009756</v>
      </c>
      <c r="D8" s="39">
        <v>-13260.529132491794</v>
      </c>
      <c r="E8" s="107">
        <v>-0.5188257874844856</v>
      </c>
      <c r="F8" s="103"/>
      <c r="G8" s="39">
        <v>22234.23963609698</v>
      </c>
    </row>
    <row r="9" spans="1:7" ht="15" customHeight="1">
      <c r="A9" s="100" t="s">
        <v>141</v>
      </c>
      <c r="B9" s="101">
        <v>-3261.3158402814915</v>
      </c>
      <c r="C9" s="101">
        <v>-3080.377883069059</v>
      </c>
      <c r="D9" s="101">
        <v>-180.9379572124326</v>
      </c>
      <c r="E9" s="102">
        <v>-0.05873888337107508</v>
      </c>
      <c r="F9" s="103"/>
      <c r="G9" s="101">
        <v>-5896.217530158901</v>
      </c>
    </row>
    <row r="10" spans="1:7" ht="15" customHeight="1">
      <c r="A10" s="151" t="s">
        <v>29</v>
      </c>
      <c r="B10" s="152">
        <v>9036.88678723647</v>
      </c>
      <c r="C10" s="152">
        <v>22478.353876940695</v>
      </c>
      <c r="D10" s="152">
        <v>-13441.467089704225</v>
      </c>
      <c r="E10" s="153">
        <v>-0.5979738179801986</v>
      </c>
      <c r="F10" s="154"/>
      <c r="G10" s="152">
        <v>16338.022105938076</v>
      </c>
    </row>
    <row r="11" spans="1:7" ht="15" customHeight="1">
      <c r="A11" s="42" t="s">
        <v>178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182</v>
      </c>
      <c r="B13" s="99"/>
      <c r="C13" s="99"/>
      <c r="D13" s="99"/>
      <c r="E13" s="99"/>
      <c r="F13" s="99"/>
      <c r="G13" s="99"/>
    </row>
    <row r="14" spans="1:7" ht="15">
      <c r="A14" s="155" t="s">
        <v>181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1182.68126348</v>
      </c>
      <c r="C15" s="109">
        <v>1279.5461655745287</v>
      </c>
      <c r="D15" s="110">
        <v>-96.86490209452859</v>
      </c>
      <c r="E15" s="69">
        <v>-0.07570254571552353</v>
      </c>
      <c r="F15" s="42"/>
      <c r="G15" s="42"/>
    </row>
    <row r="16" spans="1:7" ht="15">
      <c r="A16" s="108" t="s">
        <v>145</v>
      </c>
      <c r="B16" s="109">
        <v>1460.80018764</v>
      </c>
      <c r="C16" s="109">
        <v>1622.5331651498714</v>
      </c>
      <c r="D16" s="110">
        <v>-161.73297750987126</v>
      </c>
      <c r="E16" s="69">
        <v>-0.09967930454902732</v>
      </c>
      <c r="F16" s="42"/>
      <c r="G16" s="42"/>
    </row>
    <row r="17" spans="1:7" ht="15">
      <c r="A17" s="41" t="s">
        <v>152</v>
      </c>
      <c r="B17" s="111">
        <v>0.006186119914736774</v>
      </c>
      <c r="C17" s="111">
        <v>0.007096360312708599</v>
      </c>
      <c r="D17" s="112">
        <v>-0.09102403979718253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851562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69</v>
      </c>
      <c r="B1" s="99"/>
      <c r="C1" s="99"/>
      <c r="D1" s="99"/>
      <c r="E1" s="99"/>
      <c r="F1" s="99"/>
      <c r="G1" s="99"/>
    </row>
    <row r="2" spans="1:7" ht="15" customHeight="1">
      <c r="A2" s="143" t="s">
        <v>137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31830.545913900027</v>
      </c>
      <c r="C4" s="101">
        <v>34131.27921875889</v>
      </c>
      <c r="D4" s="101">
        <v>-2300.733304858866</v>
      </c>
      <c r="E4" s="102">
        <v>-0.06740835261733642</v>
      </c>
      <c r="F4" s="103"/>
      <c r="G4" s="101">
        <v>57547.26987615712</v>
      </c>
    </row>
    <row r="5" spans="1:7" ht="15" customHeight="1">
      <c r="A5" s="100" t="s">
        <v>139</v>
      </c>
      <c r="B5" s="101">
        <v>-1641.0291219860578</v>
      </c>
      <c r="C5" s="101">
        <v>-6519.10156263591</v>
      </c>
      <c r="D5" s="101">
        <v>4878.072440649852</v>
      </c>
      <c r="E5" s="102">
        <v>0.7482737297127596</v>
      </c>
      <c r="F5" s="103"/>
      <c r="G5" s="101">
        <v>-2966.859130000828</v>
      </c>
    </row>
    <row r="6" spans="1:7" ht="15" customHeight="1">
      <c r="A6" s="104" t="s">
        <v>96</v>
      </c>
      <c r="B6" s="105">
        <v>30189.516791913968</v>
      </c>
      <c r="C6" s="105">
        <v>27612.17765612298</v>
      </c>
      <c r="D6" s="105">
        <v>2577.339135790986</v>
      </c>
      <c r="E6" s="167">
        <v>0.09334066902975552</v>
      </c>
      <c r="F6" s="103"/>
      <c r="G6" s="105">
        <v>54580.41074615629</v>
      </c>
    </row>
    <row r="7" spans="1:7" ht="15" customHeight="1">
      <c r="A7" s="100" t="s">
        <v>140</v>
      </c>
      <c r="B7" s="132">
        <v>-4682.925689253341</v>
      </c>
      <c r="C7" s="132">
        <v>-4159.726434124881</v>
      </c>
      <c r="D7" s="101">
        <v>-523.1992551284602</v>
      </c>
      <c r="E7" s="102">
        <v>-0.12577732295958793</v>
      </c>
      <c r="F7" s="103"/>
      <c r="G7" s="101">
        <v>-8466.382863127967</v>
      </c>
    </row>
    <row r="8" spans="1:7" ht="15" customHeight="1">
      <c r="A8" s="106" t="s">
        <v>100</v>
      </c>
      <c r="B8" s="39">
        <v>25506.591102660626</v>
      </c>
      <c r="C8" s="39">
        <v>23452.4512219981</v>
      </c>
      <c r="D8" s="39">
        <v>2054.1398806625257</v>
      </c>
      <c r="E8" s="107">
        <v>0.08758742790756852</v>
      </c>
      <c r="F8" s="103"/>
      <c r="G8" s="39">
        <v>46114.02788302832</v>
      </c>
    </row>
    <row r="9" spans="1:7" ht="15" customHeight="1">
      <c r="A9" s="100" t="s">
        <v>141</v>
      </c>
      <c r="B9" s="101">
        <v>-6977.063936028719</v>
      </c>
      <c r="C9" s="101">
        <v>-6980.358345861244</v>
      </c>
      <c r="D9" s="101">
        <v>3.2944098325251616</v>
      </c>
      <c r="E9" s="102">
        <v>0.0004719542563998115</v>
      </c>
      <c r="F9" s="103"/>
      <c r="G9" s="101">
        <v>-12614.014926288542</v>
      </c>
    </row>
    <row r="10" spans="1:7" ht="15" customHeight="1">
      <c r="A10" s="42" t="s">
        <v>160</v>
      </c>
      <c r="B10" s="101">
        <v>0</v>
      </c>
      <c r="C10" s="101">
        <v>0</v>
      </c>
      <c r="D10" s="101">
        <v>0</v>
      </c>
      <c r="E10" s="102" t="s">
        <v>168</v>
      </c>
      <c r="F10" s="103"/>
      <c r="G10" s="101">
        <v>0</v>
      </c>
    </row>
    <row r="11" spans="1:7" ht="15">
      <c r="A11" s="151" t="s">
        <v>29</v>
      </c>
      <c r="B11" s="152">
        <v>18529.52716663191</v>
      </c>
      <c r="C11" s="152">
        <v>16472.092876136856</v>
      </c>
      <c r="D11" s="152">
        <v>2057.4342904950536</v>
      </c>
      <c r="E11" s="153">
        <v>0.12490424294994484</v>
      </c>
      <c r="F11" s="154"/>
      <c r="G11" s="152">
        <v>33500.01295673978</v>
      </c>
    </row>
    <row r="12" spans="1:7" ht="15">
      <c r="A12" s="42" t="s">
        <v>178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3" width="12.00390625" style="0" customWidth="1"/>
    <col min="4" max="4" width="1.421875" style="0" customWidth="1"/>
    <col min="5" max="5" width="9.7109375" style="0" customWidth="1"/>
    <col min="6" max="6" width="1.421875" style="0" customWidth="1"/>
    <col min="7" max="7" width="13.57421875" style="0" customWidth="1"/>
    <col min="8" max="8" width="1.421875" style="0" customWidth="1"/>
    <col min="9" max="10" width="12.00390625" style="0" customWidth="1"/>
    <col min="11" max="11" width="1.421875" style="0" customWidth="1"/>
    <col min="12" max="12" width="12.421875" style="0" customWidth="1"/>
    <col min="13" max="13" width="1.421875" style="0" customWidth="1"/>
    <col min="14" max="14" width="12.57421875" style="0" customWidth="1"/>
    <col min="15" max="15" width="1.1484375" style="0" customWidth="1"/>
    <col min="16" max="17" width="9.28125" style="0" customWidth="1"/>
    <col min="18" max="18" width="2.00390625" style="0" customWidth="1"/>
    <col min="19" max="19" width="8.00390625" style="0" customWidth="1"/>
    <col min="20" max="20" width="2.00390625" style="0" customWidth="1"/>
    <col min="21" max="21" width="12.140625" style="0" bestFit="1" customWidth="1"/>
    <col min="22" max="22" width="1.1484375" style="0" customWidth="1"/>
    <col min="23" max="23" width="2.7109375" style="0" customWidth="1"/>
    <col min="24" max="24" width="8.140625" style="0" bestFit="1" customWidth="1"/>
    <col min="25" max="25" width="6.8515625" style="0" bestFit="1" customWidth="1"/>
    <col min="26" max="26" width="7.7109375" style="0" bestFit="1" customWidth="1"/>
    <col min="27" max="27" width="12.140625" style="0" bestFit="1" customWidth="1"/>
    <col min="28" max="28" width="4.421875" style="0" bestFit="1" customWidth="1"/>
  </cols>
  <sheetData>
    <row r="1" spans="1:15" ht="15">
      <c r="A1" s="90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399" t="s">
        <v>31</v>
      </c>
      <c r="B2" s="404" t="s">
        <v>32</v>
      </c>
      <c r="C2" s="404"/>
      <c r="D2" s="404"/>
      <c r="E2" s="404"/>
      <c r="F2" s="404"/>
      <c r="G2" s="404"/>
      <c r="H2" s="403" t="s">
        <v>33</v>
      </c>
      <c r="I2" s="403"/>
      <c r="J2" s="403"/>
      <c r="K2" s="403"/>
      <c r="L2" s="403"/>
      <c r="M2" s="403"/>
      <c r="N2" s="403"/>
      <c r="O2" s="403"/>
    </row>
    <row r="3" spans="1:15" ht="15">
      <c r="A3" s="400"/>
      <c r="B3" s="402" t="s">
        <v>34</v>
      </c>
      <c r="C3" s="402"/>
      <c r="D3" s="7"/>
      <c r="E3" s="8" t="s">
        <v>35</v>
      </c>
      <c r="F3" s="9"/>
      <c r="G3" s="8" t="s">
        <v>36</v>
      </c>
      <c r="H3" s="9"/>
      <c r="I3" s="402" t="s">
        <v>34</v>
      </c>
      <c r="J3" s="402"/>
      <c r="K3" s="7"/>
      <c r="L3" s="8" t="s">
        <v>35</v>
      </c>
      <c r="M3" s="9"/>
      <c r="N3" s="8" t="s">
        <v>36</v>
      </c>
      <c r="O3" s="7"/>
    </row>
    <row r="4" spans="1:15" ht="15">
      <c r="A4" s="401"/>
      <c r="B4" s="258" t="s">
        <v>81</v>
      </c>
      <c r="C4" s="258" t="s">
        <v>82</v>
      </c>
      <c r="D4" s="258"/>
      <c r="E4" s="258"/>
      <c r="F4" s="258"/>
      <c r="G4" s="258" t="s">
        <v>81</v>
      </c>
      <c r="H4" s="258"/>
      <c r="I4" s="258" t="s">
        <v>81</v>
      </c>
      <c r="J4" s="258" t="s">
        <v>82</v>
      </c>
      <c r="K4" s="258"/>
      <c r="L4" s="258"/>
      <c r="M4" s="258"/>
      <c r="N4" s="258" t="s">
        <v>81</v>
      </c>
      <c r="O4" s="259"/>
    </row>
    <row r="5" spans="1:15" ht="15">
      <c r="A5" s="14" t="s">
        <v>37</v>
      </c>
      <c r="B5" s="140">
        <v>1413167.544</v>
      </c>
      <c r="C5" s="140">
        <v>1211671.913</v>
      </c>
      <c r="D5" s="11"/>
      <c r="E5" s="69">
        <v>0.16629553663673977</v>
      </c>
      <c r="F5" s="11"/>
      <c r="G5" s="140">
        <v>2554902.2707549897</v>
      </c>
      <c r="H5" s="11"/>
      <c r="I5" s="205">
        <v>2267998.902</v>
      </c>
      <c r="J5" s="205">
        <v>2231770.948</v>
      </c>
      <c r="K5" s="206"/>
      <c r="L5" s="207">
        <v>0.016232828029447005</v>
      </c>
      <c r="M5" s="11"/>
      <c r="N5" s="140">
        <v>4100374.063494359</v>
      </c>
      <c r="O5" s="11"/>
    </row>
    <row r="6" spans="1:15" ht="15">
      <c r="A6" s="10" t="s">
        <v>38</v>
      </c>
      <c r="B6" s="140">
        <v>-989645.267</v>
      </c>
      <c r="C6" s="140">
        <v>-844377.045</v>
      </c>
      <c r="D6" s="11"/>
      <c r="E6" s="70">
        <v>0.1720418891776007</v>
      </c>
      <c r="F6" s="11"/>
      <c r="G6" s="140">
        <v>-1789205.356884582</v>
      </c>
      <c r="H6" s="11"/>
      <c r="I6" s="205">
        <v>-1998067.617</v>
      </c>
      <c r="J6" s="205">
        <v>-1723969.427</v>
      </c>
      <c r="K6" s="206"/>
      <c r="L6" s="208">
        <v>0.1589924889079835</v>
      </c>
      <c r="M6" s="11"/>
      <c r="N6" s="140">
        <v>-3612358.2893404686</v>
      </c>
      <c r="O6" s="11"/>
    </row>
    <row r="7" spans="1:15" ht="15">
      <c r="A7" s="12" t="s">
        <v>29</v>
      </c>
      <c r="B7" s="85">
        <v>423522.277</v>
      </c>
      <c r="C7" s="85">
        <v>367294.8679999999</v>
      </c>
      <c r="D7" s="13"/>
      <c r="E7" s="46">
        <v>0.15308520183298646</v>
      </c>
      <c r="F7" s="13"/>
      <c r="G7" s="85">
        <v>765696.9138704079</v>
      </c>
      <c r="H7" s="13"/>
      <c r="I7" s="209">
        <v>269931.2849999997</v>
      </c>
      <c r="J7" s="85">
        <v>507801.52099999995</v>
      </c>
      <c r="K7" s="210"/>
      <c r="L7" s="211">
        <v>-0.4684315153912276</v>
      </c>
      <c r="M7" s="13"/>
      <c r="N7" s="85">
        <v>488015.7741538901</v>
      </c>
      <c r="O7" s="13"/>
    </row>
    <row r="8" spans="1:15" ht="15">
      <c r="A8" s="5"/>
      <c r="B8" s="5"/>
      <c r="C8" s="7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399" t="s">
        <v>31</v>
      </c>
      <c r="B9" s="404" t="s">
        <v>39</v>
      </c>
      <c r="C9" s="404"/>
      <c r="D9" s="404"/>
      <c r="E9" s="404"/>
      <c r="F9" s="404"/>
      <c r="G9" s="404"/>
      <c r="H9" s="257"/>
      <c r="I9" s="403" t="s">
        <v>40</v>
      </c>
      <c r="J9" s="403"/>
      <c r="K9" s="403"/>
      <c r="L9" s="403"/>
      <c r="M9" s="403"/>
      <c r="N9" s="403"/>
      <c r="O9" s="257"/>
    </row>
    <row r="10" spans="1:15" ht="15">
      <c r="A10" s="400"/>
      <c r="B10" s="402" t="s">
        <v>34</v>
      </c>
      <c r="C10" s="402"/>
      <c r="D10" s="7"/>
      <c r="E10" s="8" t="s">
        <v>35</v>
      </c>
      <c r="F10" s="9"/>
      <c r="G10" s="8" t="s">
        <v>36</v>
      </c>
      <c r="H10" s="9"/>
      <c r="I10" s="402" t="s">
        <v>34</v>
      </c>
      <c r="J10" s="402"/>
      <c r="K10" s="7"/>
      <c r="L10" s="8" t="s">
        <v>35</v>
      </c>
      <c r="M10" s="9"/>
      <c r="N10" s="8" t="s">
        <v>36</v>
      </c>
      <c r="O10" s="260"/>
    </row>
    <row r="11" spans="1:15" ht="15">
      <c r="A11" s="401"/>
      <c r="B11" s="258" t="s">
        <v>81</v>
      </c>
      <c r="C11" s="258" t="s">
        <v>82</v>
      </c>
      <c r="D11" s="258"/>
      <c r="E11" s="258"/>
      <c r="F11" s="258"/>
      <c r="G11" s="258" t="s">
        <v>81</v>
      </c>
      <c r="H11" s="258"/>
      <c r="I11" s="258" t="s">
        <v>81</v>
      </c>
      <c r="J11" s="258" t="s">
        <v>82</v>
      </c>
      <c r="K11" s="258"/>
      <c r="L11" s="258"/>
      <c r="M11" s="258"/>
      <c r="N11" s="258" t="s">
        <v>81</v>
      </c>
      <c r="O11" s="259"/>
    </row>
    <row r="12" spans="1:15" ht="15">
      <c r="A12" s="14" t="s">
        <v>37</v>
      </c>
      <c r="B12" s="140">
        <v>-301734.898</v>
      </c>
      <c r="C12" s="140">
        <v>-285842.307</v>
      </c>
      <c r="D12" s="11"/>
      <c r="E12" s="69">
        <v>0.05559915593600361</v>
      </c>
      <c r="F12" s="212"/>
      <c r="G12" s="213">
        <v>-545514.3513161701</v>
      </c>
      <c r="H12" s="11"/>
      <c r="I12" s="205">
        <v>3379431.5479999995</v>
      </c>
      <c r="J12" s="140">
        <v>3157600.5539999995</v>
      </c>
      <c r="K12" s="206"/>
      <c r="L12" s="207">
        <v>0.07025302605770951</v>
      </c>
      <c r="M12" s="11"/>
      <c r="N12" s="140">
        <v>6109761.982933179</v>
      </c>
      <c r="O12" s="140">
        <v>0</v>
      </c>
    </row>
    <row r="13" spans="1:15" ht="15">
      <c r="A13" s="10" t="s">
        <v>38</v>
      </c>
      <c r="B13" s="140">
        <v>288563.336</v>
      </c>
      <c r="C13" s="140">
        <v>276375.79</v>
      </c>
      <c r="D13" s="11"/>
      <c r="E13" s="70">
        <v>0.044097733741439625</v>
      </c>
      <c r="F13" s="212"/>
      <c r="G13" s="213">
        <v>521701.1426091987</v>
      </c>
      <c r="H13" s="11"/>
      <c r="I13" s="205">
        <v>-2699149.548</v>
      </c>
      <c r="J13" s="140">
        <v>-2291970.682</v>
      </c>
      <c r="K13" s="206"/>
      <c r="L13" s="208">
        <v>0.177654482754854</v>
      </c>
      <c r="M13" s="11"/>
      <c r="N13" s="140">
        <v>-4879862.5036158515</v>
      </c>
      <c r="O13" s="140">
        <v>0</v>
      </c>
    </row>
    <row r="14" spans="1:15" ht="15">
      <c r="A14" s="12" t="s">
        <v>29</v>
      </c>
      <c r="B14" s="85">
        <v>-13172</v>
      </c>
      <c r="C14" s="85">
        <v>-9467</v>
      </c>
      <c r="D14" s="13"/>
      <c r="E14" s="46">
        <v>0.39135945917397275</v>
      </c>
      <c r="F14" s="13"/>
      <c r="G14" s="85">
        <v>-23814.000578536303</v>
      </c>
      <c r="H14" s="85"/>
      <c r="I14" s="85">
        <v>680281.9999999995</v>
      </c>
      <c r="J14" s="85">
        <v>865629.8719999995</v>
      </c>
      <c r="K14" s="210"/>
      <c r="L14" s="211">
        <v>-0.2141190802158455</v>
      </c>
      <c r="M14" s="13"/>
      <c r="N14" s="85">
        <v>1229899.4793173263</v>
      </c>
      <c r="O14" s="140">
        <v>0</v>
      </c>
    </row>
  </sheetData>
  <sheetProtection/>
  <mergeCells count="10">
    <mergeCell ref="A9:A11"/>
    <mergeCell ref="I3:J3"/>
    <mergeCell ref="B3:C3"/>
    <mergeCell ref="A2:A4"/>
    <mergeCell ref="H2:O2"/>
    <mergeCell ref="B2:G2"/>
    <mergeCell ref="I10:J10"/>
    <mergeCell ref="B10:C10"/>
    <mergeCell ref="I9:N9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70</v>
      </c>
      <c r="B1" s="99"/>
      <c r="C1" s="99"/>
      <c r="D1" s="99"/>
      <c r="E1" s="99"/>
      <c r="F1" s="99"/>
      <c r="G1" s="99"/>
    </row>
    <row r="2" spans="1:7" ht="15" customHeight="1">
      <c r="A2" s="143" t="s">
        <v>8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503890.4440487237</v>
      </c>
      <c r="C4" s="101">
        <v>473151.69966346753</v>
      </c>
      <c r="D4" s="101">
        <v>30738.74438525614</v>
      </c>
      <c r="E4" s="102">
        <v>0.06496593884608105</v>
      </c>
      <c r="F4" s="103"/>
      <c r="G4" s="101">
        <v>910996.6084190116</v>
      </c>
    </row>
    <row r="5" spans="1:7" ht="15" customHeight="1">
      <c r="A5" s="100" t="s">
        <v>139</v>
      </c>
      <c r="B5" s="101">
        <v>-336426.3172686481</v>
      </c>
      <c r="C5" s="101">
        <v>-278942.37415455305</v>
      </c>
      <c r="D5" s="101">
        <v>-57483.94311409508</v>
      </c>
      <c r="E5" s="102">
        <v>-0.2060782026693623</v>
      </c>
      <c r="F5" s="103"/>
      <c r="G5" s="101">
        <v>-608233.8683624676</v>
      </c>
    </row>
    <row r="6" spans="1:7" ht="15" customHeight="1">
      <c r="A6" s="104" t="s">
        <v>96</v>
      </c>
      <c r="B6" s="105">
        <v>167464.12678007554</v>
      </c>
      <c r="C6" s="105">
        <v>194209.32550891448</v>
      </c>
      <c r="D6" s="105">
        <v>-26745.198728838935</v>
      </c>
      <c r="E6" s="167">
        <v>-0.1377132568621752</v>
      </c>
      <c r="F6" s="103"/>
      <c r="G6" s="105">
        <v>302762.74005654384</v>
      </c>
    </row>
    <row r="7" spans="1:7" ht="15" customHeight="1">
      <c r="A7" s="100" t="s">
        <v>140</v>
      </c>
      <c r="B7" s="101">
        <v>-67438.69602703868</v>
      </c>
      <c r="C7" s="101">
        <v>-61173.91648969616</v>
      </c>
      <c r="D7" s="101">
        <v>-6264.779537342518</v>
      </c>
      <c r="E7" s="102">
        <v>-0.1024093256869981</v>
      </c>
      <c r="F7" s="103"/>
      <c r="G7" s="101">
        <v>-121924.16840294814</v>
      </c>
    </row>
    <row r="8" spans="1:7" ht="15" customHeight="1">
      <c r="A8" s="106" t="s">
        <v>100</v>
      </c>
      <c r="B8" s="39">
        <v>100025.43075303687</v>
      </c>
      <c r="C8" s="39">
        <v>133035.40901921832</v>
      </c>
      <c r="D8" s="39">
        <v>-33009.97826618145</v>
      </c>
      <c r="E8" s="107">
        <v>-0.2481292650546354</v>
      </c>
      <c r="F8" s="103"/>
      <c r="G8" s="39">
        <v>180838.57165359572</v>
      </c>
    </row>
    <row r="9" spans="1:7" ht="15" customHeight="1">
      <c r="A9" s="100" t="s">
        <v>141</v>
      </c>
      <c r="B9" s="101">
        <v>-25081.220303042588</v>
      </c>
      <c r="C9" s="101">
        <v>-19610.15331331288</v>
      </c>
      <c r="D9" s="101">
        <v>-5471.066989729708</v>
      </c>
      <c r="E9" s="102">
        <v>-0.2789915459771305</v>
      </c>
      <c r="F9" s="103"/>
      <c r="G9" s="101">
        <v>-45344.9889771525</v>
      </c>
    </row>
    <row r="10" spans="1:7" ht="15" customHeight="1">
      <c r="A10" s="42" t="s">
        <v>160</v>
      </c>
      <c r="B10" s="101">
        <v>-17121.94430886002</v>
      </c>
      <c r="C10" s="101">
        <v>-9384.079575188029</v>
      </c>
      <c r="D10" s="101">
        <v>-7737.864733671991</v>
      </c>
      <c r="E10" s="102">
        <v>-0.824573648558063</v>
      </c>
      <c r="F10" s="103"/>
      <c r="G10" s="101">
        <v>-30955.20738512442</v>
      </c>
    </row>
    <row r="11" spans="1:7" ht="15" customHeight="1">
      <c r="A11" s="151" t="s">
        <v>29</v>
      </c>
      <c r="B11" s="152">
        <v>57822.266141134256</v>
      </c>
      <c r="C11" s="152">
        <v>104041.17613071742</v>
      </c>
      <c r="D11" s="152">
        <v>-46218.90998958316</v>
      </c>
      <c r="E11" s="153">
        <v>-0.4442367119294546</v>
      </c>
      <c r="F11" s="154"/>
      <c r="G11" s="152">
        <v>104538.37529131881</v>
      </c>
    </row>
    <row r="12" spans="1:7" ht="15">
      <c r="A12" s="42" t="s">
        <v>178</v>
      </c>
      <c r="B12" s="42"/>
      <c r="C12" s="42"/>
      <c r="D12" s="42"/>
      <c r="E12" s="42"/>
      <c r="F12" s="42"/>
      <c r="G12" s="42"/>
    </row>
    <row r="13" spans="1:7" ht="15">
      <c r="A13" s="42"/>
      <c r="B13" s="133"/>
      <c r="C13" s="133"/>
      <c r="D13" s="42"/>
      <c r="E13" s="42"/>
      <c r="F13" s="42"/>
      <c r="G13" s="42"/>
    </row>
    <row r="14" spans="1:7" ht="15">
      <c r="A14" s="58" t="s">
        <v>180</v>
      </c>
      <c r="B14" s="99"/>
      <c r="C14" s="99"/>
      <c r="D14" s="99"/>
      <c r="E14" s="99"/>
      <c r="F14" s="99"/>
      <c r="G14" s="99"/>
    </row>
    <row r="15" spans="1:7" ht="15">
      <c r="A15" s="155" t="s">
        <v>8</v>
      </c>
      <c r="B15" s="156" t="s">
        <v>81</v>
      </c>
      <c r="C15" s="156" t="s">
        <v>82</v>
      </c>
      <c r="D15" s="157" t="s">
        <v>83</v>
      </c>
      <c r="E15" s="158" t="s">
        <v>35</v>
      </c>
      <c r="F15" s="154"/>
      <c r="G15" s="154"/>
    </row>
    <row r="16" spans="1:7" ht="16.5">
      <c r="A16" s="174" t="s">
        <v>144</v>
      </c>
      <c r="B16" s="134">
        <v>2841.752</v>
      </c>
      <c r="C16" s="134">
        <v>2752.416</v>
      </c>
      <c r="D16" s="308">
        <v>89.33599999999979</v>
      </c>
      <c r="E16" s="135">
        <v>0.032457302965830666</v>
      </c>
      <c r="F16" s="42"/>
      <c r="G16" s="42"/>
    </row>
    <row r="17" spans="1:7" ht="16.5">
      <c r="A17" s="175" t="s">
        <v>145</v>
      </c>
      <c r="B17" s="109">
        <v>5925</v>
      </c>
      <c r="C17" s="109">
        <v>5538</v>
      </c>
      <c r="D17" s="307">
        <v>387</v>
      </c>
      <c r="E17" s="136">
        <v>0.06988082340195016</v>
      </c>
      <c r="F17" s="42"/>
      <c r="G17" s="42"/>
    </row>
    <row r="18" spans="1:7" ht="16.5">
      <c r="A18" s="175" t="s">
        <v>146</v>
      </c>
      <c r="B18" s="216">
        <v>2532.7557932263817</v>
      </c>
      <c r="C18" s="216">
        <v>2416.5197541703246</v>
      </c>
      <c r="D18" s="307">
        <v>116.23603905605705</v>
      </c>
      <c r="E18" s="136">
        <v>0.048100595435010184</v>
      </c>
      <c r="F18" s="42"/>
      <c r="G18" s="42"/>
    </row>
    <row r="19" spans="1:7" ht="15">
      <c r="A19" s="137" t="s">
        <v>147</v>
      </c>
      <c r="B19" s="138">
        <v>0.2059968067325381</v>
      </c>
      <c r="C19" s="138">
        <v>0.20355244483538495</v>
      </c>
      <c r="D19" s="112">
        <v>0.24443618971531356</v>
      </c>
      <c r="E19" s="137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71</v>
      </c>
      <c r="B1" s="99"/>
      <c r="C1" s="99"/>
      <c r="D1" s="99"/>
      <c r="E1" s="99"/>
      <c r="F1" s="99"/>
      <c r="G1" s="99"/>
    </row>
    <row r="2" spans="1:7" ht="15" customHeight="1">
      <c r="A2" s="143" t="s">
        <v>7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377334.44825922366</v>
      </c>
      <c r="C4" s="101">
        <v>338329.2260986642</v>
      </c>
      <c r="D4" s="101">
        <v>39005.22216055944</v>
      </c>
      <c r="E4" s="102">
        <v>0.1152877704664647</v>
      </c>
      <c r="F4" s="103"/>
      <c r="G4" s="101">
        <v>682192.7398380527</v>
      </c>
    </row>
    <row r="5" spans="1:7" ht="15" customHeight="1">
      <c r="A5" s="100" t="s">
        <v>139</v>
      </c>
      <c r="B5" s="101">
        <v>-291690.2172041432</v>
      </c>
      <c r="C5" s="101">
        <v>-230234.7736031226</v>
      </c>
      <c r="D5" s="101">
        <v>-61455.44360102058</v>
      </c>
      <c r="E5" s="102">
        <v>-0.2669251157818459</v>
      </c>
      <c r="F5" s="103"/>
      <c r="G5" s="101">
        <v>-527354.3122724602</v>
      </c>
    </row>
    <row r="6" spans="1:7" ht="15" customHeight="1">
      <c r="A6" s="104" t="s">
        <v>96</v>
      </c>
      <c r="B6" s="105">
        <v>85644.23105508048</v>
      </c>
      <c r="C6" s="105">
        <v>108094.45249554163</v>
      </c>
      <c r="D6" s="105">
        <v>-22450.221440461144</v>
      </c>
      <c r="E6" s="167">
        <v>-0.20769078266423624</v>
      </c>
      <c r="F6" s="103"/>
      <c r="G6" s="105">
        <v>154838.42756559243</v>
      </c>
    </row>
    <row r="7" spans="1:7" ht="15" customHeight="1">
      <c r="A7" s="100" t="s">
        <v>140</v>
      </c>
      <c r="B7" s="101">
        <v>-49049.26284832916</v>
      </c>
      <c r="C7" s="101">
        <v>-45438.1815365518</v>
      </c>
      <c r="D7" s="101">
        <v>-3611.081311777365</v>
      </c>
      <c r="E7" s="102">
        <v>-0.07947239941529143</v>
      </c>
      <c r="F7" s="103"/>
      <c r="G7" s="101">
        <v>-88677.43500204144</v>
      </c>
    </row>
    <row r="8" spans="1:7" ht="15" customHeight="1">
      <c r="A8" s="106" t="s">
        <v>100</v>
      </c>
      <c r="B8" s="39">
        <v>36594.96820675132</v>
      </c>
      <c r="C8" s="39">
        <v>62656.27095898983</v>
      </c>
      <c r="D8" s="39">
        <v>-26061.30275223851</v>
      </c>
      <c r="E8" s="107">
        <v>-0.4159408524215607</v>
      </c>
      <c r="F8" s="103"/>
      <c r="G8" s="39">
        <v>66160.99256355097</v>
      </c>
    </row>
    <row r="9" spans="1:7" ht="15" customHeight="1">
      <c r="A9" s="100" t="s">
        <v>141</v>
      </c>
      <c r="B9" s="101">
        <v>-18968.058846822132</v>
      </c>
      <c r="C9" s="101">
        <v>-14021.811416213095</v>
      </c>
      <c r="D9" s="101">
        <v>-4946.247430609037</v>
      </c>
      <c r="E9" s="102">
        <v>-0.35275381217078744</v>
      </c>
      <c r="F9" s="103"/>
      <c r="G9" s="101">
        <v>-34292.84576009208</v>
      </c>
    </row>
    <row r="10" spans="1:7" ht="15" customHeight="1">
      <c r="A10" s="42" t="s">
        <v>160</v>
      </c>
      <c r="B10" s="101">
        <v>-1063.9713917582492</v>
      </c>
      <c r="C10" s="101">
        <v>-2308.99716666255</v>
      </c>
      <c r="D10" s="101">
        <v>1245.025774904301</v>
      </c>
      <c r="E10" s="102">
        <v>0.5392062809257904</v>
      </c>
      <c r="F10" s="159"/>
      <c r="G10" s="101">
        <v>-1923.5814864012316</v>
      </c>
    </row>
    <row r="11" spans="1:7" ht="15">
      <c r="A11" s="151" t="s">
        <v>29</v>
      </c>
      <c r="B11" s="152">
        <v>16562.93796817094</v>
      </c>
      <c r="C11" s="152">
        <v>46325.462376114185</v>
      </c>
      <c r="D11" s="152">
        <v>-29762.524407943245</v>
      </c>
      <c r="E11" s="153">
        <v>-0.6424657819128227</v>
      </c>
      <c r="F11" s="154"/>
      <c r="G11" s="152">
        <v>29944.565317057673</v>
      </c>
    </row>
    <row r="12" spans="1:7" ht="15">
      <c r="A12" s="42" t="s">
        <v>178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14" spans="1:7" ht="15">
      <c r="A14" s="58" t="s">
        <v>179</v>
      </c>
      <c r="B14" s="99"/>
      <c r="C14" s="99"/>
      <c r="D14" s="99"/>
      <c r="E14" s="99"/>
      <c r="F14" s="99"/>
      <c r="G14" s="99"/>
    </row>
    <row r="15" spans="1:7" ht="15">
      <c r="A15" s="155" t="s">
        <v>7</v>
      </c>
      <c r="B15" s="156" t="s">
        <v>81</v>
      </c>
      <c r="C15" s="156" t="s">
        <v>82</v>
      </c>
      <c r="D15" s="157" t="s">
        <v>83</v>
      </c>
      <c r="E15" s="158" t="s">
        <v>35</v>
      </c>
      <c r="F15" s="154"/>
      <c r="G15" s="154"/>
    </row>
    <row r="16" spans="1:7" ht="16.5">
      <c r="A16" s="174" t="s">
        <v>144</v>
      </c>
      <c r="B16" s="134">
        <v>3558.744</v>
      </c>
      <c r="C16" s="134">
        <v>3427.439</v>
      </c>
      <c r="D16" s="308">
        <v>131.3050000000003</v>
      </c>
      <c r="E16" s="135">
        <v>0.038309945122291106</v>
      </c>
      <c r="F16" s="42"/>
      <c r="G16" s="42"/>
    </row>
    <row r="17" spans="1:7" ht="16.5">
      <c r="A17" s="175" t="s">
        <v>145</v>
      </c>
      <c r="B17" s="109">
        <v>5397</v>
      </c>
      <c r="C17" s="109">
        <v>5189</v>
      </c>
      <c r="D17" s="307">
        <v>208</v>
      </c>
      <c r="E17" s="136">
        <v>0.04008479475814222</v>
      </c>
      <c r="F17" s="42"/>
      <c r="G17" s="42"/>
    </row>
    <row r="18" spans="1:7" ht="16.5">
      <c r="A18" s="175" t="s">
        <v>146</v>
      </c>
      <c r="B18" s="110">
        <v>2950.865671641791</v>
      </c>
      <c r="C18" s="110">
        <v>2675.5964090554253</v>
      </c>
      <c r="D18" s="307">
        <v>275.2692625863656</v>
      </c>
      <c r="E18" s="136">
        <v>0.10288145912243349</v>
      </c>
      <c r="F18" s="42"/>
      <c r="G18" s="42"/>
    </row>
    <row r="19" spans="1:7" ht="15">
      <c r="A19" s="137" t="s">
        <v>147</v>
      </c>
      <c r="B19" s="138">
        <v>0.12258303362203933</v>
      </c>
      <c r="C19" s="138">
        <v>0.12124970848299181</v>
      </c>
      <c r="D19" s="112">
        <v>0.13333251390475198</v>
      </c>
      <c r="E19" s="137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G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1.8515625" style="0" customWidth="1"/>
    <col min="5" max="5" width="11.00390625" style="0" customWidth="1"/>
    <col min="6" max="6" width="2.00390625" style="0" customWidth="1"/>
    <col min="7" max="7" width="13.57421875" style="0" customWidth="1"/>
  </cols>
  <sheetData>
    <row r="1" spans="1:7" ht="15">
      <c r="A1" s="58" t="s">
        <v>72</v>
      </c>
      <c r="B1" s="73"/>
      <c r="C1" s="73"/>
      <c r="D1" s="73"/>
      <c r="E1" s="73"/>
      <c r="F1" s="73"/>
      <c r="G1" s="73"/>
    </row>
    <row r="2" spans="1:7" ht="15">
      <c r="A2" s="35" t="s">
        <v>13</v>
      </c>
      <c r="B2" s="416" t="s">
        <v>27</v>
      </c>
      <c r="C2" s="416"/>
      <c r="D2" s="416"/>
      <c r="E2" s="36"/>
      <c r="F2" s="113"/>
      <c r="G2" s="37" t="s">
        <v>28</v>
      </c>
    </row>
    <row r="3" spans="1:7" ht="15">
      <c r="A3" s="43"/>
      <c r="B3" s="38" t="s">
        <v>81</v>
      </c>
      <c r="C3" s="38" t="s">
        <v>82</v>
      </c>
      <c r="D3" s="38" t="s">
        <v>83</v>
      </c>
      <c r="E3" s="38" t="s">
        <v>84</v>
      </c>
      <c r="F3" s="44"/>
      <c r="G3" s="38" t="s">
        <v>81</v>
      </c>
    </row>
    <row r="4" spans="1:7" ht="15">
      <c r="A4" s="73" t="s">
        <v>85</v>
      </c>
      <c r="B4" s="114">
        <v>1105949.766</v>
      </c>
      <c r="C4" s="114">
        <v>1004213.432</v>
      </c>
      <c r="D4" s="115">
        <v>101736.33400000003</v>
      </c>
      <c r="E4" s="116">
        <v>0.10130947342277735</v>
      </c>
      <c r="F4" s="117"/>
      <c r="G4" s="115">
        <v>1999475.278420596</v>
      </c>
    </row>
    <row r="5" spans="1:7" ht="15">
      <c r="A5" s="73" t="s">
        <v>89</v>
      </c>
      <c r="B5" s="114">
        <v>31177.275</v>
      </c>
      <c r="C5" s="114">
        <v>11583.394</v>
      </c>
      <c r="D5" s="115">
        <v>19593.881</v>
      </c>
      <c r="E5" s="116">
        <v>1.691549212605563</v>
      </c>
      <c r="F5" s="117"/>
      <c r="G5" s="115">
        <v>56366.20444026613</v>
      </c>
    </row>
    <row r="6" spans="1:7" ht="15">
      <c r="A6" s="67" t="s">
        <v>159</v>
      </c>
      <c r="B6" s="114">
        <v>1137127.041</v>
      </c>
      <c r="C6" s="114">
        <v>1015796.826</v>
      </c>
      <c r="D6" s="115">
        <v>121330.21499999997</v>
      </c>
      <c r="E6" s="116">
        <v>0.1194433885738485</v>
      </c>
      <c r="F6" s="117"/>
      <c r="G6" s="115">
        <v>2055841.482860862</v>
      </c>
    </row>
    <row r="7" spans="1:7" ht="15">
      <c r="A7" s="42" t="s">
        <v>95</v>
      </c>
      <c r="B7" s="114">
        <v>-602407.15</v>
      </c>
      <c r="C7" s="114">
        <v>-532590.998</v>
      </c>
      <c r="D7" s="115">
        <v>-69816.152</v>
      </c>
      <c r="E7" s="116">
        <v>-0.13108774324420708</v>
      </c>
      <c r="F7" s="117"/>
      <c r="G7" s="115">
        <v>-1089107.517356089</v>
      </c>
    </row>
    <row r="8" spans="1:7" ht="15">
      <c r="A8" s="99" t="s">
        <v>96</v>
      </c>
      <c r="B8" s="118">
        <v>534719.891</v>
      </c>
      <c r="C8" s="118">
        <v>483205.828</v>
      </c>
      <c r="D8" s="119">
        <v>51514.062999999966</v>
      </c>
      <c r="E8" s="120">
        <v>0.10660894388053607</v>
      </c>
      <c r="F8" s="117"/>
      <c r="G8" s="119">
        <v>966733.9655047728</v>
      </c>
    </row>
    <row r="9" spans="1:7" ht="15">
      <c r="A9" s="42" t="s">
        <v>140</v>
      </c>
      <c r="B9" s="114">
        <v>-112137.888</v>
      </c>
      <c r="C9" s="114">
        <v>-100809.901</v>
      </c>
      <c r="D9" s="115">
        <v>-11327.987000000008</v>
      </c>
      <c r="E9" s="116">
        <v>-0.11236978597965301</v>
      </c>
      <c r="F9" s="117"/>
      <c r="G9" s="115">
        <v>-202736.99739658664</v>
      </c>
    </row>
    <row r="10" spans="1:7" ht="15">
      <c r="A10" s="106" t="s">
        <v>100</v>
      </c>
      <c r="B10" s="39">
        <v>422582.0029999999</v>
      </c>
      <c r="C10" s="39">
        <v>382395.92699999997</v>
      </c>
      <c r="D10" s="121">
        <v>40186.07599999994</v>
      </c>
      <c r="E10" s="40">
        <v>0.1050902302105324</v>
      </c>
      <c r="F10" s="117"/>
      <c r="G10" s="121">
        <v>763996.968108186</v>
      </c>
    </row>
    <row r="11" spans="1:7" ht="15">
      <c r="A11" s="228" t="s">
        <v>141</v>
      </c>
      <c r="B11" s="114">
        <v>-96800.364</v>
      </c>
      <c r="C11" s="114">
        <v>-93855.896</v>
      </c>
      <c r="D11" s="115">
        <v>-2944.468000000008</v>
      </c>
      <c r="E11" s="116">
        <v>-0.03137222194330773</v>
      </c>
      <c r="F11" s="117"/>
      <c r="G11" s="115">
        <v>-175007.88978883426</v>
      </c>
    </row>
    <row r="12" spans="1:7" ht="15">
      <c r="A12" s="228" t="s">
        <v>160</v>
      </c>
      <c r="B12" s="114">
        <v>-427.861</v>
      </c>
      <c r="C12" s="114">
        <v>38.454</v>
      </c>
      <c r="D12" s="115">
        <v>-466.315</v>
      </c>
      <c r="E12" s="116">
        <v>-12.126566807094191</v>
      </c>
      <c r="F12" s="117"/>
      <c r="G12" s="115">
        <v>-773.541003760486</v>
      </c>
    </row>
    <row r="13" spans="1:7" ht="15">
      <c r="A13" s="106" t="s">
        <v>29</v>
      </c>
      <c r="B13" s="39">
        <v>325353.77799999993</v>
      </c>
      <c r="C13" s="39">
        <v>288578.485</v>
      </c>
      <c r="D13" s="121">
        <v>36775.29299999995</v>
      </c>
      <c r="E13" s="40">
        <v>0.1274360179692535</v>
      </c>
      <c r="F13" s="117"/>
      <c r="G13" s="121">
        <v>588215.5373155915</v>
      </c>
    </row>
    <row r="14" spans="1:7" ht="15">
      <c r="A14" s="122" t="s">
        <v>161</v>
      </c>
      <c r="B14" s="304">
        <v>-81458.53600000001</v>
      </c>
      <c r="C14" s="304">
        <v>-65557.39000000001</v>
      </c>
      <c r="D14" s="119">
        <v>-15901.145999999993</v>
      </c>
      <c r="E14" s="120">
        <v>-0.24255306686248476</v>
      </c>
      <c r="F14" s="117"/>
      <c r="G14" s="305">
        <v>-147271.00086780445</v>
      </c>
    </row>
    <row r="15" spans="1:7" ht="15">
      <c r="A15" s="123" t="s">
        <v>104</v>
      </c>
      <c r="B15" s="114">
        <v>7669.858</v>
      </c>
      <c r="C15" s="114">
        <v>5742.862</v>
      </c>
      <c r="D15" s="115">
        <v>1926.996</v>
      </c>
      <c r="E15" s="116">
        <v>0.3355462833688151</v>
      </c>
      <c r="F15" s="117"/>
      <c r="G15" s="306">
        <v>13866.535290714492</v>
      </c>
    </row>
    <row r="16" spans="1:7" ht="15">
      <c r="A16" s="123" t="s">
        <v>162</v>
      </c>
      <c r="B16" s="114">
        <v>-68195.312</v>
      </c>
      <c r="C16" s="114">
        <v>-71938.846</v>
      </c>
      <c r="D16" s="115">
        <v>3743.5339999999997</v>
      </c>
      <c r="E16" s="116">
        <v>0.05203772659906165</v>
      </c>
      <c r="F16" s="117"/>
      <c r="G16" s="306">
        <v>-123292.0740526468</v>
      </c>
    </row>
    <row r="17" spans="1:7" ht="15">
      <c r="A17" s="123" t="s">
        <v>163</v>
      </c>
      <c r="B17" s="114">
        <v>2389.28</v>
      </c>
      <c r="C17" s="114">
        <v>-164.636</v>
      </c>
      <c r="D17" s="115">
        <v>2553.916</v>
      </c>
      <c r="E17" s="116">
        <v>15.512500303700286</v>
      </c>
      <c r="F17" s="117"/>
      <c r="G17" s="306">
        <v>4319.641307492045</v>
      </c>
    </row>
    <row r="18" spans="1:7" ht="15">
      <c r="A18" s="123" t="s">
        <v>107</v>
      </c>
      <c r="B18" s="307">
        <v>-23322.361999999997</v>
      </c>
      <c r="C18" s="307">
        <v>803.2299999999996</v>
      </c>
      <c r="D18" s="115">
        <v>-24125.591999999997</v>
      </c>
      <c r="E18" s="116">
        <v>-30.035720777361416</v>
      </c>
      <c r="F18" s="117"/>
      <c r="G18" s="306">
        <v>-42165.10341336418</v>
      </c>
    </row>
    <row r="19" spans="1:7" ht="15">
      <c r="A19" s="124" t="s">
        <v>164</v>
      </c>
      <c r="B19" s="114">
        <v>20154.234</v>
      </c>
      <c r="C19" s="114">
        <v>20282.011</v>
      </c>
      <c r="D19" s="115">
        <v>-127.77699999999822</v>
      </c>
      <c r="E19" s="116">
        <v>-0.006300016305089186</v>
      </c>
      <c r="F19" s="117"/>
      <c r="G19" s="306">
        <v>36437.362597628</v>
      </c>
    </row>
    <row r="20" spans="1:7" ht="15">
      <c r="A20" s="124" t="s">
        <v>165</v>
      </c>
      <c r="B20" s="114">
        <v>-43476.596</v>
      </c>
      <c r="C20" s="114">
        <v>-19478.781</v>
      </c>
      <c r="D20" s="115">
        <v>-23997.815</v>
      </c>
      <c r="E20" s="116">
        <v>-1.2319977826127826</v>
      </c>
      <c r="F20" s="117"/>
      <c r="G20" s="306">
        <v>-78602.46601099218</v>
      </c>
    </row>
    <row r="21" spans="1:7" ht="15">
      <c r="A21" s="125" t="s">
        <v>166</v>
      </c>
      <c r="B21" s="114">
        <v>34818.979</v>
      </c>
      <c r="C21" s="114">
        <v>59655.289</v>
      </c>
      <c r="D21" s="119">
        <v>-24836.309999999998</v>
      </c>
      <c r="E21" s="120">
        <v>-0.4163303944433158</v>
      </c>
      <c r="F21" s="126"/>
      <c r="G21" s="305">
        <v>62950.13559444605</v>
      </c>
    </row>
    <row r="22" spans="1:7" ht="15">
      <c r="A22" s="125" t="s">
        <v>167</v>
      </c>
      <c r="B22" s="114">
        <v>22316.129</v>
      </c>
      <c r="C22" s="114">
        <v>816.251</v>
      </c>
      <c r="D22" s="119">
        <v>21499.878</v>
      </c>
      <c r="E22" s="120">
        <v>26.339787638851288</v>
      </c>
      <c r="F22" s="126"/>
      <c r="G22" s="305">
        <v>40345.90866358114</v>
      </c>
    </row>
    <row r="23" spans="1:7" ht="15">
      <c r="A23" s="125" t="s">
        <v>169</v>
      </c>
      <c r="B23" s="114">
        <v>11.367</v>
      </c>
      <c r="C23" s="114">
        <v>2515.49</v>
      </c>
      <c r="D23" s="119">
        <v>-2504.1229999999996</v>
      </c>
      <c r="E23" s="120">
        <v>-0.9954811984941303</v>
      </c>
      <c r="F23" s="126"/>
      <c r="G23" s="305">
        <v>20.550694243563782</v>
      </c>
    </row>
    <row r="24" spans="1:7" ht="15">
      <c r="A24" s="45" t="s">
        <v>170</v>
      </c>
      <c r="B24" s="39">
        <v>301041.71699999995</v>
      </c>
      <c r="C24" s="39">
        <v>286008.12499999994</v>
      </c>
      <c r="D24" s="121">
        <v>15033.592000000004</v>
      </c>
      <c r="E24" s="40">
        <v>0.05256351371136749</v>
      </c>
      <c r="F24" s="117"/>
      <c r="G24" s="121">
        <v>544261.1314000577</v>
      </c>
    </row>
    <row r="25" spans="1:7" ht="15">
      <c r="A25" s="127" t="s">
        <v>114</v>
      </c>
      <c r="B25" s="114">
        <v>-82887.341</v>
      </c>
      <c r="C25" s="114">
        <v>-90239.907</v>
      </c>
      <c r="D25" s="115">
        <v>7352.566000000006</v>
      </c>
      <c r="E25" s="116">
        <v>0.08147798733879463</v>
      </c>
      <c r="F25" s="117"/>
      <c r="G25" s="306">
        <v>-149854.17450101243</v>
      </c>
    </row>
    <row r="26" spans="1:7" ht="15">
      <c r="A26" s="45" t="s">
        <v>171</v>
      </c>
      <c r="B26" s="39">
        <v>218154.37599999993</v>
      </c>
      <c r="C26" s="39">
        <v>195768.21799999994</v>
      </c>
      <c r="D26" s="121">
        <v>22386.157999999996</v>
      </c>
      <c r="E26" s="40">
        <v>0.11435031808891473</v>
      </c>
      <c r="F26" s="117"/>
      <c r="G26" s="121">
        <v>394406.9568990453</v>
      </c>
    </row>
    <row r="27" spans="1:7" ht="15">
      <c r="A27" s="128" t="s">
        <v>172</v>
      </c>
      <c r="B27" s="129">
        <v>92736.762</v>
      </c>
      <c r="C27" s="129">
        <v>100114.537</v>
      </c>
      <c r="D27" s="130">
        <v>-7377.774999999994</v>
      </c>
      <c r="E27" s="131">
        <v>-0.07369334385474903</v>
      </c>
      <c r="F27" s="117"/>
      <c r="G27" s="130">
        <v>167661.1982933179</v>
      </c>
    </row>
    <row r="28" spans="1:7" ht="15">
      <c r="A28" s="128" t="s">
        <v>173</v>
      </c>
      <c r="B28" s="129">
        <v>125417.614</v>
      </c>
      <c r="C28" s="129">
        <v>95653.681</v>
      </c>
      <c r="D28" s="129">
        <v>29763.933000000005</v>
      </c>
      <c r="E28" s="131">
        <v>0.31116348779091946</v>
      </c>
      <c r="F28" s="173"/>
      <c r="G28" s="129">
        <v>226745.75860572752</v>
      </c>
    </row>
  </sheetData>
  <sheetProtection/>
  <mergeCells count="1">
    <mergeCell ref="B2:D2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73</v>
      </c>
      <c r="B1" s="99"/>
      <c r="C1" s="99"/>
      <c r="D1" s="99"/>
      <c r="E1" s="99"/>
      <c r="F1" s="99"/>
      <c r="G1" s="99"/>
    </row>
    <row r="2" spans="1:7" ht="15" customHeight="1">
      <c r="A2" s="143" t="s">
        <v>176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551285.173</v>
      </c>
      <c r="C4" s="101">
        <v>419741.846</v>
      </c>
      <c r="D4" s="101">
        <v>131543.32699999993</v>
      </c>
      <c r="E4" s="102">
        <v>0.3133910241582154</v>
      </c>
      <c r="F4" s="103"/>
      <c r="G4" s="101">
        <v>996682.7686577957</v>
      </c>
    </row>
    <row r="5" spans="1:7" ht="15" customHeight="1">
      <c r="A5" s="100" t="s">
        <v>139</v>
      </c>
      <c r="B5" s="101">
        <v>-425806.219</v>
      </c>
      <c r="C5" s="101">
        <v>-272893.453</v>
      </c>
      <c r="D5" s="101">
        <v>-152912.766</v>
      </c>
      <c r="E5" s="102">
        <v>-0.560338712120001</v>
      </c>
      <c r="F5" s="103"/>
      <c r="G5" s="101">
        <v>-769826.1118744577</v>
      </c>
    </row>
    <row r="6" spans="1:7" ht="15" customHeight="1">
      <c r="A6" s="104" t="s">
        <v>96</v>
      </c>
      <c r="B6" s="105">
        <v>125478.95399999997</v>
      </c>
      <c r="C6" s="105">
        <v>146848.39300000004</v>
      </c>
      <c r="D6" s="105">
        <v>-21369.43900000007</v>
      </c>
      <c r="E6" s="102">
        <v>-0.14552041437729635</v>
      </c>
      <c r="F6" s="103"/>
      <c r="G6" s="105">
        <v>226856.6567833381</v>
      </c>
    </row>
    <row r="7" spans="1:7" ht="15" customHeight="1">
      <c r="A7" s="100" t="s">
        <v>140</v>
      </c>
      <c r="B7" s="101">
        <v>-58576.816</v>
      </c>
      <c r="C7" s="101">
        <v>-51702.479</v>
      </c>
      <c r="D7" s="101">
        <v>-6874.3369999999995</v>
      </c>
      <c r="E7" s="102">
        <v>-0.1329595240491273</v>
      </c>
      <c r="F7" s="103"/>
      <c r="G7" s="101">
        <v>-105902.54555973387</v>
      </c>
    </row>
    <row r="8" spans="1:7" ht="15" customHeight="1">
      <c r="A8" s="106" t="s">
        <v>100</v>
      </c>
      <c r="B8" s="39">
        <v>66902.13799999998</v>
      </c>
      <c r="C8" s="39">
        <v>95145.91400000005</v>
      </c>
      <c r="D8" s="39">
        <v>-28243.77600000007</v>
      </c>
      <c r="E8" s="107">
        <v>-0.2968469670699685</v>
      </c>
      <c r="F8" s="103"/>
      <c r="G8" s="39">
        <v>120954.11122360424</v>
      </c>
    </row>
    <row r="9" spans="1:7" ht="15" customHeight="1">
      <c r="A9" s="100" t="s">
        <v>141</v>
      </c>
      <c r="B9" s="101">
        <v>-45800.918</v>
      </c>
      <c r="C9" s="101">
        <v>-45175.474</v>
      </c>
      <c r="D9" s="101">
        <v>-625.4439999999959</v>
      </c>
      <c r="E9" s="102">
        <v>-0.013844768955827577</v>
      </c>
      <c r="F9" s="103"/>
      <c r="G9" s="101">
        <v>-82804.66806479606</v>
      </c>
    </row>
    <row r="10" spans="1:7" ht="15" customHeight="1">
      <c r="A10" s="151" t="s">
        <v>29</v>
      </c>
      <c r="B10" s="152">
        <v>21101.21999999998</v>
      </c>
      <c r="C10" s="152">
        <v>49970.440000000046</v>
      </c>
      <c r="D10" s="152">
        <v>-28869.220000000067</v>
      </c>
      <c r="E10" s="153">
        <v>-0.5777259515825764</v>
      </c>
      <c r="F10" s="154"/>
      <c r="G10" s="152">
        <v>38149.44315880818</v>
      </c>
    </row>
    <row r="11" spans="1:7" ht="15" customHeight="1">
      <c r="A11" s="42"/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177</v>
      </c>
      <c r="B13" s="99"/>
      <c r="C13" s="99"/>
      <c r="D13" s="99"/>
      <c r="E13" s="99"/>
      <c r="F13" s="99"/>
      <c r="G13" s="99"/>
    </row>
    <row r="14" spans="1:7" ht="15">
      <c r="A14" s="155" t="s">
        <v>176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8166.27471367</v>
      </c>
      <c r="C15" s="109">
        <v>9108.80280955</v>
      </c>
      <c r="D15" s="110">
        <v>-942.5280958799995</v>
      </c>
      <c r="E15" s="69">
        <v>-0.1034744209076322</v>
      </c>
      <c r="F15" s="42"/>
      <c r="G15" s="42"/>
    </row>
    <row r="16" spans="1:7" ht="15">
      <c r="A16" s="108" t="s">
        <v>145</v>
      </c>
      <c r="B16" s="109">
        <v>9699.070547753165</v>
      </c>
      <c r="C16" s="109">
        <v>9542.73678438786</v>
      </c>
      <c r="D16" s="110">
        <v>156.33376336530455</v>
      </c>
      <c r="E16" s="69">
        <v>0.01638248721489104</v>
      </c>
      <c r="F16" s="42"/>
      <c r="G16" s="42"/>
    </row>
    <row r="17" spans="1:7" ht="15">
      <c r="A17" s="41" t="s">
        <v>152</v>
      </c>
      <c r="B17" s="111">
        <v>0.30338446650214235</v>
      </c>
      <c r="C17" s="111">
        <v>0.30443910212475384</v>
      </c>
      <c r="D17" s="112">
        <v>-0.10546356226114884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G3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58.28125" style="0" customWidth="1"/>
    <col min="2" max="3" width="11.00390625" style="0" customWidth="1"/>
    <col min="4" max="4" width="13.7109375" style="0" customWidth="1"/>
    <col min="5" max="5" width="11.00390625" style="0" customWidth="1"/>
    <col min="6" max="6" width="2.00390625" style="0" customWidth="1"/>
    <col min="7" max="7" width="12.421875" style="0" customWidth="1"/>
    <col min="9" max="9" width="6.421875" style="0" customWidth="1"/>
    <col min="10" max="22" width="0" style="0" hidden="1" customWidth="1"/>
  </cols>
  <sheetData>
    <row r="1" spans="1:7" ht="15" customHeight="1">
      <c r="A1" s="58" t="s">
        <v>74</v>
      </c>
      <c r="B1" s="73"/>
      <c r="C1" s="73"/>
      <c r="D1" s="73"/>
      <c r="E1" s="73"/>
      <c r="F1" s="73"/>
      <c r="G1" s="73"/>
    </row>
    <row r="2" spans="1:7" ht="15" customHeight="1">
      <c r="A2" s="35" t="s">
        <v>4</v>
      </c>
      <c r="B2" s="416" t="s">
        <v>27</v>
      </c>
      <c r="C2" s="416"/>
      <c r="D2" s="416"/>
      <c r="E2" s="36"/>
      <c r="F2" s="113"/>
      <c r="G2" s="37" t="s">
        <v>28</v>
      </c>
    </row>
    <row r="3" spans="1:7" ht="15" customHeight="1">
      <c r="A3" s="43"/>
      <c r="B3" s="38" t="s">
        <v>81</v>
      </c>
      <c r="C3" s="38" t="s">
        <v>82</v>
      </c>
      <c r="D3" s="38" t="s">
        <v>83</v>
      </c>
      <c r="E3" s="38" t="s">
        <v>84</v>
      </c>
      <c r="F3" s="44"/>
      <c r="G3" s="38" t="s">
        <v>81</v>
      </c>
    </row>
    <row r="4" spans="1:7" ht="15" customHeight="1">
      <c r="A4" s="73" t="s">
        <v>85</v>
      </c>
      <c r="B4" s="114">
        <v>521087.688</v>
      </c>
      <c r="C4" s="114">
        <v>465904.93</v>
      </c>
      <c r="D4" s="115">
        <v>55182.75800000003</v>
      </c>
      <c r="E4" s="116">
        <v>0.11844209933558769</v>
      </c>
      <c r="F4" s="117"/>
      <c r="G4" s="115">
        <v>942087.9519814869</v>
      </c>
    </row>
    <row r="5" spans="1:7" ht="15" customHeight="1">
      <c r="A5" s="73" t="s">
        <v>89</v>
      </c>
      <c r="B5" s="114">
        <v>3417.299</v>
      </c>
      <c r="C5" s="114">
        <v>5362.447</v>
      </c>
      <c r="D5" s="115">
        <v>-1945.1480000000001</v>
      </c>
      <c r="E5" s="116">
        <v>-0.3627351468462066</v>
      </c>
      <c r="F5" s="117"/>
      <c r="G5" s="115">
        <v>6178.22353196413</v>
      </c>
    </row>
    <row r="6" spans="1:7" ht="15" customHeight="1">
      <c r="A6" s="67" t="s">
        <v>159</v>
      </c>
      <c r="B6" s="114">
        <v>524504.987</v>
      </c>
      <c r="C6" s="114">
        <v>471267.377</v>
      </c>
      <c r="D6" s="115">
        <v>53237.609999999986</v>
      </c>
      <c r="E6" s="116">
        <v>0.11296689013124706</v>
      </c>
      <c r="F6" s="117"/>
      <c r="G6" s="115">
        <v>948266.1755134509</v>
      </c>
    </row>
    <row r="7" spans="1:7" ht="15" customHeight="1">
      <c r="A7" s="42" t="s">
        <v>95</v>
      </c>
      <c r="B7" s="114">
        <v>-389140.154</v>
      </c>
      <c r="C7" s="114">
        <v>-342231.629</v>
      </c>
      <c r="D7" s="115">
        <v>-46908.524999999965</v>
      </c>
      <c r="E7" s="116">
        <v>-0.13706659766388793</v>
      </c>
      <c r="F7" s="117"/>
      <c r="G7" s="115">
        <v>-703536.5815736187</v>
      </c>
    </row>
    <row r="8" spans="1:7" ht="15" customHeight="1">
      <c r="A8" s="99" t="s">
        <v>96</v>
      </c>
      <c r="B8" s="118">
        <v>135364.83299999998</v>
      </c>
      <c r="C8" s="118">
        <v>129035.74799999996</v>
      </c>
      <c r="D8" s="119">
        <v>6329.085000000021</v>
      </c>
      <c r="E8" s="120">
        <v>0.04904908211947609</v>
      </c>
      <c r="F8" s="117"/>
      <c r="G8" s="119">
        <v>244729.59393983218</v>
      </c>
    </row>
    <row r="9" spans="1:7" ht="15" customHeight="1">
      <c r="A9" s="42" t="s">
        <v>140</v>
      </c>
      <c r="B9" s="114">
        <v>-45448.472</v>
      </c>
      <c r="C9" s="114">
        <v>-43148.737</v>
      </c>
      <c r="D9" s="115">
        <v>-2299.7350000000006</v>
      </c>
      <c r="E9" s="116">
        <v>-0.053297852032146396</v>
      </c>
      <c r="F9" s="117"/>
      <c r="G9" s="115">
        <v>-82167.47179635522</v>
      </c>
    </row>
    <row r="10" spans="1:7" ht="15" customHeight="1">
      <c r="A10" s="106" t="s">
        <v>100</v>
      </c>
      <c r="B10" s="39">
        <v>89916.36099999998</v>
      </c>
      <c r="C10" s="39">
        <v>85887.01099999997</v>
      </c>
      <c r="D10" s="121">
        <v>4029.350000000006</v>
      </c>
      <c r="E10" s="40">
        <v>0.04691454450545505</v>
      </c>
      <c r="F10" s="117"/>
      <c r="G10" s="121">
        <v>162562.12214347694</v>
      </c>
    </row>
    <row r="11" spans="1:7" ht="15" customHeight="1">
      <c r="A11" s="42" t="s">
        <v>141</v>
      </c>
      <c r="B11" s="114">
        <v>-13372.978</v>
      </c>
      <c r="C11" s="114">
        <v>-13422.364</v>
      </c>
      <c r="D11" s="115">
        <v>49.38600000000042</v>
      </c>
      <c r="E11" s="116">
        <v>0.0036793816648095987</v>
      </c>
      <c r="F11" s="117"/>
      <c r="G11" s="115">
        <v>-24177.353919583453</v>
      </c>
    </row>
    <row r="12" spans="1:7" ht="15" customHeight="1">
      <c r="A12" s="42" t="s">
        <v>160</v>
      </c>
      <c r="B12" s="114">
        <v>-434.867</v>
      </c>
      <c r="C12" s="114">
        <v>-2914.767</v>
      </c>
      <c r="D12" s="115">
        <v>2479.8999999999996</v>
      </c>
      <c r="E12" s="116">
        <v>0.8508055703937912</v>
      </c>
      <c r="F12" s="117"/>
      <c r="G12" s="115">
        <v>-786.2073329476425</v>
      </c>
    </row>
    <row r="13" spans="1:7" ht="15" customHeight="1">
      <c r="A13" s="106" t="s">
        <v>29</v>
      </c>
      <c r="B13" s="39">
        <v>76108.51599999997</v>
      </c>
      <c r="C13" s="39">
        <v>69549.87999999998</v>
      </c>
      <c r="D13" s="121">
        <v>6558.635999999999</v>
      </c>
      <c r="E13" s="40">
        <v>0.09430118355344395</v>
      </c>
      <c r="F13" s="117"/>
      <c r="G13" s="121">
        <v>137598.56089094584</v>
      </c>
    </row>
    <row r="14" spans="1:7" ht="15" customHeight="1">
      <c r="A14" s="122" t="s">
        <v>161</v>
      </c>
      <c r="B14" s="304">
        <v>1325.7150000000001</v>
      </c>
      <c r="C14" s="304">
        <v>1469.0829999999999</v>
      </c>
      <c r="D14" s="119">
        <v>-143.3679999999997</v>
      </c>
      <c r="E14" s="120">
        <v>-0.09759012935280016</v>
      </c>
      <c r="F14" s="117"/>
      <c r="G14" s="305">
        <v>2396.7945472953434</v>
      </c>
    </row>
    <row r="15" spans="1:7" ht="15" customHeight="1">
      <c r="A15" s="123" t="s">
        <v>104</v>
      </c>
      <c r="B15" s="114">
        <v>4062.149</v>
      </c>
      <c r="C15" s="114">
        <v>3820.497</v>
      </c>
      <c r="D15" s="115">
        <v>241.65200000000004</v>
      </c>
      <c r="E15" s="116">
        <v>0.06325145655133352</v>
      </c>
      <c r="F15" s="117"/>
      <c r="G15" s="306">
        <v>7344.064579114839</v>
      </c>
    </row>
    <row r="16" spans="1:7" ht="15" customHeight="1">
      <c r="A16" s="123" t="s">
        <v>162</v>
      </c>
      <c r="B16" s="114">
        <v>-1589.953</v>
      </c>
      <c r="C16" s="114">
        <v>-3150.44</v>
      </c>
      <c r="D16" s="115">
        <v>1560.487</v>
      </c>
      <c r="E16" s="116">
        <v>0.49532351036680594</v>
      </c>
      <c r="F16" s="117"/>
      <c r="G16" s="306">
        <v>-2874.5172837720565</v>
      </c>
    </row>
    <row r="17" spans="1:7" ht="15" customHeight="1">
      <c r="A17" s="123" t="s">
        <v>163</v>
      </c>
      <c r="B17" s="114">
        <v>135.866</v>
      </c>
      <c r="C17" s="114">
        <v>254.027</v>
      </c>
      <c r="D17" s="115">
        <v>-118.16099999999997</v>
      </c>
      <c r="E17" s="116">
        <v>-0.46515134218016185</v>
      </c>
      <c r="F17" s="117"/>
      <c r="G17" s="306">
        <v>245.63566676308938</v>
      </c>
    </row>
    <row r="18" spans="1:7" ht="15" customHeight="1">
      <c r="A18" s="123" t="s">
        <v>107</v>
      </c>
      <c r="B18" s="307">
        <v>-1282.3469999999998</v>
      </c>
      <c r="C18" s="307">
        <v>544.999</v>
      </c>
      <c r="D18" s="115">
        <v>-1827.3459999999998</v>
      </c>
      <c r="E18" s="116">
        <v>-3.352934592540536</v>
      </c>
      <c r="F18" s="117"/>
      <c r="G18" s="306">
        <v>-2318.388414810529</v>
      </c>
    </row>
    <row r="19" spans="1:7" ht="15" customHeight="1">
      <c r="A19" s="124" t="s">
        <v>164</v>
      </c>
      <c r="B19" s="114">
        <v>1270.873</v>
      </c>
      <c r="C19" s="114">
        <v>1424.364</v>
      </c>
      <c r="D19" s="115">
        <v>-153.49099999999999</v>
      </c>
      <c r="E19" s="116">
        <v>-0.10776107792670973</v>
      </c>
      <c r="F19" s="117"/>
      <c r="G19" s="306">
        <v>2297.6442724905987</v>
      </c>
    </row>
    <row r="20" spans="1:7" ht="15" customHeight="1">
      <c r="A20" s="124" t="s">
        <v>165</v>
      </c>
      <c r="B20" s="114">
        <v>-2553.22</v>
      </c>
      <c r="C20" s="114">
        <v>-879.365</v>
      </c>
      <c r="D20" s="115">
        <v>-1673.8549999999998</v>
      </c>
      <c r="E20" s="116">
        <v>-1.9034814894838887</v>
      </c>
      <c r="F20" s="117"/>
      <c r="G20" s="306">
        <v>-4616.032687301128</v>
      </c>
    </row>
    <row r="21" spans="1:7" ht="15" customHeight="1">
      <c r="A21" s="125" t="s">
        <v>166</v>
      </c>
      <c r="B21" s="114">
        <v>-7313.935</v>
      </c>
      <c r="C21" s="114">
        <v>90648.617</v>
      </c>
      <c r="D21" s="119">
        <v>-97962.552</v>
      </c>
      <c r="E21" s="120">
        <v>-1.0806844631727806</v>
      </c>
      <c r="F21" s="126"/>
      <c r="G21" s="305">
        <v>-13223.052863754701</v>
      </c>
    </row>
    <row r="22" spans="1:7" ht="15" customHeight="1">
      <c r="A22" s="125" t="s">
        <v>167</v>
      </c>
      <c r="B22" s="114">
        <v>0</v>
      </c>
      <c r="C22" s="114">
        <v>0</v>
      </c>
      <c r="D22" s="119">
        <v>0</v>
      </c>
      <c r="E22" s="120" t="s">
        <v>168</v>
      </c>
      <c r="F22" s="126"/>
      <c r="G22" s="305">
        <v>0</v>
      </c>
    </row>
    <row r="23" spans="1:7" ht="15" customHeight="1">
      <c r="A23" s="125" t="s">
        <v>169</v>
      </c>
      <c r="B23" s="114">
        <v>0</v>
      </c>
      <c r="C23" s="114">
        <v>-6.715</v>
      </c>
      <c r="D23" s="119">
        <v>6.715</v>
      </c>
      <c r="E23" s="120">
        <v>-1</v>
      </c>
      <c r="F23" s="126"/>
      <c r="G23" s="305">
        <v>0</v>
      </c>
    </row>
    <row r="24" spans="1:7" ht="15" customHeight="1">
      <c r="A24" s="45" t="s">
        <v>170</v>
      </c>
      <c r="B24" s="39">
        <v>70120.29599999997</v>
      </c>
      <c r="C24" s="39">
        <v>161660.86499999996</v>
      </c>
      <c r="D24" s="121">
        <v>-91540.56899999999</v>
      </c>
      <c r="E24" s="40">
        <v>-0.5662506445205524</v>
      </c>
      <c r="F24" s="117"/>
      <c r="G24" s="121">
        <v>126772.3025744865</v>
      </c>
    </row>
    <row r="25" spans="1:7" ht="15" customHeight="1">
      <c r="A25" s="127" t="s">
        <v>114</v>
      </c>
      <c r="B25" s="114">
        <v>-15592.958</v>
      </c>
      <c r="C25" s="114">
        <v>-18190.246</v>
      </c>
      <c r="D25" s="115">
        <v>2597.2879999999986</v>
      </c>
      <c r="E25" s="116">
        <v>0.1427846550288544</v>
      </c>
      <c r="F25" s="117"/>
      <c r="G25" s="306">
        <v>-28190.913364188604</v>
      </c>
    </row>
    <row r="26" spans="1:7" ht="15" customHeight="1">
      <c r="A26" s="45" t="s">
        <v>171</v>
      </c>
      <c r="B26" s="39">
        <v>54527.337999999974</v>
      </c>
      <c r="C26" s="39">
        <v>143470.61899999995</v>
      </c>
      <c r="D26" s="121">
        <v>-88943.28099999997</v>
      </c>
      <c r="E26" s="40">
        <v>-0.6199407350434587</v>
      </c>
      <c r="F26" s="117"/>
      <c r="G26" s="121">
        <v>98581.3892102979</v>
      </c>
    </row>
    <row r="27" spans="1:7" ht="15" customHeight="1">
      <c r="A27" s="128" t="s">
        <v>172</v>
      </c>
      <c r="B27" s="129">
        <v>54527.224</v>
      </c>
      <c r="C27" s="129">
        <v>143470.534</v>
      </c>
      <c r="D27" s="130">
        <v>-88943.31000000001</v>
      </c>
      <c r="E27" s="131">
        <v>-0.6199413044632566</v>
      </c>
      <c r="F27" s="117"/>
      <c r="G27" s="130">
        <v>98581.18310673995</v>
      </c>
    </row>
    <row r="28" spans="1:7" ht="15" customHeight="1">
      <c r="A28" s="128" t="s">
        <v>173</v>
      </c>
      <c r="B28" s="230" t="s">
        <v>174</v>
      </c>
      <c r="C28" s="229" t="s">
        <v>174</v>
      </c>
      <c r="D28" s="230" t="s">
        <v>174</v>
      </c>
      <c r="E28" s="231" t="s">
        <v>174</v>
      </c>
      <c r="F28" s="232"/>
      <c r="G28" s="230" t="s">
        <v>174</v>
      </c>
    </row>
    <row r="30" spans="1:5" ht="15" customHeight="1">
      <c r="A30" s="58" t="s">
        <v>175</v>
      </c>
      <c r="B30" s="99"/>
      <c r="C30" s="99"/>
      <c r="D30" s="99"/>
      <c r="E30" s="99"/>
    </row>
    <row r="31" spans="1:5" ht="15" customHeight="1">
      <c r="A31" s="155" t="s">
        <v>4</v>
      </c>
      <c r="B31" s="156" t="s">
        <v>81</v>
      </c>
      <c r="C31" s="156" t="s">
        <v>82</v>
      </c>
      <c r="D31" s="157" t="s">
        <v>83</v>
      </c>
      <c r="E31" s="158" t="s">
        <v>35</v>
      </c>
    </row>
    <row r="32" spans="1:5" ht="15" customHeight="1">
      <c r="A32" s="108" t="s">
        <v>144</v>
      </c>
      <c r="B32" s="134">
        <v>1713.329</v>
      </c>
      <c r="C32" s="134">
        <v>1676.106</v>
      </c>
      <c r="D32" s="110">
        <v>37.222999999999956</v>
      </c>
      <c r="E32" s="69">
        <v>0.022208022642959308</v>
      </c>
    </row>
    <row r="33" spans="1:5" ht="15" customHeight="1">
      <c r="A33" s="108" t="s">
        <v>145</v>
      </c>
      <c r="B33" s="109">
        <v>7760</v>
      </c>
      <c r="C33" s="109">
        <v>7452.117733277329</v>
      </c>
      <c r="D33" s="110">
        <v>307.8822667226714</v>
      </c>
      <c r="E33" s="69">
        <v>0.041314734648894146</v>
      </c>
    </row>
    <row r="34" spans="1:5" ht="15" customHeight="1">
      <c r="A34" s="108" t="s">
        <v>146</v>
      </c>
      <c r="B34" s="110">
        <v>2451.1144492131616</v>
      </c>
      <c r="C34" s="110">
        <v>2271.1463414634145</v>
      </c>
      <c r="D34" s="110">
        <v>179.9681077497471</v>
      </c>
      <c r="E34" s="69">
        <v>0.07924108828398285</v>
      </c>
    </row>
    <row r="35" spans="1:5" ht="15" customHeight="1">
      <c r="A35" s="41" t="s">
        <v>147</v>
      </c>
      <c r="B35" s="138">
        <v>0.05329480299113618</v>
      </c>
      <c r="C35" s="138">
        <v>0.05411952463885874</v>
      </c>
      <c r="D35" s="336">
        <v>-0.08247216477225566</v>
      </c>
      <c r="E35" s="70">
        <v>0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75</v>
      </c>
      <c r="B1" s="99"/>
      <c r="C1" s="99"/>
      <c r="D1" s="99"/>
      <c r="E1" s="99"/>
      <c r="F1" s="99"/>
      <c r="G1" s="99"/>
    </row>
    <row r="2" spans="1:7" ht="15" customHeight="1">
      <c r="A2" s="143" t="s">
        <v>157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360396.927</v>
      </c>
      <c r="C4" s="101">
        <v>310337.68</v>
      </c>
      <c r="D4" s="101">
        <v>50059.24700000003</v>
      </c>
      <c r="E4" s="102">
        <v>0.1613057331613745</v>
      </c>
      <c r="F4" s="103"/>
      <c r="G4" s="101">
        <v>651570.9556696558</v>
      </c>
    </row>
    <row r="5" spans="1:7" ht="15" customHeight="1">
      <c r="A5" s="100" t="s">
        <v>139</v>
      </c>
      <c r="B5" s="101">
        <v>-105186.893</v>
      </c>
      <c r="C5" s="101">
        <v>-96918.542</v>
      </c>
      <c r="D5" s="101">
        <v>-8268.350999999995</v>
      </c>
      <c r="E5" s="102">
        <v>-0.08531237500456822</v>
      </c>
      <c r="F5" s="103"/>
      <c r="G5" s="101">
        <v>-190170.1131761643</v>
      </c>
    </row>
    <row r="6" spans="1:7" ht="15" customHeight="1">
      <c r="A6" s="104" t="s">
        <v>96</v>
      </c>
      <c r="B6" s="105">
        <v>255210.03400000004</v>
      </c>
      <c r="C6" s="105">
        <v>213419.13799999998</v>
      </c>
      <c r="D6" s="105">
        <v>41790.896000000066</v>
      </c>
      <c r="E6" s="102">
        <v>0.19581606594250264</v>
      </c>
      <c r="F6" s="103"/>
      <c r="G6" s="105">
        <v>461400.84249349154</v>
      </c>
    </row>
    <row r="7" spans="1:7" ht="15" customHeight="1">
      <c r="A7" s="100" t="s">
        <v>140</v>
      </c>
      <c r="B7" s="101">
        <v>-17155.697</v>
      </c>
      <c r="C7" s="101">
        <v>-15734.41</v>
      </c>
      <c r="D7" s="101">
        <v>-1421.2870000000003</v>
      </c>
      <c r="E7" s="102">
        <v>-0.0903298566644698</v>
      </c>
      <c r="F7" s="103"/>
      <c r="G7" s="101">
        <v>-31016.229751229388</v>
      </c>
    </row>
    <row r="8" spans="1:7" ht="15" customHeight="1">
      <c r="A8" s="106" t="s">
        <v>100</v>
      </c>
      <c r="B8" s="39">
        <v>238054.33700000006</v>
      </c>
      <c r="C8" s="39">
        <v>197684.72799999997</v>
      </c>
      <c r="D8" s="39">
        <v>40369.609000000084</v>
      </c>
      <c r="E8" s="107">
        <v>0.20421207752578688</v>
      </c>
      <c r="F8" s="103"/>
      <c r="G8" s="39">
        <v>430384.61274226214</v>
      </c>
    </row>
    <row r="9" spans="1:7" ht="15" customHeight="1">
      <c r="A9" s="100" t="s">
        <v>141</v>
      </c>
      <c r="B9" s="101">
        <v>-20122.522</v>
      </c>
      <c r="C9" s="101">
        <v>-18676.151</v>
      </c>
      <c r="D9" s="101">
        <v>-1446.3709999999992</v>
      </c>
      <c r="E9" s="102">
        <v>-0.07744481183515806</v>
      </c>
      <c r="F9" s="103"/>
      <c r="G9" s="101">
        <v>-36380.02964998554</v>
      </c>
    </row>
    <row r="10" spans="1:7" ht="15" customHeight="1">
      <c r="A10" s="151" t="s">
        <v>29</v>
      </c>
      <c r="B10" s="152">
        <v>217931.81500000006</v>
      </c>
      <c r="C10" s="152">
        <v>179008.57699999996</v>
      </c>
      <c r="D10" s="152">
        <v>38923.2380000001</v>
      </c>
      <c r="E10" s="153">
        <v>0.2174378381880557</v>
      </c>
      <c r="F10" s="154"/>
      <c r="G10" s="152">
        <v>394004.58309227665</v>
      </c>
    </row>
    <row r="11" spans="1:7" ht="15" customHeight="1">
      <c r="A11" s="42" t="s">
        <v>155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158</v>
      </c>
      <c r="B13" s="99"/>
      <c r="C13" s="99"/>
      <c r="D13" s="99"/>
      <c r="E13" s="99"/>
      <c r="F13" s="99"/>
      <c r="G13" s="99"/>
    </row>
    <row r="14" spans="1:7" ht="15">
      <c r="A14" s="155" t="s">
        <v>157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6113.32805558</v>
      </c>
      <c r="C15" s="109">
        <v>6366.57883732</v>
      </c>
      <c r="D15" s="110">
        <v>-253.2507817400001</v>
      </c>
      <c r="E15" s="69">
        <v>-0.03977815844445045</v>
      </c>
      <c r="F15" s="42"/>
      <c r="G15" s="42"/>
    </row>
    <row r="16" spans="1:7" ht="15">
      <c r="A16" s="108" t="s">
        <v>145</v>
      </c>
      <c r="B16" s="109">
        <v>7397.376842195799</v>
      </c>
      <c r="C16" s="109">
        <v>7964.912652593399</v>
      </c>
      <c r="D16" s="110">
        <v>-567.5358103975996</v>
      </c>
      <c r="E16" s="69">
        <v>-0.07125449269212114</v>
      </c>
      <c r="F16" s="42"/>
      <c r="G16" s="42"/>
    </row>
    <row r="17" spans="1:7" ht="15">
      <c r="A17" s="41" t="s">
        <v>152</v>
      </c>
      <c r="B17" s="111">
        <v>0.17780377872223407</v>
      </c>
      <c r="C17" s="111">
        <v>0.1854805805080337</v>
      </c>
      <c r="D17" s="112">
        <v>-0.7676801785799631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76</v>
      </c>
      <c r="B1" s="99"/>
      <c r="C1" s="99"/>
      <c r="D1" s="99"/>
      <c r="E1" s="99"/>
      <c r="F1" s="99"/>
      <c r="G1" s="99"/>
    </row>
    <row r="2" spans="1:7" ht="15" customHeight="1">
      <c r="A2" s="143" t="s">
        <v>11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65">
        <v>471369.075</v>
      </c>
      <c r="C4" s="65">
        <v>412323.104</v>
      </c>
      <c r="D4" s="101">
        <v>59045.97100000002</v>
      </c>
      <c r="E4" s="102">
        <v>0.14320315894789157</v>
      </c>
      <c r="F4" s="103"/>
      <c r="G4" s="101">
        <v>852200.3814723749</v>
      </c>
    </row>
    <row r="5" spans="1:7" ht="15" customHeight="1">
      <c r="A5" s="100" t="s">
        <v>139</v>
      </c>
      <c r="B5" s="65">
        <v>-269156.799</v>
      </c>
      <c r="C5" s="101">
        <v>-227978.537</v>
      </c>
      <c r="D5" s="101">
        <v>-41178.26199999999</v>
      </c>
      <c r="E5" s="102">
        <v>-0.1806234154401999</v>
      </c>
      <c r="F5" s="103"/>
      <c r="G5" s="101">
        <v>-486615.5608186289</v>
      </c>
    </row>
    <row r="6" spans="1:7" ht="15" customHeight="1">
      <c r="A6" s="104" t="s">
        <v>96</v>
      </c>
      <c r="B6" s="105">
        <v>202212.276</v>
      </c>
      <c r="C6" s="105">
        <v>184344.56699999998</v>
      </c>
      <c r="D6" s="101">
        <v>17867.70900000003</v>
      </c>
      <c r="E6" s="167">
        <v>0.09692560670909295</v>
      </c>
      <c r="F6" s="103"/>
      <c r="G6" s="105">
        <v>365584.820653746</v>
      </c>
    </row>
    <row r="7" spans="1:7" ht="15" customHeight="1">
      <c r="A7" s="100" t="s">
        <v>140</v>
      </c>
      <c r="B7" s="101">
        <v>-44954.884</v>
      </c>
      <c r="C7" s="101">
        <v>-40051.085</v>
      </c>
      <c r="D7" s="101">
        <v>-4903.798999999999</v>
      </c>
      <c r="E7" s="102">
        <v>-0.1224386055958284</v>
      </c>
      <c r="F7" s="103"/>
      <c r="G7" s="101">
        <v>-81275.10124385305</v>
      </c>
    </row>
    <row r="8" spans="1:7" ht="15" customHeight="1">
      <c r="A8" s="106" t="s">
        <v>100</v>
      </c>
      <c r="B8" s="39">
        <v>157257.39200000002</v>
      </c>
      <c r="C8" s="39">
        <v>144293.482</v>
      </c>
      <c r="D8" s="39">
        <v>12963.910000000033</v>
      </c>
      <c r="E8" s="107">
        <v>0.08984404437616964</v>
      </c>
      <c r="F8" s="103"/>
      <c r="G8" s="39">
        <v>284309.71940989303</v>
      </c>
    </row>
    <row r="9" spans="1:7" ht="15" customHeight="1">
      <c r="A9" s="100" t="s">
        <v>141</v>
      </c>
      <c r="B9" s="101">
        <v>-34886.829</v>
      </c>
      <c r="C9" s="101">
        <v>-31388.616</v>
      </c>
      <c r="D9" s="101">
        <v>-3498.212999999996</v>
      </c>
      <c r="E9" s="102">
        <v>-0.11144846271654653</v>
      </c>
      <c r="F9" s="103"/>
      <c r="G9" s="101">
        <v>-63072.80336997396</v>
      </c>
    </row>
    <row r="10" spans="1:7" ht="15" customHeight="1">
      <c r="A10" s="151" t="s">
        <v>29</v>
      </c>
      <c r="B10" s="152">
        <v>122370.56300000002</v>
      </c>
      <c r="C10" s="152">
        <v>112904.86599999998</v>
      </c>
      <c r="D10" s="152">
        <v>9465.697000000044</v>
      </c>
      <c r="E10" s="153">
        <v>0.0838378126235945</v>
      </c>
      <c r="F10" s="154"/>
      <c r="G10" s="152">
        <v>221236.91603991904</v>
      </c>
    </row>
    <row r="11" spans="1:7" ht="15">
      <c r="A11" s="42" t="s">
        <v>155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156</v>
      </c>
      <c r="B13" s="99"/>
      <c r="C13" s="99"/>
      <c r="D13" s="99"/>
      <c r="E13" s="99"/>
      <c r="F13" s="99"/>
      <c r="G13" s="99"/>
    </row>
    <row r="14" spans="1:7" ht="15">
      <c r="A14" s="155" t="s">
        <v>11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9"/>
      <c r="G14" s="154"/>
    </row>
    <row r="15" spans="1:7" ht="15">
      <c r="A15" s="108" t="s">
        <v>144</v>
      </c>
      <c r="B15" s="134">
        <v>2733.187</v>
      </c>
      <c r="C15" s="134">
        <v>2640.327</v>
      </c>
      <c r="D15" s="110">
        <v>92.85999999999967</v>
      </c>
      <c r="E15" s="69">
        <v>0.03516988615425273</v>
      </c>
      <c r="F15" s="42"/>
      <c r="G15" s="42"/>
    </row>
    <row r="16" spans="1:7" ht="15">
      <c r="A16" s="108" t="s">
        <v>145</v>
      </c>
      <c r="B16" s="109">
        <v>6700</v>
      </c>
      <c r="C16" s="109">
        <v>6567</v>
      </c>
      <c r="D16" s="110">
        <v>133</v>
      </c>
      <c r="E16" s="69">
        <v>0.020252779046748895</v>
      </c>
      <c r="F16" s="42"/>
      <c r="G16" s="42"/>
    </row>
    <row r="17" spans="1:7" ht="15">
      <c r="A17" s="108" t="s">
        <v>146</v>
      </c>
      <c r="B17" s="110">
        <v>2630.593840230991</v>
      </c>
      <c r="C17" s="110">
        <v>2551.040579710145</v>
      </c>
      <c r="D17" s="110">
        <v>79.55326052084638</v>
      </c>
      <c r="E17" s="69">
        <v>0.031184631539607027</v>
      </c>
      <c r="F17" s="42"/>
      <c r="G17" s="42"/>
    </row>
    <row r="18" spans="1:7" ht="15">
      <c r="A18" s="41" t="s">
        <v>147</v>
      </c>
      <c r="B18" s="138">
        <v>0.072783053771424</v>
      </c>
      <c r="C18" s="138">
        <v>0.07098753745840786</v>
      </c>
      <c r="D18" s="112">
        <v>0.17955163130161378</v>
      </c>
      <c r="E18" s="70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77</v>
      </c>
      <c r="B1" s="99"/>
      <c r="C1" s="99"/>
      <c r="D1" s="99"/>
      <c r="E1" s="99"/>
      <c r="F1" s="99"/>
      <c r="G1" s="99"/>
    </row>
    <row r="2" spans="1:7" ht="15" customHeight="1">
      <c r="A2" s="143" t="s">
        <v>153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168288.619</v>
      </c>
      <c r="C4" s="101">
        <v>130643.498</v>
      </c>
      <c r="D4" s="101">
        <v>37645.121</v>
      </c>
      <c r="E4" s="102">
        <v>0.2881515083131041</v>
      </c>
      <c r="F4" s="103"/>
      <c r="G4" s="101">
        <v>304253.3609343361</v>
      </c>
    </row>
    <row r="5" spans="1:7" ht="15" customHeight="1">
      <c r="A5" s="100" t="s">
        <v>139</v>
      </c>
      <c r="B5" s="101">
        <v>-63689.584</v>
      </c>
      <c r="C5" s="101">
        <v>-44678.959</v>
      </c>
      <c r="D5" s="101">
        <v>-19010.625</v>
      </c>
      <c r="E5" s="102">
        <v>-0.4254939109033404</v>
      </c>
      <c r="F5" s="103"/>
      <c r="G5" s="101">
        <v>-115146.05148973098</v>
      </c>
    </row>
    <row r="6" spans="1:7" ht="15" customHeight="1">
      <c r="A6" s="104" t="s">
        <v>96</v>
      </c>
      <c r="B6" s="105">
        <v>104599.035</v>
      </c>
      <c r="C6" s="105">
        <v>85964.539</v>
      </c>
      <c r="D6" s="105">
        <v>18634.496</v>
      </c>
      <c r="E6" s="102">
        <v>0.21676956820532706</v>
      </c>
      <c r="F6" s="103"/>
      <c r="G6" s="105">
        <v>189107.30944460517</v>
      </c>
    </row>
    <row r="7" spans="1:7" ht="15" customHeight="1">
      <c r="A7" s="100" t="s">
        <v>140</v>
      </c>
      <c r="B7" s="101">
        <v>-17505.312</v>
      </c>
      <c r="C7" s="101">
        <v>-14195.001</v>
      </c>
      <c r="D7" s="101">
        <v>-3310.3110000000015</v>
      </c>
      <c r="E7" s="102">
        <v>-0.2332025901231005</v>
      </c>
      <c r="F7" s="103"/>
      <c r="G7" s="101">
        <v>-31648.30778131328</v>
      </c>
    </row>
    <row r="8" spans="1:7" ht="15" customHeight="1">
      <c r="A8" s="106" t="s">
        <v>100</v>
      </c>
      <c r="B8" s="39">
        <v>87093.723</v>
      </c>
      <c r="C8" s="39">
        <v>71769.538</v>
      </c>
      <c r="D8" s="39">
        <v>15324.184999999998</v>
      </c>
      <c r="E8" s="107">
        <v>0.21351934855704377</v>
      </c>
      <c r="F8" s="103"/>
      <c r="G8" s="39">
        <v>157459.00166329189</v>
      </c>
    </row>
    <row r="9" spans="1:7" ht="15" customHeight="1">
      <c r="A9" s="100" t="s">
        <v>141</v>
      </c>
      <c r="B9" s="101">
        <v>-20856.381</v>
      </c>
      <c r="C9" s="101">
        <v>-18874.242000000002</v>
      </c>
      <c r="D9" s="101">
        <v>-1982.1389999999992</v>
      </c>
      <c r="E9" s="102">
        <v>-0.10501820417476893</v>
      </c>
      <c r="F9" s="103"/>
      <c r="G9" s="101">
        <v>-37706.79237778421</v>
      </c>
    </row>
    <row r="10" spans="1:7" ht="15" customHeight="1">
      <c r="A10" s="151" t="s">
        <v>29</v>
      </c>
      <c r="B10" s="152">
        <v>66237.342</v>
      </c>
      <c r="C10" s="152">
        <v>52895.296</v>
      </c>
      <c r="D10" s="152">
        <v>13342.046000000002</v>
      </c>
      <c r="E10" s="153">
        <v>0.2522350191593597</v>
      </c>
      <c r="F10" s="154"/>
      <c r="G10" s="152">
        <v>119752.20928550768</v>
      </c>
    </row>
    <row r="11" spans="1:7" ht="15" customHeight="1">
      <c r="A11" s="42" t="s">
        <v>142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154</v>
      </c>
      <c r="B13" s="99"/>
      <c r="C13" s="99"/>
      <c r="D13" s="99"/>
      <c r="E13" s="99"/>
      <c r="F13" s="99"/>
      <c r="G13" s="99"/>
    </row>
    <row r="14" spans="1:7" ht="15">
      <c r="A14" s="155" t="s">
        <v>153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4396.7012688800005</v>
      </c>
      <c r="C15" s="109">
        <v>4140.62441377</v>
      </c>
      <c r="D15" s="110">
        <v>256.0768551100009</v>
      </c>
      <c r="E15" s="69">
        <v>0.06184498508447071</v>
      </c>
      <c r="F15" s="42"/>
      <c r="G15" s="42"/>
    </row>
    <row r="16" spans="1:7" ht="15">
      <c r="A16" s="108" t="s">
        <v>145</v>
      </c>
      <c r="B16" s="109">
        <v>4617.596015614682</v>
      </c>
      <c r="C16" s="109">
        <v>4446.29771184818</v>
      </c>
      <c r="D16" s="110">
        <v>171.2983037665017</v>
      </c>
      <c r="E16" s="69">
        <v>0.03852605355463222</v>
      </c>
      <c r="F16" s="42"/>
      <c r="G16" s="42"/>
    </row>
    <row r="17" spans="1:7" ht="15">
      <c r="A17" s="41" t="s">
        <v>152</v>
      </c>
      <c r="B17" s="111">
        <v>0.24802733666163768</v>
      </c>
      <c r="C17" s="111">
        <v>0.2525615501624756</v>
      </c>
      <c r="D17" s="112">
        <v>-0.4534213500837936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5.28125" style="0" bestFit="1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8" t="s">
        <v>148</v>
      </c>
      <c r="B1" s="99"/>
      <c r="C1" s="99"/>
      <c r="D1" s="99"/>
      <c r="E1" s="99"/>
      <c r="F1" s="99"/>
      <c r="G1" s="99"/>
    </row>
    <row r="2" spans="1:7" ht="15">
      <c r="A2" s="143" t="s">
        <v>149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>
      <c r="A4" s="100" t="s">
        <v>37</v>
      </c>
      <c r="B4" s="101">
        <v>25075.455088001774</v>
      </c>
      <c r="C4" s="101">
        <v>8823.121672636767</v>
      </c>
      <c r="D4" s="101">
        <v>16252.333415365007</v>
      </c>
      <c r="E4" s="102">
        <v>1.842016240778876</v>
      </c>
      <c r="F4" s="103"/>
      <c r="G4" s="101">
        <v>45334.565895288135</v>
      </c>
    </row>
    <row r="5" spans="1:7" ht="15">
      <c r="A5" s="100" t="s">
        <v>139</v>
      </c>
      <c r="B5" s="101">
        <v>-10097.756576229316</v>
      </c>
      <c r="C5" s="101">
        <v>-6351.521922913116</v>
      </c>
      <c r="D5" s="101">
        <v>-3746.2346533162</v>
      </c>
      <c r="E5" s="102">
        <v>-0.5898168500059265</v>
      </c>
      <c r="F5" s="103"/>
      <c r="G5" s="101">
        <v>-18255.996124221354</v>
      </c>
    </row>
    <row r="6" spans="1:7" ht="15">
      <c r="A6" s="100" t="s">
        <v>96</v>
      </c>
      <c r="B6" s="105">
        <v>14977.698511772458</v>
      </c>
      <c r="C6" s="105">
        <v>2471.5997497236513</v>
      </c>
      <c r="D6" s="105">
        <v>12506.098762048807</v>
      </c>
      <c r="E6" s="167">
        <v>5.059920710643829</v>
      </c>
      <c r="F6" s="103"/>
      <c r="G6" s="105">
        <v>27078.56977106678</v>
      </c>
    </row>
    <row r="7" spans="1:7" ht="15">
      <c r="A7" s="100" t="s">
        <v>140</v>
      </c>
      <c r="B7" s="101">
        <v>-2894.559054973499</v>
      </c>
      <c r="C7" s="101">
        <v>-1383.647439564687</v>
      </c>
      <c r="D7" s="101">
        <v>-1510.911615408812</v>
      </c>
      <c r="E7" s="102">
        <v>-1.091977314599855</v>
      </c>
      <c r="F7" s="103"/>
      <c r="G7" s="101">
        <v>-5233.148421632735</v>
      </c>
    </row>
    <row r="8" spans="1:7" ht="15">
      <c r="A8" s="106" t="s">
        <v>100</v>
      </c>
      <c r="B8" s="39">
        <v>12083.13945679896</v>
      </c>
      <c r="C8" s="39">
        <v>1087.9523101589643</v>
      </c>
      <c r="D8" s="39">
        <v>10995.187146639995</v>
      </c>
      <c r="E8" s="107">
        <v>10.106313524931485</v>
      </c>
      <c r="F8" s="103"/>
      <c r="G8" s="39">
        <v>21845.421349434044</v>
      </c>
    </row>
    <row r="9" spans="1:7" ht="15">
      <c r="A9" s="100" t="s">
        <v>141</v>
      </c>
      <c r="B9" s="101">
        <v>-2678.7256771039347</v>
      </c>
      <c r="C9" s="101">
        <v>-623.1356765003917</v>
      </c>
      <c r="D9" s="101">
        <v>-2055.590000603543</v>
      </c>
      <c r="E9" s="102">
        <v>-3.2987840018212324</v>
      </c>
      <c r="F9" s="103"/>
      <c r="G9" s="101">
        <v>-4842.937657477463</v>
      </c>
    </row>
    <row r="10" spans="1:7" ht="15">
      <c r="A10" s="106" t="s">
        <v>29</v>
      </c>
      <c r="B10" s="152">
        <v>9404.413779695024</v>
      </c>
      <c r="C10" s="152">
        <v>464.81663365857264</v>
      </c>
      <c r="D10" s="152">
        <v>8939.59714603645</v>
      </c>
      <c r="E10" s="153">
        <v>19.23252417985317</v>
      </c>
      <c r="F10" s="154"/>
      <c r="G10" s="152">
        <v>17002.483691956582</v>
      </c>
    </row>
    <row r="11" spans="1:7" ht="15">
      <c r="A11" s="42" t="s">
        <v>142</v>
      </c>
      <c r="B11" s="42"/>
      <c r="C11" s="42"/>
      <c r="D11" s="42"/>
      <c r="E11" s="42"/>
      <c r="F11" s="42"/>
      <c r="G11" s="42"/>
    </row>
    <row r="12" spans="1:7" ht="15">
      <c r="A12" s="172"/>
      <c r="B12" s="42"/>
      <c r="C12" s="42"/>
      <c r="D12" s="42"/>
      <c r="E12" s="42"/>
      <c r="F12" s="42"/>
      <c r="G12" s="42"/>
    </row>
    <row r="13" spans="1:7" ht="15">
      <c r="A13" s="58" t="s">
        <v>150</v>
      </c>
      <c r="B13" s="99"/>
      <c r="C13" s="99"/>
      <c r="D13" s="99"/>
      <c r="E13" s="99"/>
      <c r="F13" s="99"/>
      <c r="G13" s="99"/>
    </row>
    <row r="14" spans="1:7" ht="15">
      <c r="A14" s="155" t="s">
        <v>149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106.34596034</v>
      </c>
      <c r="C15" s="109">
        <v>12.185834760000006</v>
      </c>
      <c r="D15" s="110">
        <v>94.16012558</v>
      </c>
      <c r="E15" s="69">
        <v>7.727014803210737</v>
      </c>
      <c r="F15" s="42"/>
      <c r="G15" s="42"/>
    </row>
    <row r="16" spans="1:7" ht="15">
      <c r="A16" s="108" t="s">
        <v>145</v>
      </c>
      <c r="B16" s="109">
        <v>250.1819640665667</v>
      </c>
      <c r="C16" s="109">
        <v>194.55507136964235</v>
      </c>
      <c r="D16" s="110">
        <v>55.62689269692436</v>
      </c>
      <c r="E16" s="69">
        <v>0.2859184924110088</v>
      </c>
      <c r="F16" s="42"/>
      <c r="G16" s="42"/>
    </row>
    <row r="17" spans="1:7" ht="15">
      <c r="A17" s="41" t="s">
        <v>152</v>
      </c>
      <c r="B17" s="111">
        <v>0.013438153969809307</v>
      </c>
      <c r="C17" s="111">
        <v>0.011051246138141131</v>
      </c>
      <c r="D17" s="112">
        <v>0.23869078316681758</v>
      </c>
      <c r="E17" s="70"/>
      <c r="F17" s="42"/>
      <c r="G17" s="42"/>
    </row>
    <row r="24" ht="15">
      <c r="C24" t="s"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18"/>
  <sheetViews>
    <sheetView showGridLines="0" zoomScalePageLayoutView="0" workbookViewId="0" topLeftCell="A1">
      <selection activeCell="B5" sqref="B5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79</v>
      </c>
      <c r="B1" s="99"/>
      <c r="C1" s="99"/>
      <c r="D1" s="99"/>
      <c r="E1" s="99"/>
      <c r="F1" s="99"/>
      <c r="G1" s="99"/>
    </row>
    <row r="2" spans="1:7" ht="15" customHeight="1">
      <c r="A2" s="143" t="s">
        <v>6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65">
        <v>234209.585</v>
      </c>
      <c r="C4" s="65">
        <v>192946.041</v>
      </c>
      <c r="D4" s="101">
        <v>41263.543999999994</v>
      </c>
      <c r="E4" s="102">
        <v>0.21386053730949575</v>
      </c>
      <c r="F4" s="103"/>
      <c r="G4" s="101">
        <v>423433.585840324</v>
      </c>
    </row>
    <row r="5" spans="1:7" ht="15" customHeight="1">
      <c r="A5" s="100" t="s">
        <v>139</v>
      </c>
      <c r="B5" s="65">
        <v>-155028.022</v>
      </c>
      <c r="C5" s="65">
        <v>-128650.337</v>
      </c>
      <c r="D5" s="101">
        <v>-26377.684999999998</v>
      </c>
      <c r="E5" s="102">
        <v>-0.20503393628887268</v>
      </c>
      <c r="F5" s="103"/>
      <c r="G5" s="101">
        <v>-280279.1835406422</v>
      </c>
    </row>
    <row r="6" spans="1:7" ht="15" customHeight="1">
      <c r="A6" s="104" t="s">
        <v>96</v>
      </c>
      <c r="B6" s="105">
        <v>79181.563</v>
      </c>
      <c r="C6" s="105">
        <v>64295.704</v>
      </c>
      <c r="D6" s="105">
        <v>14885.858999999997</v>
      </c>
      <c r="E6" s="167">
        <v>0.2315218292033943</v>
      </c>
      <c r="F6" s="103"/>
      <c r="G6" s="105">
        <v>143154.4022996818</v>
      </c>
    </row>
    <row r="7" spans="1:7" ht="15" customHeight="1">
      <c r="A7" s="100" t="s">
        <v>140</v>
      </c>
      <c r="B7" s="101">
        <v>-21462.248</v>
      </c>
      <c r="C7" s="101">
        <v>-18858.168</v>
      </c>
      <c r="D7" s="101">
        <v>-2604.079999999998</v>
      </c>
      <c r="E7" s="102">
        <v>-0.13808764456865577</v>
      </c>
      <c r="F7" s="103"/>
      <c r="G7" s="101">
        <v>-38802.15504772924</v>
      </c>
    </row>
    <row r="8" spans="1:7" ht="15" customHeight="1">
      <c r="A8" s="106" t="s">
        <v>100</v>
      </c>
      <c r="B8" s="39">
        <v>57719.314999999995</v>
      </c>
      <c r="C8" s="39">
        <v>45437.53599999999</v>
      </c>
      <c r="D8" s="39">
        <v>12281.779000000002</v>
      </c>
      <c r="E8" s="107">
        <v>0.2703002865296218</v>
      </c>
      <c r="F8" s="103"/>
      <c r="G8" s="39">
        <v>104352.24725195255</v>
      </c>
    </row>
    <row r="9" spans="1:7" ht="15" customHeight="1">
      <c r="A9" s="100" t="s">
        <v>141</v>
      </c>
      <c r="B9" s="101">
        <v>-13538.794087628241</v>
      </c>
      <c r="C9" s="101">
        <v>-12141.614</v>
      </c>
      <c r="D9" s="101">
        <v>-1397.1800876282414</v>
      </c>
      <c r="E9" s="102">
        <v>-0.11507367040561835</v>
      </c>
      <c r="F9" s="103"/>
      <c r="G9" s="101">
        <v>-24477.13712689514</v>
      </c>
    </row>
    <row r="10" spans="1:7" ht="15" customHeight="1">
      <c r="A10" s="151" t="s">
        <v>29</v>
      </c>
      <c r="B10" s="152">
        <v>44180.52091237175</v>
      </c>
      <c r="C10" s="152">
        <v>33295.92199999999</v>
      </c>
      <c r="D10" s="152">
        <v>10884.598912371759</v>
      </c>
      <c r="E10" s="153">
        <v>0.3269048657782104</v>
      </c>
      <c r="F10" s="154"/>
      <c r="G10" s="152">
        <v>79875.1101250574</v>
      </c>
    </row>
    <row r="11" spans="1:7" ht="15">
      <c r="A11" s="42" t="s">
        <v>142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143</v>
      </c>
      <c r="B13" s="99"/>
      <c r="C13" s="99"/>
      <c r="D13" s="99"/>
      <c r="E13" s="99"/>
      <c r="F13" s="99"/>
      <c r="G13" s="99"/>
    </row>
    <row r="14" spans="1:7" ht="15">
      <c r="A14" s="155" t="s">
        <v>6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9"/>
      <c r="G14" s="154"/>
    </row>
    <row r="15" spans="1:7" ht="15">
      <c r="A15" s="108" t="s">
        <v>144</v>
      </c>
      <c r="B15" s="134">
        <v>1276.675</v>
      </c>
      <c r="C15" s="134">
        <v>1230.255</v>
      </c>
      <c r="D15" s="110">
        <v>46.419999999999845</v>
      </c>
      <c r="E15" s="69">
        <v>0.0377320149074784</v>
      </c>
      <c r="F15" s="42"/>
      <c r="G15" s="42"/>
    </row>
    <row r="16" spans="1:7" ht="15">
      <c r="A16" s="108" t="s">
        <v>145</v>
      </c>
      <c r="B16" s="109">
        <v>3676</v>
      </c>
      <c r="C16" s="109">
        <v>3526</v>
      </c>
      <c r="D16" s="110">
        <v>150</v>
      </c>
      <c r="E16" s="69">
        <v>0.04254112308564946</v>
      </c>
      <c r="F16" s="42"/>
      <c r="G16" s="42"/>
    </row>
    <row r="17" spans="1:7" ht="15">
      <c r="A17" s="108" t="s">
        <v>146</v>
      </c>
      <c r="B17" s="110">
        <v>2075.8943089430895</v>
      </c>
      <c r="C17" s="110">
        <v>2030.1237623762377</v>
      </c>
      <c r="D17" s="110">
        <v>45.77054656685186</v>
      </c>
      <c r="E17" s="69">
        <v>0.022545692738100823</v>
      </c>
      <c r="F17" s="42"/>
      <c r="G17" s="42"/>
    </row>
    <row r="18" spans="1:7" ht="15">
      <c r="A18" s="41" t="s">
        <v>147</v>
      </c>
      <c r="B18" s="138">
        <v>0.07994159649694225</v>
      </c>
      <c r="C18" s="138">
        <v>0.07999445814687632</v>
      </c>
      <c r="D18" s="112">
        <v>-0.005286164993406617</v>
      </c>
      <c r="E18" s="70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2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3" width="8.421875" style="0" bestFit="1" customWidth="1"/>
    <col min="4" max="4" width="1.421875" style="0" customWidth="1"/>
    <col min="5" max="5" width="6.42187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6.7109375" style="0" bestFit="1" customWidth="1"/>
    <col min="13" max="13" width="1.421875" style="0" customWidth="1"/>
    <col min="14" max="14" width="8.42187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0" t="s">
        <v>41</v>
      </c>
      <c r="B1" s="264">
        <v>3</v>
      </c>
      <c r="C1" s="264">
        <v>4</v>
      </c>
      <c r="D1" s="264"/>
      <c r="E1" s="264"/>
      <c r="F1" s="264"/>
      <c r="G1" s="264"/>
      <c r="H1" s="264"/>
      <c r="I1" s="264">
        <v>6</v>
      </c>
      <c r="J1" s="264">
        <v>7</v>
      </c>
      <c r="K1" s="264"/>
      <c r="L1" s="264"/>
      <c r="M1" s="264"/>
      <c r="N1" s="264"/>
      <c r="O1" s="264"/>
      <c r="P1" s="264">
        <v>9</v>
      </c>
      <c r="Q1" s="264">
        <v>10</v>
      </c>
      <c r="R1" s="265"/>
      <c r="S1" s="265"/>
      <c r="T1" s="266"/>
      <c r="U1" s="266"/>
    </row>
    <row r="2" spans="1:21" ht="15">
      <c r="A2" s="399" t="s">
        <v>42</v>
      </c>
      <c r="B2" s="404" t="s">
        <v>0</v>
      </c>
      <c r="C2" s="404"/>
      <c r="D2" s="404"/>
      <c r="E2" s="404"/>
      <c r="F2" s="404"/>
      <c r="G2" s="404"/>
      <c r="H2" s="6"/>
      <c r="I2" s="403" t="s">
        <v>1</v>
      </c>
      <c r="J2" s="403"/>
      <c r="K2" s="403"/>
      <c r="L2" s="403"/>
      <c r="M2" s="403"/>
      <c r="N2" s="403"/>
      <c r="O2" s="257"/>
      <c r="P2" s="403" t="s">
        <v>20</v>
      </c>
      <c r="Q2" s="403"/>
      <c r="R2" s="403"/>
      <c r="S2" s="403"/>
      <c r="T2" s="403"/>
      <c r="U2" s="403"/>
    </row>
    <row r="3" spans="1:21" ht="15">
      <c r="A3" s="400"/>
      <c r="B3" s="402" t="s">
        <v>34</v>
      </c>
      <c r="C3" s="402"/>
      <c r="D3" s="7"/>
      <c r="E3" s="8" t="s">
        <v>35</v>
      </c>
      <c r="F3" s="9"/>
      <c r="G3" s="8" t="s">
        <v>36</v>
      </c>
      <c r="H3" s="9"/>
      <c r="I3" s="402" t="s">
        <v>34</v>
      </c>
      <c r="J3" s="402"/>
      <c r="K3" s="7"/>
      <c r="L3" s="8" t="s">
        <v>35</v>
      </c>
      <c r="M3" s="9"/>
      <c r="N3" s="8" t="s">
        <v>36</v>
      </c>
      <c r="O3" s="260"/>
      <c r="P3" s="402" t="s">
        <v>34</v>
      </c>
      <c r="Q3" s="402"/>
      <c r="R3" s="7"/>
      <c r="S3" s="8" t="s">
        <v>35</v>
      </c>
      <c r="T3" s="9"/>
      <c r="U3" s="8" t="s">
        <v>36</v>
      </c>
    </row>
    <row r="4" spans="1:21" ht="15">
      <c r="A4" s="401"/>
      <c r="B4" s="258" t="s">
        <v>81</v>
      </c>
      <c r="C4" s="258" t="s">
        <v>82</v>
      </c>
      <c r="D4" s="258"/>
      <c r="E4" s="258"/>
      <c r="F4" s="258"/>
      <c r="G4" s="258" t="s">
        <v>81</v>
      </c>
      <c r="H4" s="258"/>
      <c r="I4" s="258" t="s">
        <v>81</v>
      </c>
      <c r="J4" s="258" t="s">
        <v>82</v>
      </c>
      <c r="K4" s="258"/>
      <c r="L4" s="258"/>
      <c r="M4" s="258"/>
      <c r="N4" s="258" t="s">
        <v>81</v>
      </c>
      <c r="O4" s="258"/>
      <c r="P4" s="258" t="s">
        <v>81</v>
      </c>
      <c r="Q4" s="258" t="s">
        <v>82</v>
      </c>
      <c r="R4" s="258"/>
      <c r="S4" s="258"/>
      <c r="T4" s="258"/>
      <c r="U4" s="258" t="s">
        <v>81</v>
      </c>
    </row>
    <row r="5" spans="1:21" ht="15">
      <c r="A5" s="14" t="s">
        <v>37</v>
      </c>
      <c r="B5" s="140">
        <v>551285.173</v>
      </c>
      <c r="C5" s="140">
        <v>419741.846</v>
      </c>
      <c r="D5" s="71"/>
      <c r="E5" s="47">
        <v>0.3133910241582154</v>
      </c>
      <c r="F5" s="71"/>
      <c r="G5" s="141">
        <v>996682.7686577957</v>
      </c>
      <c r="H5" s="141"/>
      <c r="I5" s="140">
        <v>83424.652</v>
      </c>
      <c r="J5" s="140">
        <v>163658.738</v>
      </c>
      <c r="K5" s="71"/>
      <c r="L5" s="47">
        <v>-0.4902523811469205</v>
      </c>
      <c r="M5" s="71"/>
      <c r="N5" s="141">
        <v>150825.59299971073</v>
      </c>
      <c r="O5" s="71"/>
      <c r="P5" s="140">
        <v>226378.303</v>
      </c>
      <c r="Q5" s="140">
        <v>179104.462</v>
      </c>
      <c r="R5" s="71"/>
      <c r="S5" s="47">
        <v>0.2639456352572613</v>
      </c>
      <c r="T5" s="71"/>
      <c r="U5" s="71">
        <v>409275.20791148394</v>
      </c>
    </row>
    <row r="6" spans="1:21" ht="15">
      <c r="A6" s="15" t="s">
        <v>43</v>
      </c>
      <c r="B6" s="16">
        <v>0.3901060248239044</v>
      </c>
      <c r="C6" s="16">
        <v>0.3464154293720928</v>
      </c>
      <c r="D6" s="16"/>
      <c r="E6" s="70">
        <v>0</v>
      </c>
      <c r="F6" s="16"/>
      <c r="G6" s="16">
        <v>0.3901060248239044</v>
      </c>
      <c r="H6" s="16"/>
      <c r="I6" s="16">
        <v>0.05903380130275621</v>
      </c>
      <c r="J6" s="16">
        <v>0.1350685249398861</v>
      </c>
      <c r="K6" s="16"/>
      <c r="L6" s="70">
        <v>0</v>
      </c>
      <c r="M6" s="16"/>
      <c r="N6" s="16">
        <v>0.05903380130275622</v>
      </c>
      <c r="O6" s="16"/>
      <c r="P6" s="16">
        <v>0.16019211873436573</v>
      </c>
      <c r="Q6" s="16">
        <v>0.1478159723588476</v>
      </c>
      <c r="R6" s="16"/>
      <c r="S6" s="70">
        <v>0</v>
      </c>
      <c r="T6" s="16"/>
      <c r="U6" s="16">
        <v>0.16019211873436573</v>
      </c>
    </row>
    <row r="7" spans="1:21" ht="15">
      <c r="A7" s="14" t="s">
        <v>38</v>
      </c>
      <c r="B7" s="140">
        <v>-530183.953</v>
      </c>
      <c r="C7" s="140">
        <v>-369771.406</v>
      </c>
      <c r="D7" s="71"/>
      <c r="E7" s="47">
        <v>0.4338154448859682</v>
      </c>
      <c r="F7" s="71"/>
      <c r="G7" s="141">
        <v>-958533.3254989876</v>
      </c>
      <c r="H7" s="141"/>
      <c r="I7" s="140">
        <v>-63907.702</v>
      </c>
      <c r="J7" s="140">
        <v>-156339.139</v>
      </c>
      <c r="K7" s="71"/>
      <c r="L7" s="47">
        <v>-0.5912239097082401</v>
      </c>
      <c r="M7" s="71"/>
      <c r="N7" s="141">
        <v>-115540.39268151576</v>
      </c>
      <c r="O7" s="71"/>
      <c r="P7" s="140">
        <v>-137104.686</v>
      </c>
      <c r="Q7" s="140">
        <v>-101529.126</v>
      </c>
      <c r="R7" s="71"/>
      <c r="S7" s="47">
        <v>0.3503975795083667</v>
      </c>
      <c r="T7" s="71"/>
      <c r="U7" s="71">
        <v>-247875.11932311254</v>
      </c>
    </row>
    <row r="8" spans="1:21" ht="15">
      <c r="A8" s="15" t="s">
        <v>43</v>
      </c>
      <c r="B8" s="16">
        <v>0.5357313076504614</v>
      </c>
      <c r="C8" s="16">
        <v>0.4379221441293445</v>
      </c>
      <c r="D8" s="16"/>
      <c r="E8" s="70">
        <v>0</v>
      </c>
      <c r="F8" s="16"/>
      <c r="G8" s="16">
        <v>0.5357313076504614</v>
      </c>
      <c r="H8" s="16"/>
      <c r="I8" s="16">
        <v>0.06457637310157519</v>
      </c>
      <c r="J8" s="16">
        <v>0.18515323210853035</v>
      </c>
      <c r="K8" s="16"/>
      <c r="L8" s="70">
        <v>0</v>
      </c>
      <c r="M8" s="16"/>
      <c r="N8" s="16">
        <v>0.0645763731015752</v>
      </c>
      <c r="O8" s="16"/>
      <c r="P8" s="16">
        <v>0.13853922266067886</v>
      </c>
      <c r="Q8" s="16">
        <v>0.1202414568245398</v>
      </c>
      <c r="R8" s="16"/>
      <c r="S8" s="70">
        <v>0</v>
      </c>
      <c r="T8" s="16"/>
      <c r="U8" s="16">
        <v>0.1385392226606789</v>
      </c>
    </row>
    <row r="9" spans="1:21" ht="15">
      <c r="A9" s="17"/>
      <c r="B9" s="18">
        <v>0</v>
      </c>
      <c r="C9" s="18">
        <v>0</v>
      </c>
      <c r="D9" s="18"/>
      <c r="E9" s="48">
        <v>0</v>
      </c>
      <c r="F9" s="18"/>
      <c r="G9" s="18">
        <v>0</v>
      </c>
      <c r="H9" s="18"/>
      <c r="I9" s="18">
        <v>0</v>
      </c>
      <c r="J9" s="18">
        <v>0</v>
      </c>
      <c r="K9" s="18"/>
      <c r="L9" s="48">
        <v>0</v>
      </c>
      <c r="M9" s="18"/>
      <c r="N9" s="18">
        <v>0</v>
      </c>
      <c r="O9" s="18"/>
      <c r="P9" s="18">
        <v>0</v>
      </c>
      <c r="Q9" s="18">
        <v>0</v>
      </c>
      <c r="R9" s="18"/>
      <c r="S9" s="48">
        <v>0</v>
      </c>
      <c r="T9" s="18"/>
      <c r="U9" s="18">
        <v>0</v>
      </c>
    </row>
    <row r="10" spans="1:21" ht="15">
      <c r="A10" s="19" t="s">
        <v>29</v>
      </c>
      <c r="B10" s="142">
        <v>21101.219999999972</v>
      </c>
      <c r="C10" s="142">
        <v>49970.44</v>
      </c>
      <c r="D10" s="20"/>
      <c r="E10" s="49">
        <v>-0.5777259515825762</v>
      </c>
      <c r="F10" s="20"/>
      <c r="G10" s="142">
        <v>38149.443158808164</v>
      </c>
      <c r="H10" s="142"/>
      <c r="I10" s="142">
        <v>19516.950000000004</v>
      </c>
      <c r="J10" s="142">
        <v>7319.5990000000165</v>
      </c>
      <c r="K10" s="20"/>
      <c r="L10" s="49">
        <v>1.6663960689649748</v>
      </c>
      <c r="M10" s="20"/>
      <c r="N10" s="142">
        <v>35285.20031819497</v>
      </c>
      <c r="O10" s="20"/>
      <c r="P10" s="142">
        <v>89273.61700000003</v>
      </c>
      <c r="Q10" s="142">
        <v>77575.336</v>
      </c>
      <c r="R10" s="20"/>
      <c r="S10" s="49">
        <v>0.15079897301379439</v>
      </c>
      <c r="T10" s="20"/>
      <c r="U10" s="20">
        <v>161400.0885883714</v>
      </c>
    </row>
    <row r="11" spans="1:21" ht="15">
      <c r="A11" s="267"/>
      <c r="B11" s="264">
        <v>15</v>
      </c>
      <c r="C11" s="264">
        <v>16</v>
      </c>
      <c r="D11" s="264"/>
      <c r="E11" s="264"/>
      <c r="F11" s="264"/>
      <c r="G11" s="264"/>
      <c r="H11" s="264"/>
      <c r="I11" s="264">
        <v>12</v>
      </c>
      <c r="J11" s="264">
        <v>13</v>
      </c>
      <c r="K11" s="264"/>
      <c r="L11" s="264"/>
      <c r="M11" s="264"/>
      <c r="N11" s="264"/>
      <c r="O11" s="264"/>
      <c r="P11" s="264"/>
      <c r="Q11" s="264"/>
      <c r="R11" s="264"/>
      <c r="S11" s="267"/>
      <c r="T11" s="267"/>
      <c r="U11" s="267"/>
    </row>
    <row r="12" spans="1:21" ht="15">
      <c r="A12" s="399" t="s">
        <v>42</v>
      </c>
      <c r="B12" s="404" t="s">
        <v>21</v>
      </c>
      <c r="C12" s="404"/>
      <c r="D12" s="404"/>
      <c r="E12" s="404"/>
      <c r="F12" s="404"/>
      <c r="G12" s="404"/>
      <c r="H12" s="6"/>
      <c r="I12" s="403" t="s">
        <v>2</v>
      </c>
      <c r="J12" s="403"/>
      <c r="K12" s="403"/>
      <c r="L12" s="403"/>
      <c r="M12" s="403"/>
      <c r="N12" s="403"/>
      <c r="O12" s="257"/>
      <c r="P12" s="403" t="s">
        <v>40</v>
      </c>
      <c r="Q12" s="403"/>
      <c r="R12" s="403"/>
      <c r="S12" s="403"/>
      <c r="T12" s="403"/>
      <c r="U12" s="403"/>
    </row>
    <row r="13" spans="1:21" ht="15">
      <c r="A13" s="400"/>
      <c r="B13" s="402" t="s">
        <v>34</v>
      </c>
      <c r="C13" s="402"/>
      <c r="D13" s="7"/>
      <c r="E13" s="8" t="s">
        <v>35</v>
      </c>
      <c r="F13" s="9"/>
      <c r="G13" s="8" t="s">
        <v>36</v>
      </c>
      <c r="H13" s="9"/>
      <c r="I13" s="402" t="s">
        <v>34</v>
      </c>
      <c r="J13" s="402"/>
      <c r="K13" s="7"/>
      <c r="L13" s="8" t="s">
        <v>35</v>
      </c>
      <c r="M13" s="9"/>
      <c r="N13" s="8" t="s">
        <v>36</v>
      </c>
      <c r="O13" s="260"/>
      <c r="P13" s="402" t="s">
        <v>34</v>
      </c>
      <c r="Q13" s="402"/>
      <c r="R13" s="7"/>
      <c r="S13" s="8" t="s">
        <v>35</v>
      </c>
      <c r="T13" s="9"/>
      <c r="U13" s="8" t="s">
        <v>36</v>
      </c>
    </row>
    <row r="14" spans="1:21" ht="15">
      <c r="A14" s="401"/>
      <c r="B14" s="258" t="s">
        <v>81</v>
      </c>
      <c r="C14" s="258" t="s">
        <v>82</v>
      </c>
      <c r="D14" s="258"/>
      <c r="E14" s="258"/>
      <c r="F14" s="258"/>
      <c r="G14" s="258" t="s">
        <v>81</v>
      </c>
      <c r="H14" s="258"/>
      <c r="I14" s="258" t="s">
        <v>81</v>
      </c>
      <c r="J14" s="258" t="s">
        <v>82</v>
      </c>
      <c r="K14" s="258"/>
      <c r="L14" s="258"/>
      <c r="M14" s="258"/>
      <c r="N14" s="258" t="s">
        <v>81</v>
      </c>
      <c r="O14" s="258"/>
      <c r="P14" s="258" t="s">
        <v>81</v>
      </c>
      <c r="Q14" s="258" t="s">
        <v>82</v>
      </c>
      <c r="R14" s="258"/>
      <c r="S14" s="258"/>
      <c r="T14" s="258"/>
      <c r="U14" s="258" t="s">
        <v>81</v>
      </c>
    </row>
    <row r="15" spans="1:21" ht="15">
      <c r="A15" s="14" t="s">
        <v>37</v>
      </c>
      <c r="B15" s="140">
        <v>191783.312</v>
      </c>
      <c r="C15" s="140">
        <v>139070.731</v>
      </c>
      <c r="D15" s="71"/>
      <c r="E15" s="47">
        <v>0.379034327503463</v>
      </c>
      <c r="F15" s="71"/>
      <c r="G15" s="141">
        <v>346730.0260341336</v>
      </c>
      <c r="H15" s="141"/>
      <c r="I15" s="140">
        <v>360396.927</v>
      </c>
      <c r="J15" s="140">
        <v>310337.68</v>
      </c>
      <c r="K15" s="71"/>
      <c r="L15" s="47">
        <v>0.1613057331613745</v>
      </c>
      <c r="M15" s="71"/>
      <c r="N15" s="141">
        <v>651570.9556696558</v>
      </c>
      <c r="O15" s="71"/>
      <c r="P15" s="140">
        <v>1413167.544</v>
      </c>
      <c r="Q15" s="140">
        <v>1211671.913</v>
      </c>
      <c r="R15" s="71"/>
      <c r="S15" s="47">
        <v>0.16629553663673977</v>
      </c>
      <c r="T15" s="71"/>
      <c r="U15" s="71">
        <v>2554902.2707549897</v>
      </c>
    </row>
    <row r="16" spans="1:21" ht="15">
      <c r="A16" s="15" t="s">
        <v>43</v>
      </c>
      <c r="B16" s="16">
        <v>0.13571165911237487</v>
      </c>
      <c r="C16" s="16">
        <v>0.1147758972605648</v>
      </c>
      <c r="D16" s="16"/>
      <c r="E16" s="70">
        <v>0</v>
      </c>
      <c r="F16" s="16"/>
      <c r="G16" s="16">
        <v>0.13571165911237487</v>
      </c>
      <c r="H16" s="16"/>
      <c r="I16" s="16">
        <v>0.25502774142398504</v>
      </c>
      <c r="J16" s="16">
        <v>0.2561235237611718</v>
      </c>
      <c r="K16" s="16"/>
      <c r="L16" s="70">
        <v>0</v>
      </c>
      <c r="M16" s="16"/>
      <c r="N16" s="16">
        <v>0.2550277414239851</v>
      </c>
      <c r="O16" s="16"/>
      <c r="P16" s="16">
        <v>1</v>
      </c>
      <c r="Q16" s="16">
        <v>1</v>
      </c>
      <c r="R16" s="16"/>
      <c r="S16" s="70">
        <v>0</v>
      </c>
      <c r="T16" s="16"/>
      <c r="U16" s="16">
        <v>0</v>
      </c>
    </row>
    <row r="17" spans="1:21" ht="15">
      <c r="A17" s="14" t="s">
        <v>38</v>
      </c>
      <c r="B17" s="140">
        <v>-116084.637</v>
      </c>
      <c r="C17" s="140">
        <v>-85649.815</v>
      </c>
      <c r="D17" s="71"/>
      <c r="E17" s="47">
        <v>0.3553401954224886</v>
      </c>
      <c r="F17" s="71"/>
      <c r="G17" s="141">
        <v>-209872.42732137692</v>
      </c>
      <c r="H17" s="141"/>
      <c r="I17" s="140">
        <v>-142465.112</v>
      </c>
      <c r="J17" s="140">
        <v>-131329.103</v>
      </c>
      <c r="K17" s="71"/>
      <c r="L17" s="47">
        <v>0.08479467799304158</v>
      </c>
      <c r="M17" s="71"/>
      <c r="N17" s="141">
        <v>-257566.37257737922</v>
      </c>
      <c r="O17" s="71"/>
      <c r="P17" s="140">
        <v>-989645.267</v>
      </c>
      <c r="Q17" s="140">
        <v>-844377.045</v>
      </c>
      <c r="R17" s="71"/>
      <c r="S17" s="47">
        <v>0.1720418891776007</v>
      </c>
      <c r="T17" s="71"/>
      <c r="U17" s="71">
        <v>-1789205.356884582</v>
      </c>
    </row>
    <row r="18" spans="1:21" ht="15">
      <c r="A18" s="15" t="s">
        <v>43</v>
      </c>
      <c r="B18" s="16">
        <v>0.11729923930409704</v>
      </c>
      <c r="C18" s="16">
        <v>0.10143550858846476</v>
      </c>
      <c r="D18" s="16"/>
      <c r="E18" s="70">
        <v>0</v>
      </c>
      <c r="F18" s="16"/>
      <c r="G18" s="16">
        <v>0.11729923930409704</v>
      </c>
      <c r="H18" s="16"/>
      <c r="I18" s="16">
        <v>0.1439557352018337</v>
      </c>
      <c r="J18" s="16">
        <v>0.15553372012854755</v>
      </c>
      <c r="K18" s="16"/>
      <c r="L18" s="70">
        <v>0</v>
      </c>
      <c r="M18" s="16"/>
      <c r="N18" s="16">
        <v>0.1439557352018337</v>
      </c>
      <c r="O18" s="16"/>
      <c r="P18" s="16">
        <v>1</v>
      </c>
      <c r="Q18" s="16">
        <v>1</v>
      </c>
      <c r="R18" s="16"/>
      <c r="S18" s="70">
        <v>0</v>
      </c>
      <c r="T18" s="16"/>
      <c r="U18" s="16">
        <v>0</v>
      </c>
    </row>
    <row r="19" spans="1:21" ht="15">
      <c r="A19" s="17"/>
      <c r="B19" s="18">
        <v>0</v>
      </c>
      <c r="C19" s="18">
        <v>0</v>
      </c>
      <c r="D19" s="18"/>
      <c r="E19" s="48">
        <v>0</v>
      </c>
      <c r="F19" s="18"/>
      <c r="G19" s="18">
        <v>0</v>
      </c>
      <c r="H19" s="18"/>
      <c r="I19" s="18">
        <v>0</v>
      </c>
      <c r="J19" s="18">
        <v>0</v>
      </c>
      <c r="K19" s="18"/>
      <c r="L19" s="48">
        <v>0</v>
      </c>
      <c r="M19" s="18"/>
      <c r="N19" s="18">
        <v>0</v>
      </c>
      <c r="O19" s="18"/>
      <c r="P19" s="18">
        <v>0</v>
      </c>
      <c r="Q19" s="18">
        <v>0</v>
      </c>
      <c r="R19" s="18"/>
      <c r="S19" s="48">
        <v>0</v>
      </c>
      <c r="T19" s="18"/>
      <c r="U19" s="18">
        <v>0</v>
      </c>
    </row>
    <row r="20" spans="1:21" ht="15">
      <c r="A20" s="19" t="s">
        <v>29</v>
      </c>
      <c r="B20" s="142">
        <v>75698.675</v>
      </c>
      <c r="C20" s="142">
        <v>53420.916</v>
      </c>
      <c r="D20" s="20"/>
      <c r="E20" s="49">
        <v>0.4170231562483879</v>
      </c>
      <c r="F20" s="20"/>
      <c r="G20" s="142">
        <v>136857.5987127567</v>
      </c>
      <c r="H20" s="142"/>
      <c r="I20" s="142">
        <v>217931.81500000003</v>
      </c>
      <c r="J20" s="142">
        <v>179008.577</v>
      </c>
      <c r="K20" s="20"/>
      <c r="L20" s="49">
        <v>0.21743783818805534</v>
      </c>
      <c r="M20" s="20"/>
      <c r="N20" s="142">
        <v>394004.5830922766</v>
      </c>
      <c r="O20" s="20"/>
      <c r="P20" s="142">
        <v>423522.277</v>
      </c>
      <c r="Q20" s="142">
        <v>367294.8679999999</v>
      </c>
      <c r="R20" s="20"/>
      <c r="S20" s="49">
        <v>0.15308520183298646</v>
      </c>
      <c r="T20" s="20"/>
      <c r="U20" s="20">
        <v>765696.9138704077</v>
      </c>
    </row>
  </sheetData>
  <sheetProtection/>
  <mergeCells count="14">
    <mergeCell ref="A12:A14"/>
    <mergeCell ref="A2:A4"/>
    <mergeCell ref="P13:Q13"/>
    <mergeCell ref="P3:Q3"/>
    <mergeCell ref="I3:J3"/>
    <mergeCell ref="B3:C3"/>
    <mergeCell ref="P2:U2"/>
    <mergeCell ref="I2:N2"/>
    <mergeCell ref="B2:G2"/>
    <mergeCell ref="I13:J13"/>
    <mergeCell ref="B13:C13"/>
    <mergeCell ref="P12:U12"/>
    <mergeCell ref="I12:N12"/>
    <mergeCell ref="B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G42"/>
  <sheetViews>
    <sheetView showGridLines="0" zoomScalePageLayoutView="0" workbookViewId="0" topLeftCell="A1">
      <selection activeCell="C8" sqref="C8"/>
    </sheetView>
  </sheetViews>
  <sheetFormatPr defaultColWidth="11.421875" defaultRowHeight="15"/>
  <cols>
    <col min="1" max="1" width="32.28125" style="0" bestFit="1" customWidth="1"/>
  </cols>
  <sheetData>
    <row r="1" spans="1:7" ht="15">
      <c r="A1" s="58" t="s">
        <v>123</v>
      </c>
      <c r="B1" s="5"/>
      <c r="C1" s="5"/>
      <c r="D1" s="239"/>
      <c r="E1" s="240"/>
      <c r="F1" s="239"/>
      <c r="G1" s="240"/>
    </row>
    <row r="2" spans="1:7" ht="15">
      <c r="A2" s="241"/>
      <c r="B2" s="417" t="s">
        <v>81</v>
      </c>
      <c r="C2" s="418"/>
      <c r="D2" s="419"/>
      <c r="E2" s="417" t="s">
        <v>82</v>
      </c>
      <c r="F2" s="418"/>
      <c r="G2" s="419"/>
    </row>
    <row r="3" spans="1:7" ht="25.5">
      <c r="A3" s="242" t="s">
        <v>34</v>
      </c>
      <c r="B3" s="243" t="s">
        <v>37</v>
      </c>
      <c r="C3" s="244" t="s">
        <v>38</v>
      </c>
      <c r="D3" s="245" t="s">
        <v>29</v>
      </c>
      <c r="E3" s="243" t="s">
        <v>37</v>
      </c>
      <c r="F3" s="244" t="s">
        <v>38</v>
      </c>
      <c r="G3" s="244" t="s">
        <v>29</v>
      </c>
    </row>
    <row r="4" spans="1:7" ht="15">
      <c r="A4" s="246" t="s">
        <v>124</v>
      </c>
      <c r="B4" s="280">
        <v>1137127</v>
      </c>
      <c r="C4" s="247">
        <v>-811773</v>
      </c>
      <c r="D4" s="281">
        <v>325354</v>
      </c>
      <c r="E4" s="280">
        <v>1015797</v>
      </c>
      <c r="F4" s="247">
        <v>-727218</v>
      </c>
      <c r="G4" s="281">
        <v>288579</v>
      </c>
    </row>
    <row r="5" spans="1:7" ht="15">
      <c r="A5" s="249" t="s">
        <v>125</v>
      </c>
      <c r="B5" s="280">
        <v>105026</v>
      </c>
      <c r="C5" s="248">
        <v>-42285</v>
      </c>
      <c r="D5" s="282">
        <v>62741</v>
      </c>
      <c r="E5" s="280">
        <v>62070</v>
      </c>
      <c r="F5" s="248">
        <v>-21918</v>
      </c>
      <c r="G5" s="282">
        <v>40152</v>
      </c>
    </row>
    <row r="6" spans="1:7" ht="15">
      <c r="A6" s="249" t="s">
        <v>126</v>
      </c>
      <c r="B6" s="280">
        <v>91293</v>
      </c>
      <c r="C6" s="248">
        <v>-82256</v>
      </c>
      <c r="D6" s="282">
        <v>9037</v>
      </c>
      <c r="E6" s="280">
        <v>85188</v>
      </c>
      <c r="F6" s="248">
        <v>-62710</v>
      </c>
      <c r="G6" s="282">
        <v>22478</v>
      </c>
    </row>
    <row r="7" spans="1:7" ht="15">
      <c r="A7" s="249" t="s">
        <v>127</v>
      </c>
      <c r="B7" s="280">
        <v>31831</v>
      </c>
      <c r="C7" s="248">
        <v>-13301</v>
      </c>
      <c r="D7" s="282">
        <v>18530</v>
      </c>
      <c r="E7" s="280">
        <v>34131</v>
      </c>
      <c r="F7" s="248">
        <v>-17659</v>
      </c>
      <c r="G7" s="282">
        <v>16472</v>
      </c>
    </row>
    <row r="8" spans="1:7" ht="15">
      <c r="A8" s="249" t="s">
        <v>4</v>
      </c>
      <c r="B8" s="280">
        <v>524505</v>
      </c>
      <c r="C8" s="248">
        <v>-448397</v>
      </c>
      <c r="D8" s="282">
        <v>76108</v>
      </c>
      <c r="E8" s="280">
        <v>471267</v>
      </c>
      <c r="F8" s="248">
        <v>-401717</v>
      </c>
      <c r="G8" s="282">
        <v>69550</v>
      </c>
    </row>
    <row r="9" spans="1:7" ht="15">
      <c r="A9" s="249" t="s">
        <v>128</v>
      </c>
      <c r="B9" s="280">
        <v>156690</v>
      </c>
      <c r="C9" s="248">
        <v>-203809</v>
      </c>
      <c r="D9" s="282">
        <v>-47119</v>
      </c>
      <c r="E9" s="280">
        <v>343753</v>
      </c>
      <c r="F9" s="248">
        <v>-202070</v>
      </c>
      <c r="G9" s="282">
        <v>141683</v>
      </c>
    </row>
    <row r="10" spans="1:7" ht="15">
      <c r="A10" s="249" t="s">
        <v>129</v>
      </c>
      <c r="B10" s="280">
        <v>234210</v>
      </c>
      <c r="C10" s="248">
        <v>-190029</v>
      </c>
      <c r="D10" s="282">
        <v>44181</v>
      </c>
      <c r="E10" s="280">
        <v>192946</v>
      </c>
      <c r="F10" s="248">
        <v>-159650</v>
      </c>
      <c r="G10" s="282">
        <v>33296</v>
      </c>
    </row>
    <row r="11" spans="1:7" ht="15">
      <c r="A11" s="249" t="s">
        <v>8</v>
      </c>
      <c r="B11" s="280">
        <v>503890</v>
      </c>
      <c r="C11" s="248">
        <v>-446068</v>
      </c>
      <c r="D11" s="282">
        <v>57822</v>
      </c>
      <c r="E11" s="280">
        <v>473152</v>
      </c>
      <c r="F11" s="248">
        <v>-369111</v>
      </c>
      <c r="G11" s="282">
        <v>104041</v>
      </c>
    </row>
    <row r="12" spans="1:7" ht="15">
      <c r="A12" s="249" t="s">
        <v>7</v>
      </c>
      <c r="B12" s="280">
        <v>377334</v>
      </c>
      <c r="C12" s="248">
        <v>-360771</v>
      </c>
      <c r="D12" s="282">
        <v>16563</v>
      </c>
      <c r="E12" s="280">
        <v>338329</v>
      </c>
      <c r="F12" s="248">
        <v>-292004</v>
      </c>
      <c r="G12" s="282">
        <v>46325</v>
      </c>
    </row>
    <row r="13" spans="1:7" ht="15">
      <c r="A13" s="249" t="s">
        <v>11</v>
      </c>
      <c r="B13" s="280">
        <v>471369</v>
      </c>
      <c r="C13" s="248">
        <v>-348998</v>
      </c>
      <c r="D13" s="282">
        <v>122371</v>
      </c>
      <c r="E13" s="280">
        <v>412323</v>
      </c>
      <c r="F13" s="248">
        <v>-299418</v>
      </c>
      <c r="G13" s="282">
        <v>112905</v>
      </c>
    </row>
    <row r="14" spans="1:7" ht="15">
      <c r="A14" s="246" t="s">
        <v>18</v>
      </c>
      <c r="B14" s="280">
        <v>8161</v>
      </c>
      <c r="C14" s="248">
        <v>-3594</v>
      </c>
      <c r="D14" s="282">
        <v>4567</v>
      </c>
      <c r="E14" s="280">
        <v>4555</v>
      </c>
      <c r="F14" s="248">
        <v>-2628</v>
      </c>
      <c r="G14" s="282">
        <v>1927</v>
      </c>
    </row>
    <row r="15" spans="1:7" ht="15">
      <c r="A15" s="246" t="s">
        <v>22</v>
      </c>
      <c r="B15" s="280">
        <v>2431</v>
      </c>
      <c r="C15" s="248">
        <v>-3177</v>
      </c>
      <c r="D15" s="282">
        <v>-746</v>
      </c>
      <c r="E15" s="280">
        <v>2980</v>
      </c>
      <c r="F15" s="248">
        <v>-3497</v>
      </c>
      <c r="G15" s="282">
        <v>-517</v>
      </c>
    </row>
    <row r="16" spans="1:7" ht="15">
      <c r="A16" s="246" t="s">
        <v>23</v>
      </c>
      <c r="B16" s="280">
        <v>784</v>
      </c>
      <c r="C16" s="248">
        <v>-978</v>
      </c>
      <c r="D16" s="282">
        <v>-194</v>
      </c>
      <c r="E16" s="280">
        <v>567</v>
      </c>
      <c r="F16" s="248">
        <v>-820</v>
      </c>
      <c r="G16" s="282">
        <v>-253</v>
      </c>
    </row>
    <row r="17" spans="1:7" ht="15">
      <c r="A17" s="246" t="s">
        <v>78</v>
      </c>
      <c r="B17" s="280">
        <v>31206</v>
      </c>
      <c r="C17" s="248">
        <v>-29081</v>
      </c>
      <c r="D17" s="282">
        <v>2125</v>
      </c>
      <c r="E17" s="280">
        <v>13376</v>
      </c>
      <c r="F17" s="248">
        <v>-10766</v>
      </c>
      <c r="G17" s="282">
        <v>2610</v>
      </c>
    </row>
    <row r="18" spans="1:7" ht="15">
      <c r="A18" s="246" t="s">
        <v>130</v>
      </c>
      <c r="B18" s="280">
        <v>25075</v>
      </c>
      <c r="C18" s="248">
        <v>-15671</v>
      </c>
      <c r="D18" s="282">
        <v>9404</v>
      </c>
      <c r="E18" s="280">
        <v>8823</v>
      </c>
      <c r="F18" s="248">
        <v>-8358</v>
      </c>
      <c r="G18" s="282">
        <v>465</v>
      </c>
    </row>
    <row r="19" spans="1:7" ht="15">
      <c r="A19" s="246" t="s">
        <v>131</v>
      </c>
      <c r="B19" s="280">
        <v>20068</v>
      </c>
      <c r="C19" s="248">
        <v>-33890</v>
      </c>
      <c r="D19" s="285">
        <v>-13822</v>
      </c>
      <c r="E19" s="283">
        <v>18073</v>
      </c>
      <c r="F19" s="284">
        <v>-28985</v>
      </c>
      <c r="G19" s="285">
        <v>-10912</v>
      </c>
    </row>
    <row r="20" spans="1:7" ht="15">
      <c r="A20" s="246" t="s">
        <v>132</v>
      </c>
      <c r="B20" s="296">
        <v>-341569</v>
      </c>
      <c r="C20" s="248">
        <v>334929</v>
      </c>
      <c r="D20" s="282">
        <v>-6640</v>
      </c>
      <c r="E20" s="280">
        <v>-319729</v>
      </c>
      <c r="F20" s="248">
        <v>316558</v>
      </c>
      <c r="G20" s="282">
        <v>-3171</v>
      </c>
    </row>
    <row r="21" spans="1:7" ht="15">
      <c r="A21" s="250" t="s">
        <v>133</v>
      </c>
      <c r="B21" s="251">
        <v>3379431</v>
      </c>
      <c r="C21" s="252">
        <v>-2699149</v>
      </c>
      <c r="D21" s="253">
        <v>680282</v>
      </c>
      <c r="E21" s="251">
        <v>3157601</v>
      </c>
      <c r="F21" s="252">
        <v>-2291971</v>
      </c>
      <c r="G21" s="253">
        <v>865630</v>
      </c>
    </row>
    <row r="22" spans="1:4" ht="15">
      <c r="A22" s="58" t="s">
        <v>134</v>
      </c>
      <c r="B22" s="5"/>
      <c r="C22" s="5"/>
      <c r="D22" s="5"/>
    </row>
    <row r="23" spans="1:4" ht="15">
      <c r="A23" s="241"/>
      <c r="B23" s="417" t="s">
        <v>81</v>
      </c>
      <c r="C23" s="418"/>
      <c r="D23" s="419"/>
    </row>
    <row r="24" spans="1:4" ht="25.5">
      <c r="A24" s="242" t="s">
        <v>51</v>
      </c>
      <c r="B24" s="243" t="s">
        <v>37</v>
      </c>
      <c r="C24" s="244" t="s">
        <v>38</v>
      </c>
      <c r="D24" s="245" t="s">
        <v>29</v>
      </c>
    </row>
    <row r="25" spans="1:4" ht="15">
      <c r="A25" s="246" t="s">
        <v>13</v>
      </c>
      <c r="B25" s="254">
        <v>2055841.408735898</v>
      </c>
      <c r="C25" s="255">
        <v>-1467625.4700607462</v>
      </c>
      <c r="D25" s="256">
        <v>588215.9386751519</v>
      </c>
    </row>
    <row r="26" spans="1:4" ht="15">
      <c r="A26" s="246" t="s">
        <v>135</v>
      </c>
      <c r="B26" s="254">
        <v>189879.2305467168</v>
      </c>
      <c r="C26" s="255">
        <v>-76448.1486838299</v>
      </c>
      <c r="D26" s="256">
        <v>113431.0818628869</v>
      </c>
    </row>
    <row r="27" spans="1:4" ht="15">
      <c r="A27" s="246" t="s">
        <v>136</v>
      </c>
      <c r="B27" s="254">
        <v>165050.98351171537</v>
      </c>
      <c r="C27" s="255">
        <v>-148712.75672548453</v>
      </c>
      <c r="D27" s="256">
        <v>16338.226786230836</v>
      </c>
    </row>
    <row r="28" spans="1:4" ht="15">
      <c r="A28" s="246" t="s">
        <v>137</v>
      </c>
      <c r="B28" s="254">
        <v>57548.090830199595</v>
      </c>
      <c r="C28" s="255">
        <v>-24047.223025744865</v>
      </c>
      <c r="D28" s="256">
        <v>33500.86780445473</v>
      </c>
    </row>
    <row r="29" spans="1:4" ht="15">
      <c r="A29" s="246" t="s">
        <v>4</v>
      </c>
      <c r="B29" s="254">
        <v>948266.1990164883</v>
      </c>
      <c r="C29" s="255">
        <v>-810668.5710153312</v>
      </c>
      <c r="D29" s="256">
        <v>137597.62800115708</v>
      </c>
    </row>
    <row r="30" spans="1:4" ht="15">
      <c r="A30" s="246" t="s">
        <v>128</v>
      </c>
      <c r="B30" s="254">
        <v>283283.91669077234</v>
      </c>
      <c r="C30" s="255">
        <v>-368471.5794041076</v>
      </c>
      <c r="D30" s="256">
        <v>-85187.66271333526</v>
      </c>
    </row>
    <row r="31" spans="1:4" ht="15">
      <c r="A31" s="246" t="s">
        <v>129</v>
      </c>
      <c r="B31" s="254">
        <v>423434.33612959215</v>
      </c>
      <c r="C31" s="255">
        <v>-343558.35984958056</v>
      </c>
      <c r="D31" s="256">
        <v>79875.97628001157</v>
      </c>
    </row>
    <row r="32" spans="1:4" ht="15">
      <c r="A32" s="246" t="s">
        <v>8</v>
      </c>
      <c r="B32" s="254">
        <v>910995.8056118021</v>
      </c>
      <c r="C32" s="255">
        <v>-806457.9114839456</v>
      </c>
      <c r="D32" s="256">
        <v>104537.89412785652</v>
      </c>
    </row>
    <row r="33" spans="1:4" ht="15">
      <c r="A33" s="246" t="s">
        <v>138</v>
      </c>
      <c r="B33" s="254">
        <v>682191.9294185711</v>
      </c>
      <c r="C33" s="255">
        <v>-652247.25195256</v>
      </c>
      <c r="D33" s="256">
        <v>29944.67746601099</v>
      </c>
    </row>
    <row r="34" spans="1:4" ht="15">
      <c r="A34" s="246" t="s">
        <v>11</v>
      </c>
      <c r="B34" s="254">
        <v>852200.2458779288</v>
      </c>
      <c r="C34" s="255">
        <v>-630962.5397743708</v>
      </c>
      <c r="D34" s="256">
        <v>221237.70610355798</v>
      </c>
    </row>
    <row r="35" spans="1:4" ht="15" hidden="1">
      <c r="A35" s="246" t="s">
        <v>18</v>
      </c>
      <c r="B35" s="254">
        <v>14754.483656349435</v>
      </c>
      <c r="C35" s="255">
        <v>-6497.685854787388</v>
      </c>
      <c r="D35" s="256">
        <v>8256.797801562048</v>
      </c>
    </row>
    <row r="36" spans="1:4" ht="15">
      <c r="A36" s="246" t="s">
        <v>22</v>
      </c>
      <c r="B36" s="254">
        <v>4395.067978015621</v>
      </c>
      <c r="C36" s="255">
        <v>-5743.780734741105</v>
      </c>
      <c r="D36" s="256">
        <v>-1348.7127567254845</v>
      </c>
    </row>
    <row r="37" spans="1:4" ht="15" hidden="1">
      <c r="A37" s="246" t="s">
        <v>23</v>
      </c>
      <c r="B37" s="254">
        <v>1417.413942724906</v>
      </c>
      <c r="C37" s="255">
        <v>-1768.1515765114261</v>
      </c>
      <c r="D37" s="256">
        <v>-350.7376337865201</v>
      </c>
    </row>
    <row r="38" spans="1:4" ht="15">
      <c r="A38" s="246" t="s">
        <v>78</v>
      </c>
      <c r="B38" s="254">
        <v>56418.13711310385</v>
      </c>
      <c r="C38" s="255">
        <v>-52576.294474978306</v>
      </c>
      <c r="D38" s="256">
        <v>3841.842638125542</v>
      </c>
    </row>
    <row r="39" spans="1:4" ht="15">
      <c r="A39" s="246" t="s">
        <v>24</v>
      </c>
      <c r="B39" s="254">
        <v>45333.7431298814</v>
      </c>
      <c r="C39" s="255">
        <v>-28332.00752097194</v>
      </c>
      <c r="D39" s="256">
        <v>17001.735608909457</v>
      </c>
    </row>
    <row r="40" spans="1:4" ht="15">
      <c r="A40" s="246" t="s">
        <v>131</v>
      </c>
      <c r="B40" s="254">
        <v>36281.45791148394</v>
      </c>
      <c r="C40" s="255">
        <v>-61270.61035579983</v>
      </c>
      <c r="D40" s="256">
        <v>-24989.15244431588</v>
      </c>
    </row>
    <row r="41" spans="1:4" ht="15">
      <c r="A41" s="246" t="s">
        <v>132</v>
      </c>
      <c r="B41" s="254">
        <v>-617531.457911484</v>
      </c>
      <c r="C41" s="255">
        <v>605526.8296210588</v>
      </c>
      <c r="D41" s="256">
        <v>-12004.628290425224</v>
      </c>
    </row>
    <row r="42" spans="1:4" ht="15">
      <c r="A42" s="250" t="s">
        <v>133</v>
      </c>
      <c r="B42" s="251">
        <v>6109760.992189758</v>
      </c>
      <c r="C42" s="252">
        <v>-4879861.512872431</v>
      </c>
      <c r="D42" s="253">
        <v>1229899.4793173273</v>
      </c>
    </row>
  </sheetData>
  <sheetProtection/>
  <mergeCells count="3">
    <mergeCell ref="B2:D2"/>
    <mergeCell ref="E2:G2"/>
    <mergeCell ref="B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O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3.57421875" style="0" bestFit="1" customWidth="1"/>
    <col min="2" max="15" width="8.57421875" style="0" customWidth="1"/>
  </cols>
  <sheetData>
    <row r="1" spans="1:15" ht="15">
      <c r="A1" s="233" t="s">
        <v>119</v>
      </c>
      <c r="B1" s="144" t="s">
        <v>0</v>
      </c>
      <c r="C1" s="144"/>
      <c r="D1" s="144" t="s">
        <v>1</v>
      </c>
      <c r="E1" s="144"/>
      <c r="F1" s="144" t="s">
        <v>21</v>
      </c>
      <c r="G1" s="144"/>
      <c r="H1" s="144" t="s">
        <v>20</v>
      </c>
      <c r="I1" s="144"/>
      <c r="J1" s="144"/>
      <c r="K1" s="144"/>
      <c r="L1" s="144" t="s">
        <v>2</v>
      </c>
      <c r="M1" s="144"/>
      <c r="N1" s="144" t="s">
        <v>3</v>
      </c>
      <c r="O1" s="144"/>
    </row>
    <row r="2" spans="1:15" ht="15">
      <c r="A2" s="234" t="s">
        <v>81</v>
      </c>
      <c r="B2" s="420" t="s">
        <v>4</v>
      </c>
      <c r="C2" s="420"/>
      <c r="D2" s="420" t="s">
        <v>5</v>
      </c>
      <c r="E2" s="420"/>
      <c r="F2" s="420" t="s">
        <v>6</v>
      </c>
      <c r="G2" s="420"/>
      <c r="H2" s="420" t="s">
        <v>8</v>
      </c>
      <c r="I2" s="420"/>
      <c r="J2" s="420" t="s">
        <v>7</v>
      </c>
      <c r="K2" s="420"/>
      <c r="L2" s="420" t="s">
        <v>11</v>
      </c>
      <c r="M2" s="420"/>
      <c r="N2" s="420"/>
      <c r="O2" s="420"/>
    </row>
    <row r="3" spans="1:15" ht="15">
      <c r="A3" s="148"/>
      <c r="B3" s="148" t="s">
        <v>81</v>
      </c>
      <c r="C3" s="148" t="s">
        <v>82</v>
      </c>
      <c r="D3" s="148" t="s">
        <v>81</v>
      </c>
      <c r="E3" s="148" t="s">
        <v>82</v>
      </c>
      <c r="F3" s="148" t="s">
        <v>81</v>
      </c>
      <c r="G3" s="148" t="s">
        <v>82</v>
      </c>
      <c r="H3" s="148" t="s">
        <v>81</v>
      </c>
      <c r="I3" s="148" t="s">
        <v>82</v>
      </c>
      <c r="J3" s="148" t="s">
        <v>81</v>
      </c>
      <c r="K3" s="148" t="s">
        <v>82</v>
      </c>
      <c r="L3" s="148" t="s">
        <v>81</v>
      </c>
      <c r="M3" s="148" t="s">
        <v>82</v>
      </c>
      <c r="N3" s="148" t="s">
        <v>81</v>
      </c>
      <c r="O3" s="148" t="s">
        <v>82</v>
      </c>
    </row>
    <row r="4" spans="1:15" ht="15">
      <c r="A4" s="100" t="s">
        <v>120</v>
      </c>
      <c r="B4" s="235">
        <v>0.2691436532129551</v>
      </c>
      <c r="C4" s="235">
        <v>0.2525456611609818</v>
      </c>
      <c r="D4" s="235">
        <v>0.43227180982283026</v>
      </c>
      <c r="E4" s="235">
        <v>0.41146672806815565</v>
      </c>
      <c r="F4" s="235">
        <v>0.37568008705114253</v>
      </c>
      <c r="G4" s="235">
        <v>0.37748156551332956</v>
      </c>
      <c r="H4" s="235">
        <v>0.4180590717299578</v>
      </c>
      <c r="I4" s="236">
        <v>0.41892379920548933</v>
      </c>
      <c r="J4" s="235">
        <v>0.36075597554196775</v>
      </c>
      <c r="K4" s="235">
        <v>0.3507419541337445</v>
      </c>
      <c r="L4" s="235">
        <v>0.3370149253731343</v>
      </c>
      <c r="M4" s="235">
        <v>0.33683569361961324</v>
      </c>
      <c r="N4" s="235">
        <v>0.36498219870180665</v>
      </c>
      <c r="O4" s="235">
        <v>0.35551052937334954</v>
      </c>
    </row>
    <row r="5" spans="1:15" ht="15">
      <c r="A5" s="100" t="s">
        <v>121</v>
      </c>
      <c r="B5" s="235">
        <v>0.1890958208225245</v>
      </c>
      <c r="C5" s="235">
        <v>0.19858111708396636</v>
      </c>
      <c r="D5" s="235">
        <v>0.07333482843686925</v>
      </c>
      <c r="E5" s="235">
        <v>0.08139534883720931</v>
      </c>
      <c r="F5" s="235">
        <v>0.1708378672470076</v>
      </c>
      <c r="G5" s="235">
        <v>0.18009075439591604</v>
      </c>
      <c r="H5" s="235">
        <v>0.08050632911392405</v>
      </c>
      <c r="I5" s="235">
        <v>0.07981220657276995</v>
      </c>
      <c r="J5" s="235">
        <v>0.1056142301278488</v>
      </c>
      <c r="K5" s="235">
        <v>0.10618616303719407</v>
      </c>
      <c r="L5" s="235">
        <v>0.06492537313432836</v>
      </c>
      <c r="M5" s="235">
        <v>0.063194761687224</v>
      </c>
      <c r="N5" s="235">
        <v>0.11026114851000622</v>
      </c>
      <c r="O5" s="235">
        <v>0.11444981843073851</v>
      </c>
    </row>
    <row r="6" spans="1:15" ht="15">
      <c r="A6" s="100" t="s">
        <v>122</v>
      </c>
      <c r="B6" s="235">
        <v>0.3021820696711742</v>
      </c>
      <c r="C6" s="235">
        <v>0.31407341217694895</v>
      </c>
      <c r="D6" s="235">
        <v>0.2566718995290424</v>
      </c>
      <c r="E6" s="235">
        <v>0.2542021644024868</v>
      </c>
      <c r="F6" s="235">
        <v>0.22687704026115343</v>
      </c>
      <c r="G6" s="235">
        <v>0.2234826999432785</v>
      </c>
      <c r="H6" s="235">
        <v>0.1910548523206751</v>
      </c>
      <c r="I6" s="235">
        <v>0.19664138678223186</v>
      </c>
      <c r="J6" s="235">
        <v>0.18602927552343895</v>
      </c>
      <c r="K6" s="235">
        <v>0.1838504528810946</v>
      </c>
      <c r="L6" s="235">
        <v>0.1617910447761194</v>
      </c>
      <c r="M6" s="235">
        <v>0.1609562966346886</v>
      </c>
      <c r="N6" s="235">
        <v>0.22638970172024747</v>
      </c>
      <c r="O6" s="235">
        <v>0.22827223251249268</v>
      </c>
    </row>
    <row r="7" spans="1:15" ht="15">
      <c r="A7" s="100" t="s">
        <v>19</v>
      </c>
      <c r="B7" s="235">
        <v>0.2395784562933462</v>
      </c>
      <c r="C7" s="235">
        <v>0.23479980957810287</v>
      </c>
      <c r="D7" s="235">
        <v>0.23772146221125812</v>
      </c>
      <c r="E7" s="237">
        <v>0.2529357586921483</v>
      </c>
      <c r="F7" s="235">
        <v>0.22660500544069642</v>
      </c>
      <c r="G7" s="235">
        <v>0.2189449801474759</v>
      </c>
      <c r="H7" s="235">
        <v>0.31037974683544306</v>
      </c>
      <c r="I7" s="235">
        <v>0.30462260743950886</v>
      </c>
      <c r="J7" s="235">
        <v>0.3476005188067445</v>
      </c>
      <c r="K7" s="235">
        <v>0.35922142994796685</v>
      </c>
      <c r="L7" s="235">
        <v>0.4362686567164179</v>
      </c>
      <c r="M7" s="235">
        <v>0.4390132480584742</v>
      </c>
      <c r="N7" s="235">
        <v>0.29836695106793965</v>
      </c>
      <c r="O7" s="235">
        <v>0.3017674196834193</v>
      </c>
    </row>
    <row r="8" spans="1:15" ht="15">
      <c r="A8" s="151" t="s">
        <v>3</v>
      </c>
      <c r="B8" s="238">
        <v>1</v>
      </c>
      <c r="C8" s="238">
        <v>1</v>
      </c>
      <c r="D8" s="238">
        <v>1</v>
      </c>
      <c r="E8" s="238">
        <v>1</v>
      </c>
      <c r="F8" s="238">
        <v>1</v>
      </c>
      <c r="G8" s="238">
        <v>1</v>
      </c>
      <c r="H8" s="238">
        <v>1</v>
      </c>
      <c r="I8" s="238">
        <v>1</v>
      </c>
      <c r="J8" s="238">
        <v>1</v>
      </c>
      <c r="K8" s="238">
        <v>1</v>
      </c>
      <c r="L8" s="238">
        <v>1</v>
      </c>
      <c r="M8" s="238">
        <v>1</v>
      </c>
      <c r="N8" s="238">
        <v>1</v>
      </c>
      <c r="O8" s="238">
        <v>1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AA1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344" customWidth="1"/>
    <col min="2" max="2" width="2.8515625" style="344" customWidth="1"/>
    <col min="3" max="3" width="53.8515625" style="344" customWidth="1"/>
    <col min="4" max="4" width="16.7109375" style="344" bestFit="1" customWidth="1"/>
    <col min="5" max="5" width="16.421875" style="344" bestFit="1" customWidth="1"/>
    <col min="6" max="6" width="16.421875" style="344" hidden="1" customWidth="1"/>
    <col min="7" max="7" width="16.421875" style="344" customWidth="1"/>
    <col min="8" max="8" width="16.421875" style="344" bestFit="1" customWidth="1"/>
    <col min="9" max="9" width="16.421875" style="344" hidden="1" customWidth="1"/>
    <col min="10" max="10" width="17.28125" style="344" bestFit="1" customWidth="1"/>
    <col min="11" max="11" width="16.421875" style="344" bestFit="1" customWidth="1"/>
    <col min="12" max="12" width="16.421875" style="344" hidden="1" customWidth="1"/>
    <col min="13" max="13" width="16.28125" style="344" bestFit="1" customWidth="1"/>
    <col min="14" max="14" width="16.421875" style="344" bestFit="1" customWidth="1"/>
    <col min="15" max="15" width="16.421875" style="344" hidden="1" customWidth="1"/>
    <col min="16" max="16" width="16.28125" style="344" customWidth="1"/>
    <col min="17" max="17" width="16.7109375" style="344" bestFit="1" customWidth="1"/>
    <col min="18" max="18" width="16.421875" style="344" bestFit="1" customWidth="1"/>
    <col min="19" max="19" width="4.57421875" style="344" bestFit="1" customWidth="1"/>
    <col min="20" max="20" width="13.8515625" style="344" bestFit="1" customWidth="1"/>
    <col min="21" max="21" width="14.421875" style="344" bestFit="1" customWidth="1"/>
    <col min="22" max="22" width="13.57421875" style="344" hidden="1" customWidth="1"/>
    <col min="23" max="23" width="8.28125" style="344" hidden="1" customWidth="1"/>
    <col min="24" max="24" width="12.00390625" style="344" bestFit="1" customWidth="1"/>
    <col min="25" max="25" width="13.421875" style="344" bestFit="1" customWidth="1"/>
    <col min="26" max="26" width="11.421875" style="344" customWidth="1"/>
    <col min="27" max="27" width="13.8515625" style="344" bestFit="1" customWidth="1"/>
    <col min="28" max="16384" width="11.421875" style="344" customWidth="1"/>
  </cols>
  <sheetData>
    <row r="2" ht="21" customHeight="1">
      <c r="P2" s="345"/>
    </row>
    <row r="3" spans="2:16" ht="25.5" customHeight="1">
      <c r="B3" s="432" t="s">
        <v>338</v>
      </c>
      <c r="C3" s="433"/>
      <c r="D3" s="429" t="s">
        <v>339</v>
      </c>
      <c r="E3" s="430"/>
      <c r="F3" s="431"/>
      <c r="G3" s="429" t="s">
        <v>340</v>
      </c>
      <c r="H3" s="430"/>
      <c r="I3" s="431"/>
      <c r="J3" s="429" t="s">
        <v>341</v>
      </c>
      <c r="K3" s="430"/>
      <c r="L3" s="431"/>
      <c r="M3" s="429" t="s">
        <v>342</v>
      </c>
      <c r="N3" s="430"/>
      <c r="O3" s="431"/>
      <c r="P3" s="345"/>
    </row>
    <row r="4" spans="2:16" ht="12" customHeight="1">
      <c r="B4" s="434" t="s">
        <v>343</v>
      </c>
      <c r="C4" s="435"/>
      <c r="D4" s="346">
        <v>41820</v>
      </c>
      <c r="E4" s="347">
        <v>41639</v>
      </c>
      <c r="F4" s="347">
        <v>41274</v>
      </c>
      <c r="G4" s="346">
        <f aca="true" t="shared" si="0" ref="G4:M4">+D4</f>
        <v>41820</v>
      </c>
      <c r="H4" s="347">
        <f t="shared" si="0"/>
        <v>41639</v>
      </c>
      <c r="I4" s="347">
        <f t="shared" si="0"/>
        <v>41274</v>
      </c>
      <c r="J4" s="346">
        <f t="shared" si="0"/>
        <v>41820</v>
      </c>
      <c r="K4" s="347">
        <f t="shared" si="0"/>
        <v>41639</v>
      </c>
      <c r="L4" s="347">
        <f t="shared" si="0"/>
        <v>41274</v>
      </c>
      <c r="M4" s="346">
        <f t="shared" si="0"/>
        <v>41820</v>
      </c>
      <c r="N4" s="347">
        <f>+K4</f>
        <v>41639</v>
      </c>
      <c r="O4" s="347">
        <f>+L4</f>
        <v>41274</v>
      </c>
      <c r="P4" s="345"/>
    </row>
    <row r="5" spans="2:16" ht="12">
      <c r="B5" s="436"/>
      <c r="C5" s="437"/>
      <c r="D5" s="348" t="s">
        <v>344</v>
      </c>
      <c r="E5" s="349" t="s">
        <v>344</v>
      </c>
      <c r="F5" s="349" t="s">
        <v>344</v>
      </c>
      <c r="G5" s="348" t="s">
        <v>344</v>
      </c>
      <c r="H5" s="349" t="str">
        <f>+E5</f>
        <v>M$</v>
      </c>
      <c r="I5" s="349" t="s">
        <v>344</v>
      </c>
      <c r="J5" s="348" t="s">
        <v>344</v>
      </c>
      <c r="K5" s="349" t="str">
        <f>+H5</f>
        <v>M$</v>
      </c>
      <c r="L5" s="349" t="s">
        <v>344</v>
      </c>
      <c r="M5" s="348" t="s">
        <v>344</v>
      </c>
      <c r="N5" s="349" t="str">
        <f>+K5</f>
        <v>M$</v>
      </c>
      <c r="O5" s="349" t="s">
        <v>344</v>
      </c>
      <c r="P5" s="345"/>
    </row>
    <row r="6" spans="2:21" ht="12">
      <c r="B6" s="350" t="s">
        <v>345</v>
      </c>
      <c r="D6" s="351">
        <f>SUM(D7:D13)</f>
        <v>1291480526</v>
      </c>
      <c r="E6" s="352">
        <v>1156230094</v>
      </c>
      <c r="F6" s="352">
        <v>959618767</v>
      </c>
      <c r="G6" s="351">
        <f aca="true" t="shared" si="1" ref="G6:O6">SUM(G7:G13)</f>
        <v>1230242453</v>
      </c>
      <c r="H6" s="352">
        <v>1211608943</v>
      </c>
      <c r="I6" s="352">
        <v>961835357</v>
      </c>
      <c r="J6" s="351">
        <f t="shared" si="1"/>
        <v>804948517</v>
      </c>
      <c r="K6" s="352">
        <v>1528376244</v>
      </c>
      <c r="L6" s="352">
        <v>368734806</v>
      </c>
      <c r="M6" s="351">
        <f t="shared" si="1"/>
        <v>3326671496</v>
      </c>
      <c r="N6" s="352">
        <f t="shared" si="1"/>
        <v>3896215281</v>
      </c>
      <c r="O6" s="352">
        <f t="shared" si="1"/>
        <v>2290188930</v>
      </c>
      <c r="P6" s="345"/>
      <c r="R6" s="351">
        <f>SUM(R7:R13)</f>
        <v>3326671496</v>
      </c>
      <c r="S6" s="353">
        <f aca="true" t="shared" si="2" ref="S6:S13">+M6-R6</f>
        <v>0</v>
      </c>
      <c r="T6" s="351">
        <f>SUM(T7:T13)</f>
        <v>3896215281</v>
      </c>
      <c r="U6" s="353">
        <f>+N6-T6</f>
        <v>0</v>
      </c>
    </row>
    <row r="7" spans="2:27" ht="12">
      <c r="B7" s="354"/>
      <c r="C7" s="355" t="s">
        <v>346</v>
      </c>
      <c r="D7" s="351">
        <v>357225197</v>
      </c>
      <c r="E7" s="356">
        <v>374022497</v>
      </c>
      <c r="F7" s="356">
        <v>310058657</v>
      </c>
      <c r="G7" s="351">
        <v>114650424</v>
      </c>
      <c r="H7" s="356">
        <v>255290795</v>
      </c>
      <c r="I7" s="356">
        <v>226918092</v>
      </c>
      <c r="J7" s="351">
        <v>750871495</v>
      </c>
      <c r="K7" s="356">
        <v>977074277</v>
      </c>
      <c r="L7" s="356">
        <v>278855312</v>
      </c>
      <c r="M7" s="351">
        <f aca="true" t="shared" si="3" ref="M7:O13">+D7+G7+J7</f>
        <v>1222747116</v>
      </c>
      <c r="N7" s="356">
        <f t="shared" si="3"/>
        <v>1606387569</v>
      </c>
      <c r="O7" s="356">
        <f t="shared" si="3"/>
        <v>815832061</v>
      </c>
      <c r="P7" s="345"/>
      <c r="R7" s="351">
        <v>1222747116</v>
      </c>
      <c r="S7" s="353">
        <f t="shared" si="2"/>
        <v>0</v>
      </c>
      <c r="T7" s="351">
        <v>1606387569</v>
      </c>
      <c r="U7" s="353">
        <f aca="true" t="shared" si="4" ref="U7:U13">+N7-T7</f>
        <v>0</v>
      </c>
      <c r="V7" s="353"/>
      <c r="W7" s="353"/>
      <c r="Y7" s="353"/>
      <c r="Z7" s="353"/>
      <c r="AA7" s="353"/>
    </row>
    <row r="8" spans="2:22" ht="12">
      <c r="B8" s="354"/>
      <c r="C8" s="355" t="s">
        <v>347</v>
      </c>
      <c r="D8" s="351">
        <v>136088071</v>
      </c>
      <c r="E8" s="356">
        <v>50768162</v>
      </c>
      <c r="F8" s="356">
        <v>58019211</v>
      </c>
      <c r="G8" s="351">
        <v>4330069</v>
      </c>
      <c r="H8" s="356">
        <v>94069869</v>
      </c>
      <c r="I8" s="356">
        <v>47888142</v>
      </c>
      <c r="J8" s="351">
        <v>182686987</v>
      </c>
      <c r="K8" s="356">
        <v>636191406</v>
      </c>
      <c r="L8" s="356">
        <v>88593445</v>
      </c>
      <c r="M8" s="351">
        <f t="shared" si="3"/>
        <v>323105127</v>
      </c>
      <c r="N8" s="356">
        <f t="shared" si="3"/>
        <v>781029437</v>
      </c>
      <c r="O8" s="356">
        <f t="shared" si="3"/>
        <v>194500798</v>
      </c>
      <c r="P8" s="345"/>
      <c r="R8" s="351">
        <v>323105127</v>
      </c>
      <c r="S8" s="353">
        <f t="shared" si="2"/>
        <v>0</v>
      </c>
      <c r="T8" s="351">
        <v>781029437</v>
      </c>
      <c r="U8" s="353">
        <f t="shared" si="4"/>
        <v>0</v>
      </c>
      <c r="V8" s="353"/>
    </row>
    <row r="9" spans="2:22" ht="12">
      <c r="B9" s="354"/>
      <c r="C9" s="355" t="s">
        <v>348</v>
      </c>
      <c r="D9" s="351">
        <v>61372604</v>
      </c>
      <c r="E9" s="356">
        <v>58112923</v>
      </c>
      <c r="F9" s="356">
        <v>29818737</v>
      </c>
      <c r="G9" s="351">
        <v>101714822</v>
      </c>
      <c r="H9" s="356">
        <v>79785042</v>
      </c>
      <c r="I9" s="356">
        <v>71242062</v>
      </c>
      <c r="J9" s="351">
        <v>4412613</v>
      </c>
      <c r="K9" s="356">
        <v>3699327</v>
      </c>
      <c r="L9" s="356">
        <v>2315912</v>
      </c>
      <c r="M9" s="351">
        <f t="shared" si="3"/>
        <v>167500039</v>
      </c>
      <c r="N9" s="356">
        <f t="shared" si="3"/>
        <v>141597292</v>
      </c>
      <c r="O9" s="356">
        <f t="shared" si="3"/>
        <v>103376711</v>
      </c>
      <c r="P9" s="345"/>
      <c r="R9" s="351">
        <v>167500039</v>
      </c>
      <c r="S9" s="353">
        <f t="shared" si="2"/>
        <v>0</v>
      </c>
      <c r="T9" s="351">
        <v>141597292</v>
      </c>
      <c r="U9" s="353">
        <f t="shared" si="4"/>
        <v>0</v>
      </c>
      <c r="V9" s="353"/>
    </row>
    <row r="10" spans="2:22" ht="12">
      <c r="B10" s="354"/>
      <c r="C10" s="355" t="s">
        <v>349</v>
      </c>
      <c r="D10" s="351">
        <v>341302062</v>
      </c>
      <c r="E10" s="356">
        <v>306092926</v>
      </c>
      <c r="F10" s="356">
        <v>251736921</v>
      </c>
      <c r="G10" s="351">
        <v>893510739</v>
      </c>
      <c r="H10" s="356">
        <v>729532108</v>
      </c>
      <c r="I10" s="356">
        <v>580986390</v>
      </c>
      <c r="J10" s="351">
        <v>4754614</v>
      </c>
      <c r="K10" s="356">
        <v>9638847</v>
      </c>
      <c r="L10" s="356">
        <v>14067800</v>
      </c>
      <c r="M10" s="351">
        <f t="shared" si="3"/>
        <v>1239567415</v>
      </c>
      <c r="N10" s="356">
        <f t="shared" si="3"/>
        <v>1045263881</v>
      </c>
      <c r="O10" s="356">
        <f t="shared" si="3"/>
        <v>846791111</v>
      </c>
      <c r="P10" s="345"/>
      <c r="R10" s="351">
        <v>1239567415</v>
      </c>
      <c r="S10" s="353">
        <f t="shared" si="2"/>
        <v>0</v>
      </c>
      <c r="T10" s="351">
        <v>1045263881</v>
      </c>
      <c r="U10" s="353">
        <f t="shared" si="4"/>
        <v>0</v>
      </c>
      <c r="V10" s="353"/>
    </row>
    <row r="11" spans="2:22" ht="12">
      <c r="B11" s="354"/>
      <c r="C11" s="355" t="s">
        <v>350</v>
      </c>
      <c r="D11" s="351">
        <v>172540339</v>
      </c>
      <c r="E11" s="356">
        <v>146150489</v>
      </c>
      <c r="F11" s="356">
        <v>94261112</v>
      </c>
      <c r="G11" s="351">
        <v>34669043</v>
      </c>
      <c r="H11" s="356">
        <v>18210862</v>
      </c>
      <c r="I11" s="356">
        <v>4182943</v>
      </c>
      <c r="J11" s="351">
        <v>-188599490</v>
      </c>
      <c r="K11" s="356">
        <v>-130341777</v>
      </c>
      <c r="L11" s="356">
        <v>-50873773</v>
      </c>
      <c r="M11" s="351">
        <f t="shared" si="3"/>
        <v>18609892</v>
      </c>
      <c r="N11" s="356">
        <f t="shared" si="3"/>
        <v>34019574</v>
      </c>
      <c r="O11" s="356">
        <f t="shared" si="3"/>
        <v>47570282</v>
      </c>
      <c r="P11" s="345"/>
      <c r="R11" s="351">
        <v>18609892</v>
      </c>
      <c r="S11" s="353">
        <f t="shared" si="2"/>
        <v>0</v>
      </c>
      <c r="T11" s="351">
        <v>34019574</v>
      </c>
      <c r="U11" s="353">
        <f t="shared" si="4"/>
        <v>0</v>
      </c>
      <c r="V11" s="353"/>
    </row>
    <row r="12" spans="2:22" ht="12">
      <c r="B12" s="354"/>
      <c r="C12" s="355" t="s">
        <v>351</v>
      </c>
      <c r="D12" s="351">
        <v>75402874</v>
      </c>
      <c r="E12" s="356">
        <v>53275768</v>
      </c>
      <c r="F12" s="356">
        <v>59387769</v>
      </c>
      <c r="G12" s="351">
        <v>38082024</v>
      </c>
      <c r="H12" s="356">
        <v>19671824</v>
      </c>
      <c r="I12" s="356">
        <v>12859884</v>
      </c>
      <c r="J12" s="351">
        <v>4924966</v>
      </c>
      <c r="K12" s="356">
        <v>4835163</v>
      </c>
      <c r="L12" s="356">
        <v>4315432</v>
      </c>
      <c r="M12" s="351">
        <f t="shared" si="3"/>
        <v>118409864</v>
      </c>
      <c r="N12" s="356">
        <f t="shared" si="3"/>
        <v>77782755</v>
      </c>
      <c r="O12" s="356">
        <f t="shared" si="3"/>
        <v>76563085</v>
      </c>
      <c r="P12" s="345"/>
      <c r="R12" s="351">
        <v>118409864</v>
      </c>
      <c r="S12" s="353">
        <f t="shared" si="2"/>
        <v>0</v>
      </c>
      <c r="T12" s="351">
        <v>77782755</v>
      </c>
      <c r="U12" s="353">
        <f t="shared" si="4"/>
        <v>0</v>
      </c>
      <c r="V12" s="353"/>
    </row>
    <row r="13" spans="2:22" ht="12">
      <c r="B13" s="354"/>
      <c r="C13" s="355" t="s">
        <v>352</v>
      </c>
      <c r="D13" s="351">
        <v>147549379</v>
      </c>
      <c r="E13" s="356">
        <v>167807329</v>
      </c>
      <c r="F13" s="356">
        <v>156336360</v>
      </c>
      <c r="G13" s="351">
        <v>43285332</v>
      </c>
      <c r="H13" s="356">
        <v>15048443</v>
      </c>
      <c r="I13" s="356">
        <v>17757844</v>
      </c>
      <c r="J13" s="351">
        <v>45897332</v>
      </c>
      <c r="K13" s="356">
        <v>27279001</v>
      </c>
      <c r="L13" s="356">
        <v>31460678</v>
      </c>
      <c r="M13" s="351">
        <f t="shared" si="3"/>
        <v>236732043</v>
      </c>
      <c r="N13" s="356">
        <f t="shared" si="3"/>
        <v>210134773</v>
      </c>
      <c r="O13" s="356">
        <f t="shared" si="3"/>
        <v>205554882</v>
      </c>
      <c r="P13" s="345"/>
      <c r="R13" s="351">
        <v>236732043</v>
      </c>
      <c r="S13" s="353">
        <f t="shared" si="2"/>
        <v>0</v>
      </c>
      <c r="T13" s="351">
        <v>210134773</v>
      </c>
      <c r="U13" s="353">
        <f t="shared" si="4"/>
        <v>0</v>
      </c>
      <c r="V13" s="353"/>
    </row>
    <row r="14" ht="7.5" customHeight="1"/>
    <row r="15" spans="2:20" ht="36">
      <c r="B15" s="354"/>
      <c r="C15" s="357" t="s">
        <v>353</v>
      </c>
      <c r="D15" s="351">
        <v>0</v>
      </c>
      <c r="E15" s="356">
        <v>0</v>
      </c>
      <c r="F15" s="356">
        <v>0</v>
      </c>
      <c r="G15" s="351">
        <v>0</v>
      </c>
      <c r="H15" s="356">
        <v>0</v>
      </c>
      <c r="I15" s="356">
        <v>0</v>
      </c>
      <c r="J15" s="351">
        <v>0</v>
      </c>
      <c r="K15" s="356">
        <v>0</v>
      </c>
      <c r="L15" s="356">
        <v>0</v>
      </c>
      <c r="M15" s="351">
        <f>+D15+G15+J15</f>
        <v>0</v>
      </c>
      <c r="N15" s="356"/>
      <c r="O15" s="356">
        <f>+F15+I15+L15</f>
        <v>0</v>
      </c>
      <c r="P15" s="345"/>
      <c r="R15" s="351"/>
      <c r="T15" s="351"/>
    </row>
    <row r="17" spans="2:21" ht="12">
      <c r="B17" s="358" t="s">
        <v>354</v>
      </c>
      <c r="D17" s="351">
        <f>SUM(D18:D27)</f>
        <v>6782937432</v>
      </c>
      <c r="E17" s="352">
        <v>6389895430</v>
      </c>
      <c r="F17" s="352">
        <v>6150028975</v>
      </c>
      <c r="G17" s="351">
        <f aca="true" t="shared" si="5" ref="G17:O17">SUM(G18:G27)</f>
        <v>5059959988</v>
      </c>
      <c r="H17" s="352">
        <v>4697158034</v>
      </c>
      <c r="I17" s="352">
        <v>4610641392</v>
      </c>
      <c r="J17" s="351">
        <f t="shared" si="5"/>
        <v>201746832</v>
      </c>
      <c r="K17" s="352">
        <v>194395562</v>
      </c>
      <c r="L17" s="352">
        <v>195633005</v>
      </c>
      <c r="M17" s="351">
        <f t="shared" si="5"/>
        <v>12044644252</v>
      </c>
      <c r="N17" s="352">
        <f t="shared" si="5"/>
        <v>11281449026</v>
      </c>
      <c r="O17" s="352">
        <f t="shared" si="5"/>
        <v>10956303372</v>
      </c>
      <c r="P17" s="345"/>
      <c r="R17" s="351">
        <f>SUM(R18:R27)</f>
        <v>12044644252</v>
      </c>
      <c r="S17" s="353">
        <f aca="true" t="shared" si="6" ref="S17:S27">+M17-R17</f>
        <v>0</v>
      </c>
      <c r="T17" s="351">
        <f>SUM(T18:T27)</f>
        <v>11281449026</v>
      </c>
      <c r="U17" s="353">
        <f aca="true" t="shared" si="7" ref="U17:U29">+N17-T17</f>
        <v>0</v>
      </c>
    </row>
    <row r="18" spans="2:22" ht="12">
      <c r="B18" s="354"/>
      <c r="C18" s="355" t="s">
        <v>355</v>
      </c>
      <c r="D18" s="351">
        <v>4389901</v>
      </c>
      <c r="E18" s="356">
        <v>4061439</v>
      </c>
      <c r="F18" s="356">
        <v>33304991</v>
      </c>
      <c r="G18" s="351">
        <v>465426584</v>
      </c>
      <c r="H18" s="356">
        <v>452585368</v>
      </c>
      <c r="I18" s="356">
        <v>378529773</v>
      </c>
      <c r="J18" s="351">
        <v>36469846</v>
      </c>
      <c r="K18" s="356">
        <v>34889611</v>
      </c>
      <c r="L18" s="356">
        <v>27183342</v>
      </c>
      <c r="M18" s="351">
        <f aca="true" t="shared" si="8" ref="M18:O27">+D18+G18+J18</f>
        <v>506286331</v>
      </c>
      <c r="N18" s="356">
        <f t="shared" si="8"/>
        <v>491536418</v>
      </c>
      <c r="O18" s="356">
        <f t="shared" si="8"/>
        <v>439018106</v>
      </c>
      <c r="P18" s="345"/>
      <c r="R18" s="351">
        <v>506286331</v>
      </c>
      <c r="S18" s="353">
        <f t="shared" si="6"/>
        <v>0</v>
      </c>
      <c r="T18" s="351">
        <v>491536418</v>
      </c>
      <c r="U18" s="353">
        <f t="shared" si="7"/>
        <v>0</v>
      </c>
      <c r="V18" s="353"/>
    </row>
    <row r="19" spans="2:22" ht="12">
      <c r="B19" s="354"/>
      <c r="C19" s="355" t="s">
        <v>356</v>
      </c>
      <c r="D19" s="351">
        <v>37369976</v>
      </c>
      <c r="E19" s="356">
        <v>24308809</v>
      </c>
      <c r="F19" s="356">
        <v>26350199</v>
      </c>
      <c r="G19" s="351">
        <v>61849337</v>
      </c>
      <c r="H19" s="356">
        <v>59599963</v>
      </c>
      <c r="I19" s="356">
        <v>61314310</v>
      </c>
      <c r="J19" s="351">
        <v>217895</v>
      </c>
      <c r="K19" s="356">
        <v>183053</v>
      </c>
      <c r="L19" s="356">
        <v>123850</v>
      </c>
      <c r="M19" s="351">
        <f t="shared" si="8"/>
        <v>99437208</v>
      </c>
      <c r="N19" s="356">
        <f t="shared" si="8"/>
        <v>84091825</v>
      </c>
      <c r="O19" s="356">
        <f t="shared" si="8"/>
        <v>87788359</v>
      </c>
      <c r="P19" s="345"/>
      <c r="R19" s="351">
        <v>99437208</v>
      </c>
      <c r="S19" s="353">
        <f t="shared" si="6"/>
        <v>0</v>
      </c>
      <c r="T19" s="351">
        <v>84091825</v>
      </c>
      <c r="U19" s="353">
        <f t="shared" si="7"/>
        <v>0</v>
      </c>
      <c r="V19" s="353"/>
    </row>
    <row r="20" spans="2:22" ht="12">
      <c r="B20" s="354"/>
      <c r="C20" s="355" t="s">
        <v>357</v>
      </c>
      <c r="D20" s="351">
        <v>159523189</v>
      </c>
      <c r="E20" s="356">
        <v>167646689</v>
      </c>
      <c r="F20" s="356">
        <v>150483725</v>
      </c>
      <c r="G20" s="351">
        <v>61534654</v>
      </c>
      <c r="H20" s="356">
        <v>54579139</v>
      </c>
      <c r="I20" s="356">
        <v>51731291</v>
      </c>
      <c r="J20" s="351">
        <v>846977</v>
      </c>
      <c r="K20" s="356">
        <v>819845</v>
      </c>
      <c r="L20" s="356">
        <v>685326</v>
      </c>
      <c r="M20" s="351">
        <f t="shared" si="8"/>
        <v>221904820</v>
      </c>
      <c r="N20" s="356">
        <f t="shared" si="8"/>
        <v>223045673</v>
      </c>
      <c r="O20" s="356">
        <f t="shared" si="8"/>
        <v>202900342</v>
      </c>
      <c r="P20" s="345"/>
      <c r="R20" s="351">
        <v>221904820</v>
      </c>
      <c r="S20" s="353">
        <f t="shared" si="6"/>
        <v>0</v>
      </c>
      <c r="T20" s="351">
        <v>223045673</v>
      </c>
      <c r="U20" s="353">
        <f t="shared" si="7"/>
        <v>0</v>
      </c>
      <c r="V20" s="353"/>
    </row>
    <row r="21" spans="2:22" ht="12">
      <c r="B21" s="354"/>
      <c r="C21" s="355" t="s">
        <v>358</v>
      </c>
      <c r="D21" s="351">
        <v>0</v>
      </c>
      <c r="E21" s="356">
        <v>0</v>
      </c>
      <c r="F21" s="356">
        <v>0</v>
      </c>
      <c r="G21" s="351">
        <v>434958</v>
      </c>
      <c r="H21" s="356">
        <v>0</v>
      </c>
      <c r="I21" s="356">
        <v>99044</v>
      </c>
      <c r="J21" s="351">
        <v>0</v>
      </c>
      <c r="K21" s="356">
        <v>0</v>
      </c>
      <c r="L21" s="356">
        <v>-99044</v>
      </c>
      <c r="M21" s="351">
        <f t="shared" si="8"/>
        <v>434958</v>
      </c>
      <c r="N21" s="356">
        <f t="shared" si="8"/>
        <v>0</v>
      </c>
      <c r="O21" s="356">
        <f t="shared" si="8"/>
        <v>0</v>
      </c>
      <c r="P21" s="345"/>
      <c r="R21" s="351">
        <v>434958</v>
      </c>
      <c r="S21" s="353">
        <f t="shared" si="6"/>
        <v>0</v>
      </c>
      <c r="T21" s="351">
        <v>0</v>
      </c>
      <c r="U21" s="353">
        <f t="shared" si="7"/>
        <v>0</v>
      </c>
      <c r="V21" s="353"/>
    </row>
    <row r="22" spans="2:22" ht="12">
      <c r="B22" s="354"/>
      <c r="C22" s="355" t="s">
        <v>359</v>
      </c>
      <c r="D22" s="351">
        <v>657229351</v>
      </c>
      <c r="E22" s="356">
        <v>770150147</v>
      </c>
      <c r="F22" s="356">
        <v>764206038</v>
      </c>
      <c r="G22" s="351">
        <v>599785306</v>
      </c>
      <c r="H22" s="356">
        <v>585268211</v>
      </c>
      <c r="I22" s="356">
        <v>544289536</v>
      </c>
      <c r="J22" s="351">
        <v>-1129743232</v>
      </c>
      <c r="K22" s="356">
        <v>-1107337478</v>
      </c>
      <c r="L22" s="356">
        <v>-1093978229</v>
      </c>
      <c r="M22" s="351">
        <f t="shared" si="8"/>
        <v>127271425</v>
      </c>
      <c r="N22" s="356">
        <f t="shared" si="8"/>
        <v>248080880</v>
      </c>
      <c r="O22" s="356">
        <f t="shared" si="8"/>
        <v>214517345</v>
      </c>
      <c r="P22" s="345"/>
      <c r="R22" s="351">
        <v>127271425</v>
      </c>
      <c r="S22" s="353">
        <f t="shared" si="6"/>
        <v>0</v>
      </c>
      <c r="T22" s="351">
        <v>248080880</v>
      </c>
      <c r="U22" s="353">
        <f t="shared" si="7"/>
        <v>0</v>
      </c>
      <c r="V22" s="353"/>
    </row>
    <row r="23" spans="2:22" ht="12">
      <c r="B23" s="354"/>
      <c r="C23" s="355" t="s">
        <v>360</v>
      </c>
      <c r="D23" s="351">
        <v>54046344</v>
      </c>
      <c r="E23" s="356">
        <v>51842981</v>
      </c>
      <c r="F23" s="356">
        <v>49048386</v>
      </c>
      <c r="G23" s="351">
        <v>1252635836</v>
      </c>
      <c r="H23" s="356">
        <v>1091372309</v>
      </c>
      <c r="I23" s="356">
        <v>1138047176</v>
      </c>
      <c r="J23" s="351">
        <v>31931135</v>
      </c>
      <c r="K23" s="356">
        <v>30345071</v>
      </c>
      <c r="L23" s="356">
        <v>14906949</v>
      </c>
      <c r="M23" s="351">
        <f t="shared" si="8"/>
        <v>1338613315</v>
      </c>
      <c r="N23" s="356">
        <f t="shared" si="8"/>
        <v>1173560361</v>
      </c>
      <c r="O23" s="356">
        <f t="shared" si="8"/>
        <v>1202002511</v>
      </c>
      <c r="P23" s="345"/>
      <c r="R23" s="351">
        <v>1338613315</v>
      </c>
      <c r="S23" s="353">
        <f t="shared" si="6"/>
        <v>0</v>
      </c>
      <c r="T23" s="351">
        <v>1173560361</v>
      </c>
      <c r="U23" s="353">
        <f t="shared" si="7"/>
        <v>0</v>
      </c>
      <c r="V23" s="353"/>
    </row>
    <row r="24" spans="2:22" ht="12">
      <c r="B24" s="354"/>
      <c r="C24" s="355" t="s">
        <v>361</v>
      </c>
      <c r="D24" s="351">
        <v>104254378</v>
      </c>
      <c r="E24" s="356">
        <v>100096198</v>
      </c>
      <c r="F24" s="356">
        <v>101747086</v>
      </c>
      <c r="G24" s="351">
        <v>109751104</v>
      </c>
      <c r="H24" s="356">
        <v>97464272</v>
      </c>
      <c r="I24" s="356">
        <v>102245125</v>
      </c>
      <c r="J24" s="351">
        <v>1211435740</v>
      </c>
      <c r="K24" s="356">
        <v>1174759858</v>
      </c>
      <c r="L24" s="356">
        <v>1187681741</v>
      </c>
      <c r="M24" s="351">
        <f t="shared" si="8"/>
        <v>1425441222</v>
      </c>
      <c r="N24" s="356">
        <f t="shared" si="8"/>
        <v>1372320328</v>
      </c>
      <c r="O24" s="356">
        <f t="shared" si="8"/>
        <v>1391673952</v>
      </c>
      <c r="P24" s="345"/>
      <c r="R24" s="351">
        <v>1425441222</v>
      </c>
      <c r="S24" s="353">
        <f t="shared" si="6"/>
        <v>0</v>
      </c>
      <c r="T24" s="351">
        <v>1372320328</v>
      </c>
      <c r="U24" s="353">
        <f t="shared" si="7"/>
        <v>0</v>
      </c>
      <c r="V24" s="353"/>
    </row>
    <row r="25" spans="2:22" ht="12">
      <c r="B25" s="354"/>
      <c r="C25" s="355" t="s">
        <v>362</v>
      </c>
      <c r="D25" s="351">
        <v>5630153217</v>
      </c>
      <c r="E25" s="356">
        <v>5155570775</v>
      </c>
      <c r="F25" s="356">
        <v>4886974757</v>
      </c>
      <c r="G25" s="351">
        <v>2403639742</v>
      </c>
      <c r="H25" s="356">
        <v>2285222824</v>
      </c>
      <c r="I25" s="356">
        <v>2167955233</v>
      </c>
      <c r="J25" s="351">
        <v>-5890552</v>
      </c>
      <c r="K25" s="356">
        <v>-6994874</v>
      </c>
      <c r="L25" s="356">
        <v>-5006419</v>
      </c>
      <c r="M25" s="351">
        <f t="shared" si="8"/>
        <v>8027902407</v>
      </c>
      <c r="N25" s="356">
        <f t="shared" si="8"/>
        <v>7433798725</v>
      </c>
      <c r="O25" s="356">
        <f t="shared" si="8"/>
        <v>7049923571</v>
      </c>
      <c r="P25" s="345"/>
      <c r="R25" s="351">
        <v>8027902407</v>
      </c>
      <c r="S25" s="353">
        <f t="shared" si="6"/>
        <v>0</v>
      </c>
      <c r="T25" s="351">
        <v>7433798725</v>
      </c>
      <c r="U25" s="353">
        <f t="shared" si="7"/>
        <v>0</v>
      </c>
      <c r="V25" s="353"/>
    </row>
    <row r="26" spans="2:22" ht="12">
      <c r="B26" s="354"/>
      <c r="C26" s="355" t="s">
        <v>363</v>
      </c>
      <c r="D26" s="351">
        <v>0</v>
      </c>
      <c r="E26" s="356">
        <v>0</v>
      </c>
      <c r="F26" s="356">
        <v>0</v>
      </c>
      <c r="G26" s="351">
        <v>0</v>
      </c>
      <c r="H26" s="356">
        <v>0</v>
      </c>
      <c r="I26" s="356">
        <v>0</v>
      </c>
      <c r="J26" s="351">
        <v>43975675</v>
      </c>
      <c r="K26" s="356">
        <v>44877049</v>
      </c>
      <c r="L26" s="356">
        <v>46922970</v>
      </c>
      <c r="M26" s="351">
        <f t="shared" si="8"/>
        <v>43975675</v>
      </c>
      <c r="N26" s="356">
        <f t="shared" si="8"/>
        <v>44877049</v>
      </c>
      <c r="O26" s="356">
        <f t="shared" si="8"/>
        <v>46922970</v>
      </c>
      <c r="P26" s="345"/>
      <c r="R26" s="351">
        <v>43975675</v>
      </c>
      <c r="S26" s="353">
        <f t="shared" si="6"/>
        <v>0</v>
      </c>
      <c r="T26" s="351">
        <v>44877049</v>
      </c>
      <c r="U26" s="353">
        <f t="shared" si="7"/>
        <v>0</v>
      </c>
      <c r="V26" s="353"/>
    </row>
    <row r="27" spans="2:22" ht="12">
      <c r="B27" s="354"/>
      <c r="C27" s="355" t="s">
        <v>364</v>
      </c>
      <c r="D27" s="351">
        <v>135971076</v>
      </c>
      <c r="E27" s="356">
        <v>116218392</v>
      </c>
      <c r="F27" s="356">
        <v>137913793</v>
      </c>
      <c r="G27" s="351">
        <v>104902467</v>
      </c>
      <c r="H27" s="356">
        <v>71065948</v>
      </c>
      <c r="I27" s="356">
        <v>166429904</v>
      </c>
      <c r="J27" s="351">
        <v>12503348</v>
      </c>
      <c r="K27" s="356">
        <v>22853427</v>
      </c>
      <c r="L27" s="356">
        <v>17212519</v>
      </c>
      <c r="M27" s="351">
        <f t="shared" si="8"/>
        <v>253376891</v>
      </c>
      <c r="N27" s="356">
        <f t="shared" si="8"/>
        <v>210137767</v>
      </c>
      <c r="O27" s="356">
        <f t="shared" si="8"/>
        <v>321556216</v>
      </c>
      <c r="P27" s="345"/>
      <c r="R27" s="351">
        <v>253376891</v>
      </c>
      <c r="S27" s="353">
        <f t="shared" si="6"/>
        <v>0</v>
      </c>
      <c r="T27" s="351">
        <v>210137767</v>
      </c>
      <c r="U27" s="353">
        <f t="shared" si="7"/>
        <v>0</v>
      </c>
      <c r="V27" s="353"/>
    </row>
    <row r="29" spans="2:21" ht="12">
      <c r="B29" s="359" t="s">
        <v>365</v>
      </c>
      <c r="C29" s="360"/>
      <c r="D29" s="361">
        <f>+D17+D6</f>
        <v>8074417958</v>
      </c>
      <c r="E29" s="362">
        <v>7546125524</v>
      </c>
      <c r="F29" s="362">
        <v>7109647742</v>
      </c>
      <c r="G29" s="361">
        <f>+G17+G6</f>
        <v>6290202441</v>
      </c>
      <c r="H29" s="362">
        <v>5908766977</v>
      </c>
      <c r="I29" s="362">
        <v>5572476749</v>
      </c>
      <c r="J29" s="361">
        <f>+J17+J6</f>
        <v>1006695349</v>
      </c>
      <c r="K29" s="362">
        <v>1722771806</v>
      </c>
      <c r="L29" s="362">
        <v>564367811</v>
      </c>
      <c r="M29" s="361">
        <f>+M17+M6</f>
        <v>15371315748</v>
      </c>
      <c r="N29" s="362">
        <f>+N17+N6</f>
        <v>15177664307</v>
      </c>
      <c r="O29" s="362">
        <f>+O17+O6</f>
        <v>13246492302</v>
      </c>
      <c r="P29" s="363"/>
      <c r="R29" s="361">
        <f>+R6+R17</f>
        <v>15371315748</v>
      </c>
      <c r="S29" s="353">
        <f>+M29-R29</f>
        <v>0</v>
      </c>
      <c r="T29" s="361">
        <f>+T6+T17</f>
        <v>15177664307</v>
      </c>
      <c r="U29" s="353">
        <f t="shared" si="7"/>
        <v>0</v>
      </c>
    </row>
    <row r="30" spans="18:20" ht="12">
      <c r="R30" s="364"/>
      <c r="T30" s="364"/>
    </row>
    <row r="31" spans="18:20" ht="12">
      <c r="R31" s="364"/>
      <c r="T31" s="364"/>
    </row>
    <row r="32" spans="4:20" ht="12"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R32" s="364"/>
      <c r="T32" s="364"/>
    </row>
    <row r="33" spans="18:20" ht="24.75" customHeight="1">
      <c r="R33" s="364"/>
      <c r="T33" s="364"/>
    </row>
    <row r="34" spans="2:20" ht="30" customHeight="1">
      <c r="B34" s="427" t="s">
        <v>366</v>
      </c>
      <c r="C34" s="428"/>
      <c r="D34" s="429" t="s">
        <v>339</v>
      </c>
      <c r="E34" s="430"/>
      <c r="F34" s="431"/>
      <c r="G34" s="429" t="s">
        <v>340</v>
      </c>
      <c r="H34" s="430"/>
      <c r="I34" s="431"/>
      <c r="J34" s="429" t="s">
        <v>341</v>
      </c>
      <c r="K34" s="430"/>
      <c r="L34" s="431"/>
      <c r="M34" s="429" t="s">
        <v>342</v>
      </c>
      <c r="N34" s="430"/>
      <c r="O34" s="431"/>
      <c r="R34" s="364"/>
      <c r="T34" s="364"/>
    </row>
    <row r="35" spans="2:21" ht="12">
      <c r="B35" s="421" t="s">
        <v>367</v>
      </c>
      <c r="C35" s="422"/>
      <c r="D35" s="346">
        <f>+D4</f>
        <v>41820</v>
      </c>
      <c r="E35" s="347">
        <f>+E4</f>
        <v>41639</v>
      </c>
      <c r="F35" s="347">
        <f>+F4</f>
        <v>41274</v>
      </c>
      <c r="G35" s="346">
        <f>+G4</f>
        <v>41820</v>
      </c>
      <c r="H35" s="347">
        <f>+E35</f>
        <v>41639</v>
      </c>
      <c r="I35" s="347">
        <f>+I4</f>
        <v>41274</v>
      </c>
      <c r="J35" s="346">
        <f>+J4</f>
        <v>41820</v>
      </c>
      <c r="K35" s="347">
        <f>+H35</f>
        <v>41639</v>
      </c>
      <c r="L35" s="347">
        <f>+L4</f>
        <v>41274</v>
      </c>
      <c r="M35" s="346">
        <f>+M4</f>
        <v>41820</v>
      </c>
      <c r="N35" s="347">
        <f>+K35</f>
        <v>41639</v>
      </c>
      <c r="O35" s="347">
        <f>+O4</f>
        <v>41274</v>
      </c>
      <c r="S35" s="353"/>
      <c r="U35" s="353"/>
    </row>
    <row r="36" spans="2:21" ht="12">
      <c r="B36" s="423"/>
      <c r="C36" s="424"/>
      <c r="D36" s="348" t="s">
        <v>344</v>
      </c>
      <c r="E36" s="349" t="str">
        <f>+E5</f>
        <v>M$</v>
      </c>
      <c r="F36" s="349" t="s">
        <v>344</v>
      </c>
      <c r="G36" s="348" t="s">
        <v>344</v>
      </c>
      <c r="H36" s="349" t="str">
        <f>+E36</f>
        <v>M$</v>
      </c>
      <c r="I36" s="349" t="s">
        <v>344</v>
      </c>
      <c r="J36" s="348" t="s">
        <v>344</v>
      </c>
      <c r="K36" s="349" t="str">
        <f>+H36</f>
        <v>M$</v>
      </c>
      <c r="L36" s="349" t="s">
        <v>344</v>
      </c>
      <c r="M36" s="348" t="s">
        <v>344</v>
      </c>
      <c r="N36" s="349" t="str">
        <f>+K36</f>
        <v>M$</v>
      </c>
      <c r="O36" s="349" t="s">
        <v>344</v>
      </c>
      <c r="S36" s="353"/>
      <c r="U36" s="353"/>
    </row>
    <row r="37" spans="2:22" ht="12">
      <c r="B37" s="365" t="s">
        <v>368</v>
      </c>
      <c r="D37" s="351">
        <f>SUM(D38:D44)</f>
        <v>1481344358</v>
      </c>
      <c r="E37" s="352">
        <v>1504630338</v>
      </c>
      <c r="F37" s="352">
        <v>1204997966</v>
      </c>
      <c r="G37" s="351">
        <f>SUM(G38:G44)</f>
        <v>1475590159</v>
      </c>
      <c r="H37" s="352">
        <v>1391925362</v>
      </c>
      <c r="I37" s="352">
        <v>1336687289</v>
      </c>
      <c r="J37" s="351">
        <f>SUM(J38:J44)</f>
        <v>-620810996</v>
      </c>
      <c r="K37" s="352">
        <v>84703999</v>
      </c>
      <c r="L37" s="352">
        <v>-194954530</v>
      </c>
      <c r="M37" s="351">
        <f>SUM(M38:M44)</f>
        <v>2336123521</v>
      </c>
      <c r="N37" s="352">
        <f>SUM(N38:N44)</f>
        <v>2981259699</v>
      </c>
      <c r="O37" s="352">
        <f>SUM(O38:O44)</f>
        <v>2346730725</v>
      </c>
      <c r="R37" s="351">
        <f>SUM(R38:R44)</f>
        <v>2336123521</v>
      </c>
      <c r="S37" s="353">
        <f aca="true" t="shared" si="9" ref="S37:S44">+M37-R37</f>
        <v>0</v>
      </c>
      <c r="T37" s="351">
        <f>SUM(T38:T44)</f>
        <v>2981259699</v>
      </c>
      <c r="U37" s="353">
        <f aca="true" t="shared" si="10" ref="U37:U44">+N37-T37</f>
        <v>0</v>
      </c>
      <c r="V37" s="353"/>
    </row>
    <row r="38" spans="2:22" ht="12">
      <c r="B38" s="354"/>
      <c r="C38" s="355" t="s">
        <v>369</v>
      </c>
      <c r="D38" s="351">
        <v>369019020</v>
      </c>
      <c r="E38" s="356">
        <v>410914229</v>
      </c>
      <c r="F38" s="356">
        <v>410237181</v>
      </c>
      <c r="G38" s="351">
        <v>130008403</v>
      </c>
      <c r="H38" s="356">
        <v>173246439</v>
      </c>
      <c r="I38" s="356">
        <v>232971384</v>
      </c>
      <c r="J38" s="351">
        <v>14941602</v>
      </c>
      <c r="K38" s="356">
        <v>322514537</v>
      </c>
      <c r="L38" s="356">
        <v>15214737</v>
      </c>
      <c r="M38" s="351">
        <f aca="true" t="shared" si="11" ref="M38:O44">+D38+G38+J38</f>
        <v>513969025</v>
      </c>
      <c r="N38" s="356">
        <f t="shared" si="11"/>
        <v>906675205</v>
      </c>
      <c r="O38" s="356">
        <f t="shared" si="11"/>
        <v>658423302</v>
      </c>
      <c r="R38" s="351">
        <v>513969025</v>
      </c>
      <c r="S38" s="353">
        <f t="shared" si="9"/>
        <v>0</v>
      </c>
      <c r="T38" s="351">
        <v>906675205</v>
      </c>
      <c r="U38" s="353">
        <f t="shared" si="10"/>
        <v>0</v>
      </c>
      <c r="V38" s="353"/>
    </row>
    <row r="39" spans="2:22" ht="12">
      <c r="B39" s="354"/>
      <c r="C39" s="355" t="s">
        <v>370</v>
      </c>
      <c r="D39" s="351">
        <v>430481840</v>
      </c>
      <c r="E39" s="356">
        <v>485923015</v>
      </c>
      <c r="F39" s="356">
        <v>354778875</v>
      </c>
      <c r="G39" s="351">
        <v>969461766</v>
      </c>
      <c r="H39" s="356">
        <v>833574667</v>
      </c>
      <c r="I39" s="356">
        <v>771682773</v>
      </c>
      <c r="J39" s="351">
        <v>12585689</v>
      </c>
      <c r="K39" s="356">
        <v>100094650</v>
      </c>
      <c r="L39" s="356">
        <v>68390102</v>
      </c>
      <c r="M39" s="351">
        <f t="shared" si="11"/>
        <v>1412529295</v>
      </c>
      <c r="N39" s="356">
        <f t="shared" si="11"/>
        <v>1419592332</v>
      </c>
      <c r="O39" s="356">
        <f t="shared" si="11"/>
        <v>1194851750</v>
      </c>
      <c r="R39" s="351">
        <v>1412529295</v>
      </c>
      <c r="S39" s="353">
        <f t="shared" si="9"/>
        <v>0</v>
      </c>
      <c r="T39" s="351">
        <v>1419592332</v>
      </c>
      <c r="U39" s="353">
        <f t="shared" si="10"/>
        <v>0</v>
      </c>
      <c r="V39" s="353"/>
    </row>
    <row r="40" spans="2:22" ht="12">
      <c r="B40" s="354"/>
      <c r="C40" s="355" t="s">
        <v>371</v>
      </c>
      <c r="D40" s="351">
        <v>562366113</v>
      </c>
      <c r="E40" s="356">
        <v>436105046</v>
      </c>
      <c r="F40" s="356">
        <v>303548537</v>
      </c>
      <c r="G40" s="351">
        <v>212777247</v>
      </c>
      <c r="H40" s="356">
        <v>167324745</v>
      </c>
      <c r="I40" s="356">
        <v>140077447</v>
      </c>
      <c r="J40" s="351">
        <v>-663446435</v>
      </c>
      <c r="K40" s="356">
        <v>-399017521</v>
      </c>
      <c r="L40" s="356">
        <v>-293366477</v>
      </c>
      <c r="M40" s="351">
        <f t="shared" si="11"/>
        <v>111696925</v>
      </c>
      <c r="N40" s="356">
        <f t="shared" si="11"/>
        <v>204412270</v>
      </c>
      <c r="O40" s="356">
        <f t="shared" si="11"/>
        <v>150259507</v>
      </c>
      <c r="R40" s="351">
        <v>111696925</v>
      </c>
      <c r="S40" s="353">
        <f t="shared" si="9"/>
        <v>0</v>
      </c>
      <c r="T40" s="351">
        <v>204412270</v>
      </c>
      <c r="U40" s="353">
        <f t="shared" si="10"/>
        <v>0</v>
      </c>
      <c r="V40" s="353"/>
    </row>
    <row r="41" spans="2:22" ht="12">
      <c r="B41" s="354"/>
      <c r="C41" s="355" t="s">
        <v>372</v>
      </c>
      <c r="D41" s="351">
        <v>35949968</v>
      </c>
      <c r="E41" s="356">
        <v>45046839</v>
      </c>
      <c r="F41" s="356">
        <v>38320326</v>
      </c>
      <c r="G41" s="351">
        <v>51829642</v>
      </c>
      <c r="H41" s="356">
        <v>63787200</v>
      </c>
      <c r="I41" s="356">
        <v>44316361</v>
      </c>
      <c r="J41" s="351">
        <v>8379363</v>
      </c>
      <c r="K41" s="356">
        <v>9748619</v>
      </c>
      <c r="L41" s="356">
        <v>7094015</v>
      </c>
      <c r="M41" s="351">
        <f t="shared" si="11"/>
        <v>96158973</v>
      </c>
      <c r="N41" s="356">
        <f t="shared" si="11"/>
        <v>118582658</v>
      </c>
      <c r="O41" s="356">
        <f t="shared" si="11"/>
        <v>89730702</v>
      </c>
      <c r="P41" s="345"/>
      <c r="R41" s="351">
        <v>96158973</v>
      </c>
      <c r="S41" s="353">
        <f t="shared" si="9"/>
        <v>0</v>
      </c>
      <c r="T41" s="351">
        <v>118582658</v>
      </c>
      <c r="U41" s="353">
        <f t="shared" si="10"/>
        <v>0</v>
      </c>
      <c r="V41" s="353"/>
    </row>
    <row r="42" spans="2:22" ht="12">
      <c r="B42" s="354"/>
      <c r="C42" s="355" t="s">
        <v>373</v>
      </c>
      <c r="D42" s="351">
        <v>60624563</v>
      </c>
      <c r="E42" s="356">
        <v>112884609</v>
      </c>
      <c r="F42" s="356">
        <v>89759550</v>
      </c>
      <c r="G42" s="351">
        <v>48864422</v>
      </c>
      <c r="H42" s="356">
        <v>93400399</v>
      </c>
      <c r="I42" s="356">
        <v>74218109</v>
      </c>
      <c r="J42" s="351">
        <v>3654177</v>
      </c>
      <c r="K42" s="356">
        <v>48863377</v>
      </c>
      <c r="L42" s="356">
        <v>5567879</v>
      </c>
      <c r="M42" s="351">
        <f t="shared" si="11"/>
        <v>113143162</v>
      </c>
      <c r="N42" s="356">
        <f t="shared" si="11"/>
        <v>255148385</v>
      </c>
      <c r="O42" s="356">
        <f t="shared" si="11"/>
        <v>169545538</v>
      </c>
      <c r="P42" s="345"/>
      <c r="R42" s="351">
        <v>113143162</v>
      </c>
      <c r="S42" s="353">
        <f t="shared" si="9"/>
        <v>0</v>
      </c>
      <c r="T42" s="351">
        <v>255148385</v>
      </c>
      <c r="U42" s="353">
        <f t="shared" si="10"/>
        <v>0</v>
      </c>
      <c r="V42" s="353"/>
    </row>
    <row r="43" spans="2:22" ht="12">
      <c r="B43" s="354"/>
      <c r="C43" s="355" t="s">
        <v>374</v>
      </c>
      <c r="D43" s="351">
        <v>0</v>
      </c>
      <c r="E43" s="356">
        <v>0</v>
      </c>
      <c r="F43" s="356">
        <v>0</v>
      </c>
      <c r="G43" s="351">
        <v>0</v>
      </c>
      <c r="H43" s="356">
        <v>0</v>
      </c>
      <c r="I43" s="356">
        <v>0</v>
      </c>
      <c r="J43" s="351">
        <v>0</v>
      </c>
      <c r="K43" s="356">
        <v>0</v>
      </c>
      <c r="L43" s="356">
        <v>0</v>
      </c>
      <c r="M43" s="351">
        <f t="shared" si="11"/>
        <v>0</v>
      </c>
      <c r="N43" s="356">
        <f t="shared" si="11"/>
        <v>0</v>
      </c>
      <c r="O43" s="356">
        <f t="shared" si="11"/>
        <v>0</v>
      </c>
      <c r="P43" s="345"/>
      <c r="R43" s="351">
        <v>0</v>
      </c>
      <c r="S43" s="353">
        <f t="shared" si="9"/>
        <v>0</v>
      </c>
      <c r="T43" s="351">
        <v>0</v>
      </c>
      <c r="U43" s="353">
        <f t="shared" si="10"/>
        <v>0</v>
      </c>
      <c r="V43" s="353"/>
    </row>
    <row r="44" spans="2:22" ht="12">
      <c r="B44" s="354"/>
      <c r="C44" s="355" t="s">
        <v>375</v>
      </c>
      <c r="D44" s="351">
        <v>22902854</v>
      </c>
      <c r="E44" s="356">
        <v>13756600</v>
      </c>
      <c r="F44" s="356">
        <v>8353497</v>
      </c>
      <c r="G44" s="351">
        <v>62648679</v>
      </c>
      <c r="H44" s="356">
        <v>60591912</v>
      </c>
      <c r="I44" s="356">
        <v>73421215</v>
      </c>
      <c r="J44" s="351">
        <v>3074608</v>
      </c>
      <c r="K44" s="356">
        <v>2500337</v>
      </c>
      <c r="L44" s="356">
        <v>2145214</v>
      </c>
      <c r="M44" s="351">
        <f t="shared" si="11"/>
        <v>88626141</v>
      </c>
      <c r="N44" s="356">
        <f t="shared" si="11"/>
        <v>76848849</v>
      </c>
      <c r="O44" s="356">
        <f t="shared" si="11"/>
        <v>83919926</v>
      </c>
      <c r="P44" s="345"/>
      <c r="R44" s="351">
        <v>88626141</v>
      </c>
      <c r="S44" s="353">
        <f t="shared" si="9"/>
        <v>0</v>
      </c>
      <c r="T44" s="351">
        <v>76848849</v>
      </c>
      <c r="U44" s="353">
        <f t="shared" si="10"/>
        <v>0</v>
      </c>
      <c r="V44" s="353"/>
    </row>
    <row r="45" ht="12">
      <c r="V45" s="353"/>
    </row>
    <row r="46" spans="2:22" ht="24">
      <c r="B46" s="354"/>
      <c r="C46" s="357" t="s">
        <v>376</v>
      </c>
      <c r="D46" s="351">
        <v>0</v>
      </c>
      <c r="E46" s="352">
        <v>0</v>
      </c>
      <c r="F46" s="352">
        <v>0</v>
      </c>
      <c r="G46" s="351">
        <v>0</v>
      </c>
      <c r="H46" s="352">
        <v>0</v>
      </c>
      <c r="I46" s="352">
        <v>0</v>
      </c>
      <c r="J46" s="351">
        <v>0</v>
      </c>
      <c r="K46" s="352">
        <v>0</v>
      </c>
      <c r="L46" s="352">
        <v>0</v>
      </c>
      <c r="M46" s="351">
        <v>0</v>
      </c>
      <c r="N46" s="352"/>
      <c r="O46" s="352">
        <v>0</v>
      </c>
      <c r="P46" s="345"/>
      <c r="R46" s="351"/>
      <c r="T46" s="351"/>
      <c r="V46" s="353"/>
    </row>
    <row r="47" ht="12">
      <c r="V47" s="353"/>
    </row>
    <row r="48" spans="2:22" ht="12">
      <c r="B48" s="358" t="s">
        <v>377</v>
      </c>
      <c r="D48" s="351">
        <f>SUM(D49:D55)</f>
        <v>2474953970</v>
      </c>
      <c r="E48" s="352">
        <v>2040534883</v>
      </c>
      <c r="F48" s="352">
        <v>2018046883</v>
      </c>
      <c r="G48" s="351">
        <f>SUM(G49:G55)</f>
        <v>1588514137</v>
      </c>
      <c r="H48" s="352">
        <v>1401109244</v>
      </c>
      <c r="I48" s="352">
        <v>1418333328</v>
      </c>
      <c r="J48" s="351">
        <f>SUM(J49:J55)</f>
        <v>276960443</v>
      </c>
      <c r="K48" s="352">
        <v>247295620</v>
      </c>
      <c r="L48" s="352">
        <v>505174320</v>
      </c>
      <c r="M48" s="351">
        <f>SUM(M49:M55)</f>
        <v>4340428550</v>
      </c>
      <c r="N48" s="352">
        <f>SUM(N49:N55)</f>
        <v>3688939747</v>
      </c>
      <c r="O48" s="352">
        <f>SUM(O49:O55)</f>
        <v>3941554531</v>
      </c>
      <c r="P48" s="345"/>
      <c r="R48" s="351">
        <f>SUM(R49:R55)</f>
        <v>4340428550</v>
      </c>
      <c r="S48" s="353">
        <f aca="true" t="shared" si="12" ref="S48:S55">+M48-R48</f>
        <v>0</v>
      </c>
      <c r="T48" s="351">
        <f>SUM(T49:T55)</f>
        <v>3688939747</v>
      </c>
      <c r="U48" s="353">
        <f aca="true" t="shared" si="13" ref="U48:U68">+N48-T48</f>
        <v>0</v>
      </c>
      <c r="V48" s="353"/>
    </row>
    <row r="49" spans="2:22" ht="12">
      <c r="B49" s="354"/>
      <c r="C49" s="355" t="s">
        <v>378</v>
      </c>
      <c r="D49" s="351">
        <v>2007940523</v>
      </c>
      <c r="E49" s="356">
        <v>1600171935</v>
      </c>
      <c r="F49" s="356">
        <v>1545210455</v>
      </c>
      <c r="G49" s="351">
        <v>1094020801</v>
      </c>
      <c r="H49" s="356">
        <v>930826729</v>
      </c>
      <c r="I49" s="356">
        <v>824212315</v>
      </c>
      <c r="J49" s="351">
        <v>266099133</v>
      </c>
      <c r="K49" s="356">
        <v>259250447</v>
      </c>
      <c r="L49" s="356">
        <v>558697099</v>
      </c>
      <c r="M49" s="351">
        <f aca="true" t="shared" si="14" ref="M49:O55">+D49+G49+J49</f>
        <v>3368060457</v>
      </c>
      <c r="N49" s="356">
        <f t="shared" si="14"/>
        <v>2790249111</v>
      </c>
      <c r="O49" s="356">
        <f t="shared" si="14"/>
        <v>2928119869</v>
      </c>
      <c r="P49" s="345"/>
      <c r="R49" s="351">
        <v>3368060457</v>
      </c>
      <c r="S49" s="353">
        <f t="shared" si="12"/>
        <v>0</v>
      </c>
      <c r="T49" s="351">
        <v>2790249111</v>
      </c>
      <c r="U49" s="353">
        <f t="shared" si="13"/>
        <v>0</v>
      </c>
      <c r="V49" s="353"/>
    </row>
    <row r="50" spans="2:22" ht="12">
      <c r="B50" s="354"/>
      <c r="C50" s="355" t="s">
        <v>379</v>
      </c>
      <c r="D50" s="351">
        <v>95223</v>
      </c>
      <c r="E50" s="356">
        <v>126143</v>
      </c>
      <c r="F50" s="356">
        <v>175898</v>
      </c>
      <c r="G50" s="351">
        <v>43435157</v>
      </c>
      <c r="H50" s="356">
        <v>22937735</v>
      </c>
      <c r="I50" s="356">
        <v>14081540</v>
      </c>
      <c r="J50" s="351">
        <v>941</v>
      </c>
      <c r="K50" s="356">
        <v>0</v>
      </c>
      <c r="L50" s="356">
        <v>0</v>
      </c>
      <c r="M50" s="351">
        <f t="shared" si="14"/>
        <v>43531321</v>
      </c>
      <c r="N50" s="356">
        <f t="shared" si="14"/>
        <v>23063878</v>
      </c>
      <c r="O50" s="356">
        <f t="shared" si="14"/>
        <v>14257438</v>
      </c>
      <c r="P50" s="345"/>
      <c r="R50" s="351">
        <v>43531321</v>
      </c>
      <c r="S50" s="353">
        <f t="shared" si="12"/>
        <v>0</v>
      </c>
      <c r="T50" s="351">
        <v>23063878</v>
      </c>
      <c r="U50" s="353">
        <f t="shared" si="13"/>
        <v>0</v>
      </c>
      <c r="V50" s="353"/>
    </row>
    <row r="51" spans="2:22" ht="12">
      <c r="B51" s="354"/>
      <c r="C51" s="355" t="s">
        <v>380</v>
      </c>
      <c r="D51" s="351">
        <v>4414799</v>
      </c>
      <c r="E51" s="356">
        <v>4206159</v>
      </c>
      <c r="F51" s="356">
        <v>7114225</v>
      </c>
      <c r="G51" s="351">
        <v>0</v>
      </c>
      <c r="H51" s="356">
        <v>0</v>
      </c>
      <c r="I51" s="356">
        <v>0</v>
      </c>
      <c r="J51" s="351">
        <v>-4414799</v>
      </c>
      <c r="K51" s="356">
        <v>-4206159</v>
      </c>
      <c r="L51" s="356">
        <v>-7114225</v>
      </c>
      <c r="M51" s="351">
        <f t="shared" si="14"/>
        <v>0</v>
      </c>
      <c r="N51" s="356">
        <f t="shared" si="14"/>
        <v>0</v>
      </c>
      <c r="O51" s="356">
        <f t="shared" si="14"/>
        <v>0</v>
      </c>
      <c r="P51" s="345"/>
      <c r="R51" s="351">
        <v>0</v>
      </c>
      <c r="S51" s="353">
        <f t="shared" si="12"/>
        <v>0</v>
      </c>
      <c r="T51" s="351">
        <v>0</v>
      </c>
      <c r="U51" s="353">
        <f t="shared" si="13"/>
        <v>0</v>
      </c>
      <c r="V51" s="353"/>
    </row>
    <row r="52" spans="2:22" ht="12">
      <c r="B52" s="354"/>
      <c r="C52" s="355" t="s">
        <v>381</v>
      </c>
      <c r="D52" s="351">
        <v>32026865</v>
      </c>
      <c r="E52" s="356">
        <v>33574202</v>
      </c>
      <c r="F52" s="356">
        <v>26347451</v>
      </c>
      <c r="G52" s="351">
        <v>171188248</v>
      </c>
      <c r="H52" s="356">
        <v>154230523</v>
      </c>
      <c r="I52" s="356">
        <v>143882430</v>
      </c>
      <c r="J52" s="351">
        <v>7138782</v>
      </c>
      <c r="K52" s="356">
        <v>6162628</v>
      </c>
      <c r="L52" s="356">
        <v>6345154</v>
      </c>
      <c r="M52" s="351">
        <f t="shared" si="14"/>
        <v>210353895</v>
      </c>
      <c r="N52" s="356">
        <f t="shared" si="14"/>
        <v>193967353</v>
      </c>
      <c r="O52" s="356">
        <f t="shared" si="14"/>
        <v>176575035</v>
      </c>
      <c r="P52" s="345"/>
      <c r="R52" s="351">
        <v>210353895</v>
      </c>
      <c r="S52" s="353">
        <f t="shared" si="12"/>
        <v>0</v>
      </c>
      <c r="T52" s="351">
        <v>193967353</v>
      </c>
      <c r="U52" s="353">
        <f t="shared" si="13"/>
        <v>0</v>
      </c>
      <c r="V52" s="353"/>
    </row>
    <row r="53" spans="2:22" ht="12">
      <c r="B53" s="354"/>
      <c r="C53" s="355" t="s">
        <v>382</v>
      </c>
      <c r="D53" s="351">
        <v>348768519</v>
      </c>
      <c r="E53" s="356">
        <v>329663782</v>
      </c>
      <c r="F53" s="356">
        <v>350892546</v>
      </c>
      <c r="G53" s="351">
        <v>61751366</v>
      </c>
      <c r="H53" s="356">
        <v>95496877</v>
      </c>
      <c r="I53" s="356">
        <v>187420880</v>
      </c>
      <c r="J53" s="351">
        <v>3939381</v>
      </c>
      <c r="K53" s="356">
        <v>-29673769</v>
      </c>
      <c r="L53" s="356">
        <v>-37185729</v>
      </c>
      <c r="M53" s="351">
        <f t="shared" si="14"/>
        <v>414459266</v>
      </c>
      <c r="N53" s="356">
        <f t="shared" si="14"/>
        <v>395486890</v>
      </c>
      <c r="O53" s="356">
        <f t="shared" si="14"/>
        <v>501127697</v>
      </c>
      <c r="P53" s="345"/>
      <c r="R53" s="351">
        <v>414459266</v>
      </c>
      <c r="S53" s="353">
        <f t="shared" si="12"/>
        <v>0</v>
      </c>
      <c r="T53" s="351">
        <v>395486890</v>
      </c>
      <c r="U53" s="353">
        <f t="shared" si="13"/>
        <v>0</v>
      </c>
      <c r="V53" s="353"/>
    </row>
    <row r="54" spans="2:22" ht="12">
      <c r="B54" s="354"/>
      <c r="C54" s="355" t="s">
        <v>383</v>
      </c>
      <c r="D54" s="351">
        <v>41984855</v>
      </c>
      <c r="E54" s="356">
        <v>40793344</v>
      </c>
      <c r="F54" s="356">
        <v>39594199</v>
      </c>
      <c r="G54" s="351">
        <v>203567555</v>
      </c>
      <c r="H54" s="356">
        <v>189410354</v>
      </c>
      <c r="I54" s="356">
        <v>209739455</v>
      </c>
      <c r="J54" s="351">
        <v>9630378</v>
      </c>
      <c r="K54" s="356">
        <v>8311293</v>
      </c>
      <c r="L54" s="356">
        <v>6827714</v>
      </c>
      <c r="M54" s="351">
        <f t="shared" si="14"/>
        <v>255182788</v>
      </c>
      <c r="N54" s="356">
        <f t="shared" si="14"/>
        <v>238514991</v>
      </c>
      <c r="O54" s="356">
        <f t="shared" si="14"/>
        <v>256161368</v>
      </c>
      <c r="P54" s="345"/>
      <c r="R54" s="351">
        <v>255182788</v>
      </c>
      <c r="S54" s="353">
        <f t="shared" si="12"/>
        <v>0</v>
      </c>
      <c r="T54" s="351">
        <v>238514991</v>
      </c>
      <c r="U54" s="353">
        <f t="shared" si="13"/>
        <v>0</v>
      </c>
      <c r="V54" s="353"/>
    </row>
    <row r="55" spans="2:22" ht="12">
      <c r="B55" s="354"/>
      <c r="C55" s="355" t="s">
        <v>384</v>
      </c>
      <c r="D55" s="351">
        <v>39723186</v>
      </c>
      <c r="E55" s="356">
        <v>31999318</v>
      </c>
      <c r="F55" s="356">
        <v>48712109</v>
      </c>
      <c r="G55" s="351">
        <v>14551010</v>
      </c>
      <c r="H55" s="356">
        <v>8207026</v>
      </c>
      <c r="I55" s="356">
        <v>38996708</v>
      </c>
      <c r="J55" s="351">
        <v>-5433373</v>
      </c>
      <c r="K55" s="356">
        <v>7451180</v>
      </c>
      <c r="L55" s="356">
        <v>-22395693</v>
      </c>
      <c r="M55" s="351">
        <f t="shared" si="14"/>
        <v>48840823</v>
      </c>
      <c r="N55" s="356">
        <f t="shared" si="14"/>
        <v>47657524</v>
      </c>
      <c r="O55" s="356">
        <f t="shared" si="14"/>
        <v>65313124</v>
      </c>
      <c r="P55" s="345"/>
      <c r="R55" s="351">
        <v>48840823</v>
      </c>
      <c r="S55" s="353">
        <f t="shared" si="12"/>
        <v>0</v>
      </c>
      <c r="T55" s="351">
        <v>47657524</v>
      </c>
      <c r="U55" s="353">
        <f t="shared" si="13"/>
        <v>0</v>
      </c>
      <c r="V55" s="353"/>
    </row>
    <row r="56" spans="21:22" ht="12">
      <c r="U56" s="353">
        <f t="shared" si="13"/>
        <v>0</v>
      </c>
      <c r="V56" s="353"/>
    </row>
    <row r="57" spans="2:22" ht="12">
      <c r="B57" s="358" t="s">
        <v>385</v>
      </c>
      <c r="D57" s="351">
        <f>+D58+D66</f>
        <v>4118119630</v>
      </c>
      <c r="E57" s="352">
        <v>4000960303</v>
      </c>
      <c r="F57" s="352">
        <v>3886602893</v>
      </c>
      <c r="G57" s="351">
        <f>+G58+G66</f>
        <v>3226098145</v>
      </c>
      <c r="H57" s="352">
        <v>3115732371</v>
      </c>
      <c r="I57" s="352">
        <v>2817456132</v>
      </c>
      <c r="J57" s="351">
        <f>+J58+J66</f>
        <v>1350545902</v>
      </c>
      <c r="K57" s="352">
        <v>1390772187</v>
      </c>
      <c r="L57" s="352">
        <v>254148021</v>
      </c>
      <c r="M57" s="351">
        <f>+M58+M66</f>
        <v>8694763677</v>
      </c>
      <c r="N57" s="352">
        <f>+N58+N66</f>
        <v>8507464861</v>
      </c>
      <c r="O57" s="352">
        <f>+O58+O66</f>
        <v>6958207046</v>
      </c>
      <c r="P57" s="345"/>
      <c r="R57" s="351">
        <f>+R58+R66</f>
        <v>8694763677</v>
      </c>
      <c r="S57" s="353">
        <f aca="true" t="shared" si="15" ref="S57:S64">+M57-R57</f>
        <v>0</v>
      </c>
      <c r="T57" s="351">
        <f>+T58+T66</f>
        <v>8507464861</v>
      </c>
      <c r="U57" s="353">
        <f t="shared" si="13"/>
        <v>0</v>
      </c>
      <c r="V57" s="353"/>
    </row>
    <row r="58" spans="2:22" ht="12" customHeight="1">
      <c r="B58" s="425" t="s">
        <v>386</v>
      </c>
      <c r="C58" s="426"/>
      <c r="D58" s="351">
        <f>SUM(D59:D64)</f>
        <v>4118119630</v>
      </c>
      <c r="E58" s="352">
        <v>4000960303</v>
      </c>
      <c r="F58" s="352">
        <v>3886602893</v>
      </c>
      <c r="G58" s="351">
        <f>SUM(G59:G64)</f>
        <v>3226098145</v>
      </c>
      <c r="H58" s="352">
        <v>3115732371</v>
      </c>
      <c r="I58" s="352">
        <v>2817456132</v>
      </c>
      <c r="J58" s="351">
        <f>SUM(J59:J64)</f>
        <v>1350545902</v>
      </c>
      <c r="K58" s="352">
        <v>1390772187</v>
      </c>
      <c r="L58" s="352">
        <v>254148021</v>
      </c>
      <c r="M58" s="351">
        <f>SUM(M59:M64)</f>
        <v>6410773505</v>
      </c>
      <c r="N58" s="352">
        <f>SUM(N59:N64)</f>
        <v>6168554253</v>
      </c>
      <c r="O58" s="352">
        <f>SUM(O59:O64)</f>
        <v>3893798572</v>
      </c>
      <c r="P58" s="345"/>
      <c r="R58" s="351">
        <f>+R59+R60+R61+R64</f>
        <v>6410773505</v>
      </c>
      <c r="S58" s="353">
        <f t="shared" si="15"/>
        <v>0</v>
      </c>
      <c r="T58" s="351">
        <f>+T59+T60+T61+T64</f>
        <v>6168554253</v>
      </c>
      <c r="U58" s="353">
        <f t="shared" si="13"/>
        <v>0</v>
      </c>
      <c r="V58" s="353"/>
    </row>
    <row r="59" spans="2:22" ht="12">
      <c r="B59" s="354"/>
      <c r="C59" s="355" t="s">
        <v>387</v>
      </c>
      <c r="D59" s="351">
        <v>1471477973</v>
      </c>
      <c r="E59" s="356">
        <v>1459295724</v>
      </c>
      <c r="F59" s="356">
        <v>1488171918</v>
      </c>
      <c r="G59" s="351">
        <v>907104358</v>
      </c>
      <c r="H59" s="356">
        <v>865828224</v>
      </c>
      <c r="I59" s="356">
        <v>829508479</v>
      </c>
      <c r="J59" s="351">
        <v>3290698394</v>
      </c>
      <c r="K59" s="356">
        <v>3344156777</v>
      </c>
      <c r="L59" s="356">
        <v>507202438</v>
      </c>
      <c r="M59" s="351">
        <f aca="true" t="shared" si="16" ref="M59:O61">+D59+G59+J59</f>
        <v>5669280725</v>
      </c>
      <c r="N59" s="356">
        <f t="shared" si="16"/>
        <v>5669280725</v>
      </c>
      <c r="O59" s="356">
        <f t="shared" si="16"/>
        <v>2824882835</v>
      </c>
      <c r="P59" s="345"/>
      <c r="R59" s="351">
        <v>5669280725</v>
      </c>
      <c r="S59" s="353">
        <f t="shared" si="15"/>
        <v>0</v>
      </c>
      <c r="T59" s="351">
        <v>5669280725</v>
      </c>
      <c r="U59" s="353">
        <f t="shared" si="13"/>
        <v>0</v>
      </c>
      <c r="V59" s="353"/>
    </row>
    <row r="60" spans="2:22" ht="12">
      <c r="B60" s="354"/>
      <c r="C60" s="355" t="s">
        <v>388</v>
      </c>
      <c r="D60" s="351">
        <v>2028227811</v>
      </c>
      <c r="E60" s="356">
        <v>2063018576</v>
      </c>
      <c r="F60" s="356">
        <v>1890441860</v>
      </c>
      <c r="G60" s="351">
        <v>1280991794</v>
      </c>
      <c r="H60" s="356">
        <v>1495097851</v>
      </c>
      <c r="I60" s="356">
        <v>1283404466</v>
      </c>
      <c r="J60" s="351">
        <v>-436014779</v>
      </c>
      <c r="K60" s="356">
        <v>-744482130</v>
      </c>
      <c r="L60" s="356">
        <v>-752567485</v>
      </c>
      <c r="M60" s="351">
        <f t="shared" si="16"/>
        <v>2873204826</v>
      </c>
      <c r="N60" s="356">
        <f t="shared" si="16"/>
        <v>2813634297</v>
      </c>
      <c r="O60" s="356">
        <f t="shared" si="16"/>
        <v>2421278841</v>
      </c>
      <c r="P60" s="345"/>
      <c r="R60" s="351">
        <v>2873204826</v>
      </c>
      <c r="S60" s="353">
        <f t="shared" si="15"/>
        <v>0</v>
      </c>
      <c r="T60" s="351">
        <v>2813634297</v>
      </c>
      <c r="U60" s="353">
        <f t="shared" si="13"/>
        <v>0</v>
      </c>
      <c r="V60" s="353"/>
    </row>
    <row r="61" spans="2:22" ht="12">
      <c r="B61" s="354"/>
      <c r="C61" s="355" t="s">
        <v>389</v>
      </c>
      <c r="D61" s="351">
        <v>206536579</v>
      </c>
      <c r="E61" s="356">
        <v>206510282</v>
      </c>
      <c r="F61" s="356">
        <v>206008557</v>
      </c>
      <c r="G61" s="351">
        <v>4479697</v>
      </c>
      <c r="H61" s="356">
        <v>4193997</v>
      </c>
      <c r="I61" s="356">
        <v>4180489</v>
      </c>
      <c r="J61" s="351">
        <v>-52256628</v>
      </c>
      <c r="K61" s="356">
        <v>-51944631</v>
      </c>
      <c r="L61" s="356">
        <v>-51429398</v>
      </c>
      <c r="M61" s="351">
        <f t="shared" si="16"/>
        <v>158759648</v>
      </c>
      <c r="N61" s="356">
        <f t="shared" si="16"/>
        <v>158759648</v>
      </c>
      <c r="O61" s="356">
        <f t="shared" si="16"/>
        <v>158759648</v>
      </c>
      <c r="P61" s="345"/>
      <c r="R61" s="351">
        <v>158759648</v>
      </c>
      <c r="S61" s="353">
        <f t="shared" si="15"/>
        <v>0</v>
      </c>
      <c r="T61" s="351">
        <v>158759648</v>
      </c>
      <c r="U61" s="353">
        <f t="shared" si="13"/>
        <v>0</v>
      </c>
      <c r="V61" s="353"/>
    </row>
    <row r="62" spans="2:22" ht="12" customHeight="1" hidden="1">
      <c r="B62" s="354"/>
      <c r="C62" s="355" t="s">
        <v>390</v>
      </c>
      <c r="D62" s="351">
        <v>0</v>
      </c>
      <c r="E62" s="356">
        <v>0</v>
      </c>
      <c r="F62" s="356">
        <v>0</v>
      </c>
      <c r="G62" s="351">
        <v>0</v>
      </c>
      <c r="H62" s="356">
        <v>0</v>
      </c>
      <c r="I62" s="356">
        <v>0</v>
      </c>
      <c r="J62" s="351">
        <v>0</v>
      </c>
      <c r="K62" s="356">
        <v>0</v>
      </c>
      <c r="L62" s="356">
        <v>0</v>
      </c>
      <c r="M62" s="351">
        <v>0</v>
      </c>
      <c r="N62" s="356">
        <v>0</v>
      </c>
      <c r="O62" s="356">
        <v>0</v>
      </c>
      <c r="P62" s="345"/>
      <c r="R62" s="351">
        <v>0</v>
      </c>
      <c r="S62" s="353">
        <f t="shared" si="15"/>
        <v>0</v>
      </c>
      <c r="T62" s="351">
        <v>0</v>
      </c>
      <c r="U62" s="353">
        <f t="shared" si="13"/>
        <v>0</v>
      </c>
      <c r="V62" s="353"/>
    </row>
    <row r="63" spans="2:22" ht="12" customHeight="1" hidden="1">
      <c r="B63" s="354"/>
      <c r="C63" s="355" t="s">
        <v>391</v>
      </c>
      <c r="D63" s="351">
        <v>0</v>
      </c>
      <c r="E63" s="356">
        <v>0</v>
      </c>
      <c r="F63" s="356">
        <v>0</v>
      </c>
      <c r="G63" s="351">
        <v>0</v>
      </c>
      <c r="H63" s="356">
        <v>0</v>
      </c>
      <c r="I63" s="356">
        <v>0</v>
      </c>
      <c r="J63" s="351">
        <v>0</v>
      </c>
      <c r="K63" s="356">
        <v>0</v>
      </c>
      <c r="L63" s="356">
        <v>0</v>
      </c>
      <c r="M63" s="351">
        <v>0</v>
      </c>
      <c r="N63" s="356">
        <v>0</v>
      </c>
      <c r="O63" s="356">
        <v>0</v>
      </c>
      <c r="P63" s="345"/>
      <c r="R63" s="351">
        <v>0</v>
      </c>
      <c r="S63" s="353">
        <f t="shared" si="15"/>
        <v>0</v>
      </c>
      <c r="T63" s="351">
        <v>0</v>
      </c>
      <c r="U63" s="353">
        <f t="shared" si="13"/>
        <v>0</v>
      </c>
      <c r="V63" s="353"/>
    </row>
    <row r="64" spans="2:22" ht="12">
      <c r="B64" s="354"/>
      <c r="C64" s="355" t="s">
        <v>392</v>
      </c>
      <c r="D64" s="351">
        <v>411877267</v>
      </c>
      <c r="E64" s="356">
        <v>272135721</v>
      </c>
      <c r="F64" s="356">
        <v>301980558</v>
      </c>
      <c r="G64" s="351">
        <v>1033522296</v>
      </c>
      <c r="H64" s="356">
        <v>750612299</v>
      </c>
      <c r="I64" s="356">
        <v>700362698</v>
      </c>
      <c r="J64" s="351">
        <v>-1451881085</v>
      </c>
      <c r="K64" s="356">
        <v>-1156957829</v>
      </c>
      <c r="L64" s="356">
        <v>550942466</v>
      </c>
      <c r="M64" s="351">
        <f>+D64+G64+J64-M66</f>
        <v>-2290471694</v>
      </c>
      <c r="N64" s="356">
        <f>+E64+H64+K64-N66</f>
        <v>-2473120417</v>
      </c>
      <c r="O64" s="356">
        <f>+F64+I64+L64-O66</f>
        <v>-1511122752</v>
      </c>
      <c r="P64" s="345"/>
      <c r="R64" s="351">
        <v>-2290471694</v>
      </c>
      <c r="S64" s="353">
        <f t="shared" si="15"/>
        <v>0</v>
      </c>
      <c r="T64" s="351">
        <v>-2473120417</v>
      </c>
      <c r="U64" s="353">
        <f t="shared" si="13"/>
        <v>0</v>
      </c>
      <c r="V64" s="353"/>
    </row>
    <row r="65" spans="21:22" ht="12">
      <c r="U65" s="353">
        <f t="shared" si="13"/>
        <v>0</v>
      </c>
      <c r="V65" s="353"/>
    </row>
    <row r="66" spans="2:22" ht="12">
      <c r="B66" s="359" t="s">
        <v>393</v>
      </c>
      <c r="C66" s="355"/>
      <c r="D66" s="351">
        <v>0</v>
      </c>
      <c r="E66" s="356">
        <v>0</v>
      </c>
      <c r="F66" s="356">
        <v>0</v>
      </c>
      <c r="G66" s="351">
        <v>0</v>
      </c>
      <c r="H66" s="356">
        <v>0</v>
      </c>
      <c r="I66" s="356">
        <v>0</v>
      </c>
      <c r="J66" s="351">
        <v>0</v>
      </c>
      <c r="K66" s="356">
        <v>0</v>
      </c>
      <c r="L66" s="356">
        <v>0</v>
      </c>
      <c r="M66" s="351">
        <v>2283990172</v>
      </c>
      <c r="N66" s="356">
        <v>2338910608</v>
      </c>
      <c r="O66" s="356">
        <v>3064408474</v>
      </c>
      <c r="P66" s="345"/>
      <c r="R66" s="351">
        <v>2283990172</v>
      </c>
      <c r="S66" s="353">
        <f>+M66-R66</f>
        <v>0</v>
      </c>
      <c r="T66" s="351">
        <v>2338910608</v>
      </c>
      <c r="U66" s="353">
        <f t="shared" si="13"/>
        <v>0</v>
      </c>
      <c r="V66" s="353"/>
    </row>
    <row r="67" spans="21:22" ht="12">
      <c r="U67" s="353">
        <f t="shared" si="13"/>
        <v>0</v>
      </c>
      <c r="V67" s="353"/>
    </row>
    <row r="68" spans="2:22" ht="12">
      <c r="B68" s="366" t="s">
        <v>394</v>
      </c>
      <c r="C68" s="360"/>
      <c r="D68" s="361">
        <f>+D48+D57+D37</f>
        <v>8074417958</v>
      </c>
      <c r="E68" s="367">
        <v>7546125524</v>
      </c>
      <c r="F68" s="367">
        <v>7109647742</v>
      </c>
      <c r="G68" s="361">
        <f>+G48+G57+G37</f>
        <v>6290202441</v>
      </c>
      <c r="H68" s="367">
        <v>5908766977</v>
      </c>
      <c r="I68" s="367">
        <v>5572476749</v>
      </c>
      <c r="J68" s="361">
        <f>+J48+J57+J37</f>
        <v>1006695349</v>
      </c>
      <c r="K68" s="367">
        <v>1722771806</v>
      </c>
      <c r="L68" s="367">
        <v>564367811</v>
      </c>
      <c r="M68" s="361">
        <f>+M48+M57+M37</f>
        <v>15371315748</v>
      </c>
      <c r="N68" s="367">
        <f>+N48+N57+N37</f>
        <v>15177664307</v>
      </c>
      <c r="O68" s="367">
        <f>+O48+O57+O37</f>
        <v>13246492302</v>
      </c>
      <c r="R68" s="361">
        <f>+R57+R48+R37</f>
        <v>15371315748</v>
      </c>
      <c r="S68" s="353">
        <f>+M68-R68</f>
        <v>0</v>
      </c>
      <c r="T68" s="361">
        <f>+T57+T48+T37</f>
        <v>15177664307</v>
      </c>
      <c r="U68" s="353">
        <f t="shared" si="13"/>
        <v>0</v>
      </c>
      <c r="V68" s="353"/>
    </row>
    <row r="69" spans="4:23" ht="12">
      <c r="D69" s="353">
        <f aca="true" t="shared" si="17" ref="D69:O69">+D29-D68</f>
        <v>0</v>
      </c>
      <c r="E69" s="353">
        <f t="shared" si="17"/>
        <v>0</v>
      </c>
      <c r="F69" s="353">
        <f t="shared" si="17"/>
        <v>0</v>
      </c>
      <c r="G69" s="353">
        <f t="shared" si="17"/>
        <v>0</v>
      </c>
      <c r="H69" s="353">
        <f t="shared" si="17"/>
        <v>0</v>
      </c>
      <c r="I69" s="353">
        <f t="shared" si="17"/>
        <v>0</v>
      </c>
      <c r="J69" s="353">
        <f t="shared" si="17"/>
        <v>0</v>
      </c>
      <c r="K69" s="353">
        <f t="shared" si="17"/>
        <v>0</v>
      </c>
      <c r="L69" s="353">
        <f t="shared" si="17"/>
        <v>0</v>
      </c>
      <c r="M69" s="353">
        <f t="shared" si="17"/>
        <v>0</v>
      </c>
      <c r="N69" s="353">
        <f t="shared" si="17"/>
        <v>0</v>
      </c>
      <c r="O69" s="353">
        <f t="shared" si="17"/>
        <v>0</v>
      </c>
      <c r="P69" s="353"/>
      <c r="Q69" s="353"/>
      <c r="R69" s="353">
        <f>+R29-R68</f>
        <v>0</v>
      </c>
      <c r="T69" s="353">
        <f>+T29-T68</f>
        <v>0</v>
      </c>
      <c r="W69" s="353"/>
    </row>
    <row r="70" spans="4:23" ht="12"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W70" s="353"/>
    </row>
    <row r="71" ht="22.5" customHeight="1">
      <c r="Y71" s="353"/>
    </row>
    <row r="72" spans="2:18" ht="30.75" customHeight="1">
      <c r="B72" s="427" t="s">
        <v>366</v>
      </c>
      <c r="C72" s="428"/>
      <c r="D72" s="429" t="s">
        <v>339</v>
      </c>
      <c r="E72" s="430"/>
      <c r="F72" s="431"/>
      <c r="G72" s="429" t="s">
        <v>340</v>
      </c>
      <c r="H72" s="430"/>
      <c r="I72" s="431"/>
      <c r="J72" s="429" t="s">
        <v>341</v>
      </c>
      <c r="K72" s="430"/>
      <c r="L72" s="431"/>
      <c r="M72" s="429" t="s">
        <v>342</v>
      </c>
      <c r="N72" s="430"/>
      <c r="O72" s="431"/>
      <c r="R72" s="368"/>
    </row>
    <row r="73" spans="2:15" ht="12">
      <c r="B73" s="421" t="s">
        <v>395</v>
      </c>
      <c r="C73" s="422"/>
      <c r="D73" s="346">
        <f>+D35</f>
        <v>41820</v>
      </c>
      <c r="E73" s="347">
        <v>41455</v>
      </c>
      <c r="F73" s="347">
        <v>41274</v>
      </c>
      <c r="G73" s="346">
        <f>+G35</f>
        <v>41820</v>
      </c>
      <c r="H73" s="347">
        <f>+E73</f>
        <v>41455</v>
      </c>
      <c r="I73" s="347">
        <v>41274</v>
      </c>
      <c r="J73" s="346">
        <f>+J35</f>
        <v>41820</v>
      </c>
      <c r="K73" s="347">
        <f>+H73</f>
        <v>41455</v>
      </c>
      <c r="L73" s="347">
        <v>41274</v>
      </c>
      <c r="M73" s="346">
        <f>+M35</f>
        <v>41820</v>
      </c>
      <c r="N73" s="347">
        <f>+K73</f>
        <v>41455</v>
      </c>
      <c r="O73" s="347">
        <v>41274</v>
      </c>
    </row>
    <row r="74" spans="2:15" ht="12">
      <c r="B74" s="423"/>
      <c r="C74" s="424"/>
      <c r="D74" s="369" t="s">
        <v>344</v>
      </c>
      <c r="E74" s="370" t="s">
        <v>344</v>
      </c>
      <c r="F74" s="370" t="s">
        <v>344</v>
      </c>
      <c r="G74" s="369" t="s">
        <v>344</v>
      </c>
      <c r="H74" s="370" t="s">
        <v>344</v>
      </c>
      <c r="I74" s="370" t="s">
        <v>344</v>
      </c>
      <c r="J74" s="369" t="s">
        <v>344</v>
      </c>
      <c r="K74" s="370" t="s">
        <v>344</v>
      </c>
      <c r="L74" s="370" t="s">
        <v>344</v>
      </c>
      <c r="M74" s="369" t="s">
        <v>344</v>
      </c>
      <c r="N74" s="370" t="s">
        <v>344</v>
      </c>
      <c r="O74" s="370" t="s">
        <v>344</v>
      </c>
    </row>
    <row r="75" spans="2:22" ht="12">
      <c r="B75" s="366" t="s">
        <v>396</v>
      </c>
      <c r="C75" s="371"/>
      <c r="D75" s="361">
        <f>+D76+D80</f>
        <v>1413167544</v>
      </c>
      <c r="E75" s="367">
        <v>1211671913</v>
      </c>
      <c r="F75" s="372"/>
      <c r="G75" s="361">
        <f>+G76+G80</f>
        <v>2267998902</v>
      </c>
      <c r="H75" s="367">
        <v>2231770948</v>
      </c>
      <c r="I75" s="372"/>
      <c r="J75" s="361">
        <f>+J76+J80</f>
        <v>-301734898</v>
      </c>
      <c r="K75" s="367">
        <v>-285842307</v>
      </c>
      <c r="L75" s="372"/>
      <c r="M75" s="373">
        <f>+M76+M80</f>
        <v>3379431548</v>
      </c>
      <c r="N75" s="372">
        <f>+N76+N80</f>
        <v>3157600554</v>
      </c>
      <c r="O75" s="372">
        <f>+O76+O80</f>
        <v>0</v>
      </c>
      <c r="R75" s="361">
        <f>+R76+R80</f>
        <v>3379431548</v>
      </c>
      <c r="T75" s="361">
        <f>+T76+T80</f>
        <v>3157600554</v>
      </c>
      <c r="V75" s="361"/>
    </row>
    <row r="76" spans="2:22" ht="12">
      <c r="B76" s="374"/>
      <c r="C76" s="357" t="s">
        <v>397</v>
      </c>
      <c r="D76" s="361">
        <f>SUM(D77:D79)</f>
        <v>1381533399</v>
      </c>
      <c r="E76" s="367">
        <v>1198774980</v>
      </c>
      <c r="F76" s="372"/>
      <c r="G76" s="361">
        <f>SUM(G77:G79)</f>
        <v>2093909819</v>
      </c>
      <c r="H76" s="367">
        <v>1932785296</v>
      </c>
      <c r="I76" s="372"/>
      <c r="J76" s="361">
        <f>SUM(J77:J79)</f>
        <v>-302316041</v>
      </c>
      <c r="K76" s="367">
        <v>-285913382</v>
      </c>
      <c r="L76" s="372"/>
      <c r="M76" s="373">
        <f>SUM(M77:M79)</f>
        <v>3173127177</v>
      </c>
      <c r="N76" s="372">
        <f>SUM(N77:N79)</f>
        <v>2845646894</v>
      </c>
      <c r="O76" s="372">
        <f>SUM(O77:O79)</f>
        <v>0</v>
      </c>
      <c r="R76" s="361">
        <f>SUM(R77:R79)</f>
        <v>3173127177</v>
      </c>
      <c r="T76" s="361">
        <f>SUM(T77:T79)</f>
        <v>2845646894</v>
      </c>
      <c r="V76" s="361"/>
    </row>
    <row r="77" spans="2:23" ht="12">
      <c r="B77" s="374"/>
      <c r="C77" s="375" t="s">
        <v>398</v>
      </c>
      <c r="D77" s="376">
        <v>1278180894</v>
      </c>
      <c r="E77" s="352">
        <v>1149187865</v>
      </c>
      <c r="F77" s="377"/>
      <c r="G77" s="376">
        <v>1936316779</v>
      </c>
      <c r="H77" s="352">
        <v>1768929982</v>
      </c>
      <c r="I77" s="377"/>
      <c r="J77" s="376">
        <v>-282260372</v>
      </c>
      <c r="K77" s="352">
        <v>-270528224</v>
      </c>
      <c r="L77" s="377"/>
      <c r="M77" s="376">
        <f>+D77+G77+J77</f>
        <v>2932237301</v>
      </c>
      <c r="N77" s="378">
        <f aca="true" t="shared" si="18" ref="N77:O79">+K77+H77+E77</f>
        <v>2647589623</v>
      </c>
      <c r="O77" s="378">
        <f t="shared" si="18"/>
        <v>0</v>
      </c>
      <c r="R77" s="376">
        <v>2932237301</v>
      </c>
      <c r="S77" s="353">
        <f>+M77-R77</f>
        <v>0</v>
      </c>
      <c r="T77" s="376">
        <v>2647589623</v>
      </c>
      <c r="U77" s="353">
        <f>+N77-T77</f>
        <v>0</v>
      </c>
      <c r="V77" s="376"/>
      <c r="W77" s="353">
        <f>+O77-V77</f>
        <v>0</v>
      </c>
    </row>
    <row r="78" spans="2:23" ht="12">
      <c r="B78" s="374"/>
      <c r="C78" s="375" t="s">
        <v>399</v>
      </c>
      <c r="D78" s="376">
        <v>12499516</v>
      </c>
      <c r="E78" s="352">
        <v>2794323</v>
      </c>
      <c r="F78" s="377"/>
      <c r="G78" s="376">
        <v>4387643</v>
      </c>
      <c r="H78" s="352">
        <v>4673777</v>
      </c>
      <c r="I78" s="377"/>
      <c r="J78" s="376">
        <v>3769162</v>
      </c>
      <c r="K78" s="352">
        <v>4813561</v>
      </c>
      <c r="L78" s="377"/>
      <c r="M78" s="376">
        <f>+D78+G78+J78</f>
        <v>20656321</v>
      </c>
      <c r="N78" s="378">
        <f t="shared" si="18"/>
        <v>12281661</v>
      </c>
      <c r="O78" s="378">
        <f t="shared" si="18"/>
        <v>0</v>
      </c>
      <c r="R78" s="376">
        <v>20656321</v>
      </c>
      <c r="S78" s="353">
        <f>+M78-R78</f>
        <v>0</v>
      </c>
      <c r="T78" s="376">
        <v>12281661</v>
      </c>
      <c r="U78" s="353">
        <f aca="true" t="shared" si="19" ref="U78:U124">+N78-T78</f>
        <v>0</v>
      </c>
      <c r="V78" s="376"/>
      <c r="W78" s="353">
        <f aca="true" t="shared" si="20" ref="W78:W124">+O78-V78</f>
        <v>0</v>
      </c>
    </row>
    <row r="79" spans="2:23" ht="12">
      <c r="B79" s="374"/>
      <c r="C79" s="375" t="s">
        <v>400</v>
      </c>
      <c r="D79" s="376">
        <v>90852989</v>
      </c>
      <c r="E79" s="352">
        <v>46792792</v>
      </c>
      <c r="F79" s="377"/>
      <c r="G79" s="376">
        <v>153205397</v>
      </c>
      <c r="H79" s="352">
        <v>159181537</v>
      </c>
      <c r="I79" s="377"/>
      <c r="J79" s="376">
        <v>-23824831</v>
      </c>
      <c r="K79" s="352">
        <v>-20198719</v>
      </c>
      <c r="L79" s="377"/>
      <c r="M79" s="376">
        <f>+D79+G79+J79</f>
        <v>220233555</v>
      </c>
      <c r="N79" s="378">
        <f t="shared" si="18"/>
        <v>185775610</v>
      </c>
      <c r="O79" s="378">
        <f t="shared" si="18"/>
        <v>0</v>
      </c>
      <c r="R79" s="376">
        <v>220233555</v>
      </c>
      <c r="S79" s="353">
        <f>+M79-R79</f>
        <v>0</v>
      </c>
      <c r="T79" s="376">
        <v>185775610</v>
      </c>
      <c r="U79" s="353">
        <f t="shared" si="19"/>
        <v>0</v>
      </c>
      <c r="V79" s="376"/>
      <c r="W79" s="353">
        <f t="shared" si="20"/>
        <v>0</v>
      </c>
    </row>
    <row r="80" spans="2:23" ht="12">
      <c r="B80" s="374"/>
      <c r="C80" s="357" t="s">
        <v>401</v>
      </c>
      <c r="D80" s="376">
        <v>31634145</v>
      </c>
      <c r="E80" s="352">
        <v>12896933</v>
      </c>
      <c r="F80" s="377"/>
      <c r="G80" s="376">
        <v>174089083</v>
      </c>
      <c r="H80" s="352">
        <v>298985652</v>
      </c>
      <c r="I80" s="377"/>
      <c r="J80" s="376">
        <v>581143</v>
      </c>
      <c r="K80" s="352">
        <v>71075</v>
      </c>
      <c r="L80" s="377"/>
      <c r="M80" s="376">
        <f>+D80+G80+J80</f>
        <v>206304371</v>
      </c>
      <c r="N80" s="378">
        <f>+K80+H80+E80</f>
        <v>311953660</v>
      </c>
      <c r="O80" s="378">
        <f>+L80+I80+F80</f>
        <v>0</v>
      </c>
      <c r="R80" s="376">
        <v>206304371</v>
      </c>
      <c r="S80" s="353">
        <f>+M80-R80</f>
        <v>0</v>
      </c>
      <c r="T80" s="376">
        <v>311953660</v>
      </c>
      <c r="U80" s="353">
        <f t="shared" si="19"/>
        <v>0</v>
      </c>
      <c r="V80" s="376"/>
      <c r="W80" s="353">
        <f t="shared" si="20"/>
        <v>0</v>
      </c>
    </row>
    <row r="81" spans="5:23" ht="12">
      <c r="E81" s="353"/>
      <c r="H81" s="353"/>
      <c r="K81" s="353"/>
      <c r="U81" s="353">
        <f t="shared" si="19"/>
        <v>0</v>
      </c>
      <c r="W81" s="353">
        <f t="shared" si="20"/>
        <v>0</v>
      </c>
    </row>
    <row r="82" spans="2:23" ht="12">
      <c r="B82" s="366" t="s">
        <v>402</v>
      </c>
      <c r="C82" s="379"/>
      <c r="D82" s="373">
        <f aca="true" t="shared" si="21" ref="D82:N82">SUM(D83:D86)</f>
        <v>-742076563</v>
      </c>
      <c r="E82" s="367">
        <v>-621596842</v>
      </c>
      <c r="F82" s="372"/>
      <c r="G82" s="373">
        <f t="shared" si="21"/>
        <v>-1521239260</v>
      </c>
      <c r="H82" s="367">
        <v>-1291391677</v>
      </c>
      <c r="I82" s="372"/>
      <c r="J82" s="373">
        <f t="shared" si="21"/>
        <v>307072509</v>
      </c>
      <c r="K82" s="367">
        <v>292058529</v>
      </c>
      <c r="L82" s="372"/>
      <c r="M82" s="373">
        <f t="shared" si="21"/>
        <v>-1956243314</v>
      </c>
      <c r="N82" s="372">
        <f t="shared" si="21"/>
        <v>-1620929990</v>
      </c>
      <c r="O82" s="372">
        <f>SUM(O83:O86)</f>
        <v>0</v>
      </c>
      <c r="R82" s="373">
        <f>SUM(R83:R86)</f>
        <v>-1956243314</v>
      </c>
      <c r="T82" s="373">
        <f>SUM(T83:T86)</f>
        <v>-1620929990</v>
      </c>
      <c r="U82" s="353">
        <f t="shared" si="19"/>
        <v>0</v>
      </c>
      <c r="V82" s="373"/>
      <c r="W82" s="353">
        <f t="shared" si="20"/>
        <v>0</v>
      </c>
    </row>
    <row r="83" spans="2:23" ht="12">
      <c r="B83" s="374"/>
      <c r="C83" s="375" t="s">
        <v>403</v>
      </c>
      <c r="D83" s="376">
        <v>-305163096</v>
      </c>
      <c r="E83" s="352">
        <v>-169757320</v>
      </c>
      <c r="F83" s="377"/>
      <c r="G83" s="376">
        <v>-1265198870</v>
      </c>
      <c r="H83" s="352">
        <v>-1008403519</v>
      </c>
      <c r="I83" s="377"/>
      <c r="J83" s="376">
        <v>280890133</v>
      </c>
      <c r="K83" s="352">
        <v>268671971</v>
      </c>
      <c r="L83" s="377"/>
      <c r="M83" s="376">
        <f>+D83+G83+J83</f>
        <v>-1289471833</v>
      </c>
      <c r="N83" s="378">
        <f aca="true" t="shared" si="22" ref="N83:O86">+K83+H83+E83</f>
        <v>-909488868</v>
      </c>
      <c r="O83" s="378">
        <f t="shared" si="22"/>
        <v>0</v>
      </c>
      <c r="R83" s="376">
        <v>-1289471833</v>
      </c>
      <c r="S83" s="353">
        <f>+M83-R83</f>
        <v>0</v>
      </c>
      <c r="T83" s="376">
        <v>-909488868</v>
      </c>
      <c r="U83" s="353">
        <f t="shared" si="19"/>
        <v>0</v>
      </c>
      <c r="V83" s="376"/>
      <c r="W83" s="353">
        <f t="shared" si="20"/>
        <v>0</v>
      </c>
    </row>
    <row r="84" spans="2:23" ht="12">
      <c r="B84" s="374"/>
      <c r="C84" s="375" t="s">
        <v>404</v>
      </c>
      <c r="D84" s="376">
        <v>-263594490</v>
      </c>
      <c r="E84" s="352">
        <v>-300973365</v>
      </c>
      <c r="F84" s="377"/>
      <c r="G84" s="376">
        <v>0</v>
      </c>
      <c r="H84" s="352">
        <v>0</v>
      </c>
      <c r="I84" s="377"/>
      <c r="J84" s="376">
        <v>-2277</v>
      </c>
      <c r="K84" s="352">
        <v>-1457</v>
      </c>
      <c r="L84" s="377"/>
      <c r="M84" s="376">
        <f>+D84+G84+J84</f>
        <v>-263596767</v>
      </c>
      <c r="N84" s="378">
        <f t="shared" si="22"/>
        <v>-300974822</v>
      </c>
      <c r="O84" s="378">
        <f t="shared" si="22"/>
        <v>0</v>
      </c>
      <c r="R84" s="376">
        <v>-263596767</v>
      </c>
      <c r="S84" s="353">
        <f>+M84-R84</f>
        <v>0</v>
      </c>
      <c r="T84" s="376">
        <v>-300974822</v>
      </c>
      <c r="U84" s="353">
        <f t="shared" si="19"/>
        <v>0</v>
      </c>
      <c r="V84" s="376"/>
      <c r="W84" s="353">
        <f t="shared" si="20"/>
        <v>0</v>
      </c>
    </row>
    <row r="85" spans="2:23" ht="12">
      <c r="B85" s="374"/>
      <c r="C85" s="375" t="s">
        <v>405</v>
      </c>
      <c r="D85" s="376">
        <v>-140739408</v>
      </c>
      <c r="E85" s="352">
        <v>-115806686</v>
      </c>
      <c r="F85" s="377"/>
      <c r="G85" s="376">
        <v>-99259616</v>
      </c>
      <c r="H85" s="352">
        <v>-98884539</v>
      </c>
      <c r="I85" s="377"/>
      <c r="J85" s="376">
        <v>27219038</v>
      </c>
      <c r="K85" s="352">
        <v>24579722</v>
      </c>
      <c r="L85" s="377"/>
      <c r="M85" s="376">
        <f>+D85+G85+J85</f>
        <v>-212779986</v>
      </c>
      <c r="N85" s="378">
        <f t="shared" si="22"/>
        <v>-190111503</v>
      </c>
      <c r="O85" s="378">
        <f t="shared" si="22"/>
        <v>0</v>
      </c>
      <c r="R85" s="376">
        <v>-212779986</v>
      </c>
      <c r="S85" s="353">
        <f>+M85-R85</f>
        <v>0</v>
      </c>
      <c r="T85" s="376">
        <v>-190111503</v>
      </c>
      <c r="U85" s="353">
        <f t="shared" si="19"/>
        <v>0</v>
      </c>
      <c r="V85" s="376"/>
      <c r="W85" s="353">
        <f t="shared" si="20"/>
        <v>0</v>
      </c>
    </row>
    <row r="86" spans="2:23" ht="12">
      <c r="B86" s="374"/>
      <c r="C86" s="375" t="s">
        <v>406</v>
      </c>
      <c r="D86" s="376">
        <v>-32579569</v>
      </c>
      <c r="E86" s="352">
        <v>-35059471</v>
      </c>
      <c r="F86" s="377"/>
      <c r="G86" s="376">
        <v>-156780774</v>
      </c>
      <c r="H86" s="352">
        <v>-184103619</v>
      </c>
      <c r="I86" s="377"/>
      <c r="J86" s="376">
        <v>-1034385</v>
      </c>
      <c r="K86" s="352">
        <v>-1191707</v>
      </c>
      <c r="L86" s="377"/>
      <c r="M86" s="376">
        <f>+D86+G86+J86</f>
        <v>-190394728</v>
      </c>
      <c r="N86" s="378">
        <f t="shared" si="22"/>
        <v>-220354797</v>
      </c>
      <c r="O86" s="378">
        <f t="shared" si="22"/>
        <v>0</v>
      </c>
      <c r="R86" s="376">
        <v>-190394728</v>
      </c>
      <c r="S86" s="353">
        <f>+M86-R86</f>
        <v>0</v>
      </c>
      <c r="T86" s="376">
        <v>-220354797</v>
      </c>
      <c r="U86" s="353">
        <f t="shared" si="19"/>
        <v>0</v>
      </c>
      <c r="V86" s="376"/>
      <c r="W86" s="353">
        <f t="shared" si="20"/>
        <v>0</v>
      </c>
    </row>
    <row r="87" spans="5:23" ht="12">
      <c r="E87" s="353"/>
      <c r="H87" s="353"/>
      <c r="K87" s="353"/>
      <c r="U87" s="353">
        <f t="shared" si="19"/>
        <v>0</v>
      </c>
      <c r="W87" s="353">
        <f t="shared" si="20"/>
        <v>0</v>
      </c>
    </row>
    <row r="88" spans="2:23" ht="12">
      <c r="B88" s="366" t="s">
        <v>407</v>
      </c>
      <c r="C88" s="379"/>
      <c r="D88" s="361">
        <f>+D82+D75</f>
        <v>671090981</v>
      </c>
      <c r="E88" s="367">
        <v>590075071</v>
      </c>
      <c r="F88" s="372"/>
      <c r="G88" s="361">
        <f>+G82+G75</f>
        <v>746759642</v>
      </c>
      <c r="H88" s="367">
        <v>940379271</v>
      </c>
      <c r="I88" s="372"/>
      <c r="J88" s="361">
        <f>+J82+J75</f>
        <v>5337611</v>
      </c>
      <c r="K88" s="367">
        <v>6216222</v>
      </c>
      <c r="L88" s="372"/>
      <c r="M88" s="373">
        <f>+M82+M75</f>
        <v>1423188234</v>
      </c>
      <c r="N88" s="372">
        <f>+N82+N75</f>
        <v>1536670564</v>
      </c>
      <c r="O88" s="372">
        <f>+O82+O75</f>
        <v>0</v>
      </c>
      <c r="R88" s="361">
        <f>+R82+R75</f>
        <v>1423188234</v>
      </c>
      <c r="S88" s="353">
        <f>+M88-R88</f>
        <v>0</v>
      </c>
      <c r="T88" s="361">
        <f>+T82+T75</f>
        <v>1536670564</v>
      </c>
      <c r="U88" s="353">
        <f t="shared" si="19"/>
        <v>0</v>
      </c>
      <c r="V88" s="361"/>
      <c r="W88" s="353">
        <f t="shared" si="20"/>
        <v>0</v>
      </c>
    </row>
    <row r="89" spans="5:23" ht="12">
      <c r="E89" s="353"/>
      <c r="H89" s="353"/>
      <c r="K89" s="353"/>
      <c r="U89" s="353">
        <f t="shared" si="19"/>
        <v>0</v>
      </c>
      <c r="W89" s="353">
        <f t="shared" si="20"/>
        <v>0</v>
      </c>
    </row>
    <row r="90" spans="2:23" ht="12">
      <c r="B90" s="354"/>
      <c r="C90" s="357" t="s">
        <v>408</v>
      </c>
      <c r="D90" s="376">
        <v>11219674</v>
      </c>
      <c r="E90" s="352">
        <v>9411850</v>
      </c>
      <c r="F90" s="377"/>
      <c r="G90" s="376">
        <v>20164674</v>
      </c>
      <c r="H90" s="352">
        <v>18490861</v>
      </c>
      <c r="I90" s="377"/>
      <c r="J90" s="376">
        <v>42929</v>
      </c>
      <c r="K90" s="352">
        <v>0</v>
      </c>
      <c r="L90" s="377"/>
      <c r="M90" s="376">
        <f>+D90+G90+J90</f>
        <v>31427277</v>
      </c>
      <c r="N90" s="378">
        <f aca="true" t="shared" si="23" ref="N90:O92">+K90+H90+E90</f>
        <v>27902711</v>
      </c>
      <c r="O90" s="378">
        <f t="shared" si="23"/>
        <v>0</v>
      </c>
      <c r="R90" s="376">
        <v>31427277</v>
      </c>
      <c r="S90" s="353">
        <f>+M90-R90</f>
        <v>0</v>
      </c>
      <c r="T90" s="376">
        <v>27902711</v>
      </c>
      <c r="U90" s="353">
        <f t="shared" si="19"/>
        <v>0</v>
      </c>
      <c r="V90" s="376"/>
      <c r="W90" s="353">
        <f t="shared" si="20"/>
        <v>0</v>
      </c>
    </row>
    <row r="91" spans="2:23" ht="12">
      <c r="B91" s="354"/>
      <c r="C91" s="357" t="s">
        <v>409</v>
      </c>
      <c r="D91" s="376">
        <v>-75042057</v>
      </c>
      <c r="E91" s="352">
        <v>-69680374</v>
      </c>
      <c r="F91" s="377"/>
      <c r="G91" s="376">
        <v>-150314425</v>
      </c>
      <c r="H91" s="352">
        <v>-142103930</v>
      </c>
      <c r="I91" s="377"/>
      <c r="J91" s="376">
        <v>-21623431</v>
      </c>
      <c r="K91" s="352">
        <v>-18215073</v>
      </c>
      <c r="L91" s="377"/>
      <c r="M91" s="376">
        <f>+D91+G91+J91</f>
        <v>-246979913</v>
      </c>
      <c r="N91" s="378">
        <f t="shared" si="23"/>
        <v>-229999377</v>
      </c>
      <c r="O91" s="378">
        <f t="shared" si="23"/>
        <v>0</v>
      </c>
      <c r="R91" s="376">
        <v>-246979913</v>
      </c>
      <c r="S91" s="353">
        <f>+M91-R91</f>
        <v>0</v>
      </c>
      <c r="T91" s="376">
        <v>-229999377</v>
      </c>
      <c r="U91" s="353">
        <f t="shared" si="19"/>
        <v>0</v>
      </c>
      <c r="V91" s="376"/>
      <c r="W91" s="353">
        <f t="shared" si="20"/>
        <v>0</v>
      </c>
    </row>
    <row r="92" spans="2:23" ht="12">
      <c r="B92" s="354"/>
      <c r="C92" s="357" t="s">
        <v>410</v>
      </c>
      <c r="D92" s="376">
        <v>-69161661</v>
      </c>
      <c r="E92" s="352">
        <v>-54540243</v>
      </c>
      <c r="F92" s="377"/>
      <c r="G92" s="376">
        <v>-215948217</v>
      </c>
      <c r="H92" s="352">
        <v>-196519817</v>
      </c>
      <c r="I92" s="377"/>
      <c r="J92" s="376">
        <v>4200075</v>
      </c>
      <c r="K92" s="352">
        <v>3661638</v>
      </c>
      <c r="L92" s="377"/>
      <c r="M92" s="376">
        <f>+D92+G92+J92</f>
        <v>-280909803</v>
      </c>
      <c r="N92" s="378">
        <f t="shared" si="23"/>
        <v>-247398422</v>
      </c>
      <c r="O92" s="378">
        <f t="shared" si="23"/>
        <v>0</v>
      </c>
      <c r="R92" s="376">
        <v>-280909803</v>
      </c>
      <c r="S92" s="353">
        <f>+M92-R92</f>
        <v>0</v>
      </c>
      <c r="T92" s="376">
        <v>-247398422</v>
      </c>
      <c r="U92" s="353">
        <f t="shared" si="19"/>
        <v>0</v>
      </c>
      <c r="V92" s="376"/>
      <c r="W92" s="353">
        <f t="shared" si="20"/>
        <v>0</v>
      </c>
    </row>
    <row r="93" spans="5:23" ht="12">
      <c r="E93" s="353"/>
      <c r="H93" s="353"/>
      <c r="K93" s="353"/>
      <c r="U93" s="353">
        <f t="shared" si="19"/>
        <v>0</v>
      </c>
      <c r="W93" s="353">
        <f t="shared" si="20"/>
        <v>0</v>
      </c>
    </row>
    <row r="94" spans="2:23" ht="12">
      <c r="B94" s="366" t="s">
        <v>411</v>
      </c>
      <c r="C94" s="379"/>
      <c r="D94" s="361">
        <f aca="true" t="shared" si="24" ref="D94:O94">+D88+D90+D91+D92</f>
        <v>538106937</v>
      </c>
      <c r="E94" s="367">
        <v>475266304</v>
      </c>
      <c r="F94" s="372"/>
      <c r="G94" s="361">
        <f t="shared" si="24"/>
        <v>400661674</v>
      </c>
      <c r="H94" s="367">
        <v>620246385</v>
      </c>
      <c r="I94" s="372"/>
      <c r="J94" s="361">
        <f t="shared" si="24"/>
        <v>-12042816</v>
      </c>
      <c r="K94" s="367">
        <v>-8337213</v>
      </c>
      <c r="L94" s="372"/>
      <c r="M94" s="373">
        <f t="shared" si="24"/>
        <v>926725795</v>
      </c>
      <c r="N94" s="372">
        <f t="shared" si="24"/>
        <v>1087175476</v>
      </c>
      <c r="O94" s="372">
        <f t="shared" si="24"/>
        <v>0</v>
      </c>
      <c r="R94" s="361">
        <f>+R88+R90+R91+R92</f>
        <v>926725795</v>
      </c>
      <c r="S94" s="353">
        <f>+M94-R94</f>
        <v>0</v>
      </c>
      <c r="T94" s="361">
        <f>+T88+T90+T91+T92</f>
        <v>1087175476</v>
      </c>
      <c r="U94" s="353">
        <f t="shared" si="19"/>
        <v>0</v>
      </c>
      <c r="V94" s="361"/>
      <c r="W94" s="353">
        <f t="shared" si="20"/>
        <v>0</v>
      </c>
    </row>
    <row r="95" spans="5:23" ht="12">
      <c r="E95" s="353"/>
      <c r="H95" s="353"/>
      <c r="K95" s="353"/>
      <c r="U95" s="353">
        <f t="shared" si="19"/>
        <v>0</v>
      </c>
      <c r="W95" s="353">
        <f t="shared" si="20"/>
        <v>0</v>
      </c>
    </row>
    <row r="96" spans="2:23" ht="12">
      <c r="B96" s="374"/>
      <c r="C96" s="357" t="s">
        <v>412</v>
      </c>
      <c r="D96" s="376">
        <v>-114156798</v>
      </c>
      <c r="E96" s="352">
        <f>-107971436-E97</f>
        <v>-108009890</v>
      </c>
      <c r="F96" s="377"/>
      <c r="G96" s="376">
        <v>-110120487</v>
      </c>
      <c r="H96" s="352">
        <f>-112444864-H97</f>
        <v>-96475826</v>
      </c>
      <c r="I96" s="377"/>
      <c r="J96" s="376">
        <v>-1128746</v>
      </c>
      <c r="K96" s="352">
        <v>-1129304</v>
      </c>
      <c r="L96" s="377"/>
      <c r="M96" s="376">
        <f>+D96+G96+J96</f>
        <v>-225406031</v>
      </c>
      <c r="N96" s="378">
        <f>+K96+H96+E96</f>
        <v>-205615020</v>
      </c>
      <c r="O96" s="378">
        <f>+L96+I96+F96</f>
        <v>0</v>
      </c>
      <c r="R96" s="376">
        <v>-225406031</v>
      </c>
      <c r="S96" s="353">
        <f>+M96-R96</f>
        <v>0</v>
      </c>
      <c r="T96" s="376">
        <v>-205615020</v>
      </c>
      <c r="U96" s="353">
        <f t="shared" si="19"/>
        <v>0</v>
      </c>
      <c r="V96" s="376"/>
      <c r="W96" s="353">
        <f t="shared" si="20"/>
        <v>0</v>
      </c>
    </row>
    <row r="97" spans="2:23" ht="24">
      <c r="B97" s="374"/>
      <c r="C97" s="357" t="s">
        <v>413</v>
      </c>
      <c r="D97" s="376">
        <v>-427862</v>
      </c>
      <c r="E97" s="352">
        <v>38454</v>
      </c>
      <c r="F97" s="377"/>
      <c r="G97" s="376">
        <v>-20609902</v>
      </c>
      <c r="H97" s="352">
        <v>-15969038</v>
      </c>
      <c r="I97" s="377"/>
      <c r="J97" s="376">
        <v>0</v>
      </c>
      <c r="K97" s="352">
        <v>0</v>
      </c>
      <c r="L97" s="377"/>
      <c r="M97" s="376">
        <f>+D97+G97+J97</f>
        <v>-21037764</v>
      </c>
      <c r="N97" s="378">
        <f>+K97+H97+E97</f>
        <v>-15930584</v>
      </c>
      <c r="O97" s="378">
        <f>+L97+I97+F97</f>
        <v>0</v>
      </c>
      <c r="R97" s="376">
        <v>-21037764</v>
      </c>
      <c r="S97" s="353">
        <f>+M97-R97</f>
        <v>0</v>
      </c>
      <c r="T97" s="376">
        <v>-15930584</v>
      </c>
      <c r="U97" s="353">
        <f t="shared" si="19"/>
        <v>0</v>
      </c>
      <c r="V97" s="376"/>
      <c r="W97" s="353">
        <f t="shared" si="20"/>
        <v>0</v>
      </c>
    </row>
    <row r="98" spans="5:23" ht="12">
      <c r="E98" s="353"/>
      <c r="H98" s="353"/>
      <c r="K98" s="353"/>
      <c r="U98" s="353">
        <f t="shared" si="19"/>
        <v>0</v>
      </c>
      <c r="W98" s="353">
        <f t="shared" si="20"/>
        <v>0</v>
      </c>
    </row>
    <row r="99" spans="2:23" ht="12">
      <c r="B99" s="366" t="s">
        <v>414</v>
      </c>
      <c r="C99" s="379"/>
      <c r="D99" s="373">
        <f>+D94+D96+D97</f>
        <v>423522277</v>
      </c>
      <c r="E99" s="367">
        <v>367294868</v>
      </c>
      <c r="F99" s="372"/>
      <c r="G99" s="373">
        <f>+G94+G96+G97</f>
        <v>269931285</v>
      </c>
      <c r="H99" s="367">
        <v>507801521</v>
      </c>
      <c r="I99" s="372"/>
      <c r="J99" s="373">
        <f>+J94+J96+J97</f>
        <v>-13171562</v>
      </c>
      <c r="K99" s="367">
        <v>-9466517</v>
      </c>
      <c r="L99" s="372"/>
      <c r="M99" s="373">
        <f>+M94+M96+M97</f>
        <v>680282000</v>
      </c>
      <c r="N99" s="372">
        <f>+N94+N96+N97</f>
        <v>865629872</v>
      </c>
      <c r="O99" s="372">
        <f>+O94+O96+O97</f>
        <v>0</v>
      </c>
      <c r="R99" s="373">
        <f>+R94+R96+R97</f>
        <v>680282000</v>
      </c>
      <c r="S99" s="353">
        <f>+M99-R99</f>
        <v>0</v>
      </c>
      <c r="T99" s="373">
        <f>+T94+T96+T97</f>
        <v>865629872</v>
      </c>
      <c r="U99" s="353">
        <f t="shared" si="19"/>
        <v>0</v>
      </c>
      <c r="V99" s="361"/>
      <c r="W99" s="353">
        <f t="shared" si="20"/>
        <v>0</v>
      </c>
    </row>
    <row r="100" spans="2:23" ht="6" customHeight="1">
      <c r="B100" s="380"/>
      <c r="C100" s="381"/>
      <c r="E100" s="353"/>
      <c r="H100" s="353"/>
      <c r="K100" s="353"/>
      <c r="U100" s="353"/>
      <c r="W100" s="353"/>
    </row>
    <row r="101" spans="2:23" ht="12">
      <c r="B101" s="366" t="s">
        <v>415</v>
      </c>
      <c r="C101" s="379"/>
      <c r="D101" s="361">
        <f aca="true" t="shared" si="25" ref="D101:N101">SUM(D102:D105)</f>
        <v>-100902673</v>
      </c>
      <c r="E101" s="367">
        <v>-79462598</v>
      </c>
      <c r="F101" s="372"/>
      <c r="G101" s="361">
        <f t="shared" si="25"/>
        <v>-129127740</v>
      </c>
      <c r="H101" s="367">
        <v>-8040785</v>
      </c>
      <c r="I101" s="372"/>
      <c r="J101" s="361">
        <f t="shared" si="25"/>
        <v>25370183</v>
      </c>
      <c r="K101" s="367">
        <v>22624854</v>
      </c>
      <c r="L101" s="372"/>
      <c r="M101" s="373">
        <f t="shared" si="25"/>
        <v>-204660230</v>
      </c>
      <c r="N101" s="372">
        <f t="shared" si="25"/>
        <v>-64878529</v>
      </c>
      <c r="O101" s="372">
        <f>SUM(O102:O105)</f>
        <v>0</v>
      </c>
      <c r="R101" s="361">
        <f>SUM(R102:R105)</f>
        <v>-204660230</v>
      </c>
      <c r="S101" s="353">
        <f aca="true" t="shared" si="26" ref="S101:S107">+M101-R101</f>
        <v>0</v>
      </c>
      <c r="T101" s="361">
        <f>SUM(T102:T105)</f>
        <v>-64878529</v>
      </c>
      <c r="U101" s="353">
        <f t="shared" si="19"/>
        <v>0</v>
      </c>
      <c r="V101" s="361"/>
      <c r="W101" s="353">
        <f t="shared" si="20"/>
        <v>0</v>
      </c>
    </row>
    <row r="102" spans="2:23" ht="12.75" customHeight="1">
      <c r="B102" s="374"/>
      <c r="C102" s="357" t="s">
        <v>416</v>
      </c>
      <c r="D102" s="376">
        <v>15005895</v>
      </c>
      <c r="E102" s="352">
        <v>11823566</v>
      </c>
      <c r="F102" s="377"/>
      <c r="G102" s="376">
        <v>37918192</v>
      </c>
      <c r="H102" s="352">
        <f>106340514-17899242</f>
        <v>88441272</v>
      </c>
      <c r="I102" s="377"/>
      <c r="J102" s="376">
        <v>36957690</v>
      </c>
      <c r="K102" s="352">
        <v>23946164</v>
      </c>
      <c r="L102" s="377"/>
      <c r="M102" s="376">
        <f>+D102+G102+J102</f>
        <v>89881777</v>
      </c>
      <c r="N102" s="378">
        <f aca="true" t="shared" si="27" ref="N102:O104">+K102+H102+E102</f>
        <v>124211002</v>
      </c>
      <c r="O102" s="378">
        <f t="shared" si="27"/>
        <v>0</v>
      </c>
      <c r="R102" s="376">
        <v>89881777</v>
      </c>
      <c r="S102" s="353">
        <f t="shared" si="26"/>
        <v>0</v>
      </c>
      <c r="T102" s="376">
        <v>124211002</v>
      </c>
      <c r="U102" s="353">
        <f t="shared" si="19"/>
        <v>0</v>
      </c>
      <c r="V102" s="376"/>
      <c r="W102" s="353">
        <f t="shared" si="20"/>
        <v>0</v>
      </c>
    </row>
    <row r="103" spans="2:23" ht="12">
      <c r="B103" s="374"/>
      <c r="C103" s="357" t="s">
        <v>417</v>
      </c>
      <c r="D103" s="376">
        <v>-79889097</v>
      </c>
      <c r="E103" s="352">
        <v>-82588874</v>
      </c>
      <c r="F103" s="377"/>
      <c r="G103" s="376">
        <v>-165186252</v>
      </c>
      <c r="H103" s="352">
        <f>-115083686+17899242</f>
        <v>-97184444</v>
      </c>
      <c r="I103" s="377"/>
      <c r="J103" s="376">
        <v>1559770</v>
      </c>
      <c r="K103" s="352">
        <v>-7737874</v>
      </c>
      <c r="L103" s="377"/>
      <c r="M103" s="376">
        <f>+D103+G103+J103</f>
        <v>-243515579</v>
      </c>
      <c r="N103" s="378">
        <f t="shared" si="27"/>
        <v>-187511192</v>
      </c>
      <c r="O103" s="378">
        <f t="shared" si="27"/>
        <v>0</v>
      </c>
      <c r="R103" s="376">
        <v>-243515579</v>
      </c>
      <c r="S103" s="353">
        <f t="shared" si="26"/>
        <v>0</v>
      </c>
      <c r="T103" s="376">
        <v>-187511192</v>
      </c>
      <c r="U103" s="353">
        <f t="shared" si="19"/>
        <v>0</v>
      </c>
      <c r="V103" s="376"/>
      <c r="W103" s="353">
        <f t="shared" si="20"/>
        <v>0</v>
      </c>
    </row>
    <row r="104" spans="2:23" ht="12">
      <c r="B104" s="374"/>
      <c r="C104" s="357" t="s">
        <v>418</v>
      </c>
      <c r="D104" s="376">
        <v>2608918</v>
      </c>
      <c r="E104" s="352">
        <v>-135279</v>
      </c>
      <c r="F104" s="377"/>
      <c r="G104" s="376">
        <v>135865</v>
      </c>
      <c r="H104" s="352">
        <v>254027</v>
      </c>
      <c r="I104" s="377"/>
      <c r="J104" s="376">
        <v>-7506308</v>
      </c>
      <c r="K104" s="352">
        <v>-282601</v>
      </c>
      <c r="L104" s="377"/>
      <c r="M104" s="376">
        <f>+D104+G104+J104</f>
        <v>-4761525</v>
      </c>
      <c r="N104" s="378">
        <f t="shared" si="27"/>
        <v>-163853</v>
      </c>
      <c r="O104" s="378">
        <f t="shared" si="27"/>
        <v>0</v>
      </c>
      <c r="R104" s="376">
        <v>-4761525</v>
      </c>
      <c r="S104" s="353">
        <f t="shared" si="26"/>
        <v>0</v>
      </c>
      <c r="T104" s="376">
        <v>-163853</v>
      </c>
      <c r="U104" s="353">
        <f t="shared" si="19"/>
        <v>0</v>
      </c>
      <c r="V104" s="376"/>
      <c r="W104" s="353">
        <f t="shared" si="20"/>
        <v>0</v>
      </c>
    </row>
    <row r="105" spans="2:23" ht="12">
      <c r="B105" s="374"/>
      <c r="C105" s="357" t="s">
        <v>419</v>
      </c>
      <c r="D105" s="361">
        <f aca="true" t="shared" si="28" ref="D105:O105">+D106+D107</f>
        <v>-38628389</v>
      </c>
      <c r="E105" s="367">
        <v>-8562011</v>
      </c>
      <c r="F105" s="372"/>
      <c r="G105" s="361">
        <f t="shared" si="28"/>
        <v>-1995545</v>
      </c>
      <c r="H105" s="367">
        <v>448360</v>
      </c>
      <c r="I105" s="372"/>
      <c r="J105" s="361">
        <f t="shared" si="28"/>
        <v>-5640969</v>
      </c>
      <c r="K105" s="367">
        <v>6699165</v>
      </c>
      <c r="L105" s="372"/>
      <c r="M105" s="373">
        <f t="shared" si="28"/>
        <v>-46264903</v>
      </c>
      <c r="N105" s="372">
        <f t="shared" si="28"/>
        <v>-1414486</v>
      </c>
      <c r="O105" s="372">
        <f t="shared" si="28"/>
        <v>0</v>
      </c>
      <c r="R105" s="361">
        <f>+R106+R107</f>
        <v>-46264903</v>
      </c>
      <c r="S105" s="353">
        <f t="shared" si="26"/>
        <v>0</v>
      </c>
      <c r="T105" s="361">
        <f>+T106+T107</f>
        <v>-1414486</v>
      </c>
      <c r="U105" s="353">
        <f t="shared" si="19"/>
        <v>0</v>
      </c>
      <c r="V105" s="361"/>
      <c r="W105" s="353">
        <f t="shared" si="20"/>
        <v>0</v>
      </c>
    </row>
    <row r="106" spans="2:23" ht="12">
      <c r="B106" s="374"/>
      <c r="C106" s="375" t="s">
        <v>420</v>
      </c>
      <c r="D106" s="376">
        <v>31616735</v>
      </c>
      <c r="E106" s="352">
        <v>24015664</v>
      </c>
      <c r="F106" s="377"/>
      <c r="G106" s="376">
        <v>1998436</v>
      </c>
      <c r="H106" s="352">
        <v>2194947</v>
      </c>
      <c r="I106" s="377"/>
      <c r="J106" s="376">
        <v>19960620</v>
      </c>
      <c r="K106" s="352">
        <v>19870180</v>
      </c>
      <c r="L106" s="377"/>
      <c r="M106" s="376">
        <f>+D106+G106+J106</f>
        <v>53575791</v>
      </c>
      <c r="N106" s="378">
        <f>+K106+H106+E106</f>
        <v>46080791</v>
      </c>
      <c r="O106" s="378">
        <f>+L106+I106+F106</f>
        <v>0</v>
      </c>
      <c r="R106" s="376">
        <v>53575791</v>
      </c>
      <c r="S106" s="353">
        <f t="shared" si="26"/>
        <v>0</v>
      </c>
      <c r="T106" s="376">
        <v>46080791</v>
      </c>
      <c r="U106" s="353">
        <f t="shared" si="19"/>
        <v>0</v>
      </c>
      <c r="V106" s="376"/>
      <c r="W106" s="353">
        <f t="shared" si="20"/>
        <v>0</v>
      </c>
    </row>
    <row r="107" spans="2:23" ht="12">
      <c r="B107" s="374"/>
      <c r="C107" s="375" t="s">
        <v>421</v>
      </c>
      <c r="D107" s="376">
        <v>-70245124</v>
      </c>
      <c r="E107" s="352">
        <v>-32577675</v>
      </c>
      <c r="F107" s="377"/>
      <c r="G107" s="376">
        <v>-3993981</v>
      </c>
      <c r="H107" s="352">
        <v>-1746587</v>
      </c>
      <c r="I107" s="377"/>
      <c r="J107" s="376">
        <v>-25601589</v>
      </c>
      <c r="K107" s="352">
        <v>-13171015</v>
      </c>
      <c r="L107" s="377"/>
      <c r="M107" s="376">
        <f>+D107+G107+J107</f>
        <v>-99840694</v>
      </c>
      <c r="N107" s="378">
        <f>+K107+H107+E107</f>
        <v>-47495277</v>
      </c>
      <c r="O107" s="378">
        <f>+L107+I107+F107</f>
        <v>0</v>
      </c>
      <c r="R107" s="376">
        <v>-99840694</v>
      </c>
      <c r="S107" s="353">
        <f t="shared" si="26"/>
        <v>0</v>
      </c>
      <c r="T107" s="376">
        <v>-47495277</v>
      </c>
      <c r="U107" s="353">
        <f t="shared" si="19"/>
        <v>0</v>
      </c>
      <c r="V107" s="376"/>
      <c r="W107" s="353">
        <f t="shared" si="20"/>
        <v>0</v>
      </c>
    </row>
    <row r="108" spans="5:23" ht="6.75" customHeight="1">
      <c r="E108" s="353"/>
      <c r="H108" s="353"/>
      <c r="K108" s="353"/>
      <c r="U108" s="353">
        <f t="shared" si="19"/>
        <v>0</v>
      </c>
      <c r="W108" s="353">
        <f t="shared" si="20"/>
        <v>0</v>
      </c>
    </row>
    <row r="109" spans="2:23" ht="36">
      <c r="B109" s="382"/>
      <c r="C109" s="357" t="s">
        <v>422</v>
      </c>
      <c r="D109" s="376">
        <v>8648698</v>
      </c>
      <c r="E109" s="352">
        <v>10321285</v>
      </c>
      <c r="F109" s="377"/>
      <c r="G109" s="376">
        <v>1468449</v>
      </c>
      <c r="H109" s="352">
        <v>74681</v>
      </c>
      <c r="I109" s="377"/>
      <c r="J109" s="376">
        <v>-5221</v>
      </c>
      <c r="K109" s="352">
        <v>0</v>
      </c>
      <c r="L109" s="377"/>
      <c r="M109" s="376">
        <f>+D109+G109+J109</f>
        <v>10111926</v>
      </c>
      <c r="N109" s="378">
        <f>+K109+H109+E109</f>
        <v>10395966</v>
      </c>
      <c r="O109" s="378">
        <f>+L109+I109+F109</f>
        <v>0</v>
      </c>
      <c r="R109" s="376">
        <v>10111926</v>
      </c>
      <c r="S109" s="353">
        <f>+M109-R109</f>
        <v>0</v>
      </c>
      <c r="T109" s="376">
        <v>10395966</v>
      </c>
      <c r="U109" s="353">
        <f t="shared" si="19"/>
        <v>0</v>
      </c>
      <c r="V109" s="376"/>
      <c r="W109" s="353">
        <f t="shared" si="20"/>
        <v>0</v>
      </c>
    </row>
    <row r="110" spans="2:23" ht="12">
      <c r="B110" s="383"/>
      <c r="C110" s="357" t="s">
        <v>423</v>
      </c>
      <c r="D110" s="373">
        <f>+D111+D112</f>
        <v>22375796</v>
      </c>
      <c r="E110" s="367">
        <v>3384865</v>
      </c>
      <c r="F110" s="384"/>
      <c r="G110" s="373">
        <f>+G111+G112</f>
        <v>28289</v>
      </c>
      <c r="H110" s="367">
        <v>156026</v>
      </c>
      <c r="I110" s="384"/>
      <c r="J110" s="373">
        <f>+J111+J112</f>
        <v>5087464</v>
      </c>
      <c r="K110" s="367">
        <v>3897879</v>
      </c>
      <c r="L110" s="384"/>
      <c r="M110" s="373">
        <f>+M111+M112</f>
        <v>27491549</v>
      </c>
      <c r="N110" s="367">
        <f>+N111+N112</f>
        <v>7438770</v>
      </c>
      <c r="O110" s="378">
        <v>0</v>
      </c>
      <c r="R110" s="373">
        <f>+R111+R112</f>
        <v>27491549</v>
      </c>
      <c r="S110" s="353">
        <f>+M110-R110</f>
        <v>0</v>
      </c>
      <c r="T110" s="373">
        <f>+T111+T112</f>
        <v>7438770</v>
      </c>
      <c r="U110" s="353">
        <f t="shared" si="19"/>
        <v>0</v>
      </c>
      <c r="V110" s="376"/>
      <c r="W110" s="353">
        <f t="shared" si="20"/>
        <v>0</v>
      </c>
    </row>
    <row r="111" spans="2:23" ht="12">
      <c r="B111" s="366"/>
      <c r="C111" s="375" t="s">
        <v>424</v>
      </c>
      <c r="D111" s="376">
        <v>22355697</v>
      </c>
      <c r="E111" s="352">
        <v>860406</v>
      </c>
      <c r="F111" s="377"/>
      <c r="G111" s="376">
        <v>0</v>
      </c>
      <c r="H111" s="352">
        <v>0</v>
      </c>
      <c r="I111" s="377"/>
      <c r="J111" s="376">
        <v>0</v>
      </c>
      <c r="K111" s="352">
        <v>0</v>
      </c>
      <c r="L111" s="377"/>
      <c r="M111" s="376">
        <f>+D111+G111+J111</f>
        <v>22355697</v>
      </c>
      <c r="N111" s="378">
        <f>+K111+H111+E111</f>
        <v>860406</v>
      </c>
      <c r="O111" s="378">
        <f>+L111+I111+F111</f>
        <v>0</v>
      </c>
      <c r="R111" s="376">
        <v>22355697</v>
      </c>
      <c r="S111" s="353">
        <f>+M111-R111</f>
        <v>0</v>
      </c>
      <c r="T111" s="376">
        <v>860406</v>
      </c>
      <c r="U111" s="353">
        <f t="shared" si="19"/>
        <v>0</v>
      </c>
      <c r="V111" s="376"/>
      <c r="W111" s="353">
        <f t="shared" si="20"/>
        <v>0</v>
      </c>
    </row>
    <row r="112" spans="2:23" ht="12">
      <c r="B112" s="366"/>
      <c r="C112" s="375" t="s">
        <v>425</v>
      </c>
      <c r="D112" s="376">
        <v>20099</v>
      </c>
      <c r="E112" s="352">
        <v>2524459</v>
      </c>
      <c r="F112" s="377"/>
      <c r="G112" s="376">
        <v>28289</v>
      </c>
      <c r="H112" s="352">
        <v>156026</v>
      </c>
      <c r="I112" s="377"/>
      <c r="J112" s="376">
        <v>5087464</v>
      </c>
      <c r="K112" s="352">
        <v>3897879</v>
      </c>
      <c r="L112" s="377"/>
      <c r="M112" s="376">
        <f>+D112+G112+J112</f>
        <v>5135852</v>
      </c>
      <c r="N112" s="378">
        <f>+K112+H112+E112</f>
        <v>6578364</v>
      </c>
      <c r="O112" s="378">
        <f>+L112+I112+F112</f>
        <v>0</v>
      </c>
      <c r="R112" s="376">
        <v>5135852</v>
      </c>
      <c r="S112" s="353">
        <f>+M112-R112</f>
        <v>0</v>
      </c>
      <c r="T112" s="376">
        <v>6578364</v>
      </c>
      <c r="U112" s="353">
        <f t="shared" si="19"/>
        <v>0</v>
      </c>
      <c r="V112" s="376"/>
      <c r="W112" s="353">
        <f t="shared" si="20"/>
        <v>0</v>
      </c>
    </row>
    <row r="113" spans="5:23" ht="12">
      <c r="E113" s="353"/>
      <c r="H113" s="353"/>
      <c r="K113" s="353"/>
      <c r="U113" s="353">
        <f t="shared" si="19"/>
        <v>0</v>
      </c>
      <c r="W113" s="353">
        <f t="shared" si="20"/>
        <v>0</v>
      </c>
    </row>
    <row r="114" spans="2:23" ht="12">
      <c r="B114" s="366" t="s">
        <v>426</v>
      </c>
      <c r="C114" s="379"/>
      <c r="D114" s="373">
        <f>+D99+D101+D109+D110</f>
        <v>353644098</v>
      </c>
      <c r="E114" s="367">
        <v>301538420</v>
      </c>
      <c r="F114" s="372"/>
      <c r="G114" s="373">
        <f>+G99+G101+G109+G110</f>
        <v>142300283</v>
      </c>
      <c r="H114" s="367">
        <v>499991443</v>
      </c>
      <c r="I114" s="372"/>
      <c r="J114" s="373">
        <f>+J99+J101+J109+J110</f>
        <v>17280864</v>
      </c>
      <c r="K114" s="367">
        <v>17056216</v>
      </c>
      <c r="L114" s="372"/>
      <c r="M114" s="373">
        <f>+M99+M101+M109+M110</f>
        <v>513225245</v>
      </c>
      <c r="N114" s="367">
        <f>+N99+N101+N109+N110</f>
        <v>818586079</v>
      </c>
      <c r="O114" s="372" t="e">
        <f>+O99+O101+O109+O110+O111+O112+#REF!</f>
        <v>#REF!</v>
      </c>
      <c r="R114" s="373">
        <f>+R99+R101+R109+R110</f>
        <v>513225245</v>
      </c>
      <c r="S114" s="353">
        <f>+M114-R114</f>
        <v>0</v>
      </c>
      <c r="T114" s="373">
        <f>+T99+T101+T109+T110</f>
        <v>818586079</v>
      </c>
      <c r="U114" s="353">
        <f t="shared" si="19"/>
        <v>0</v>
      </c>
      <c r="V114" s="361"/>
      <c r="W114" s="353" t="e">
        <f t="shared" si="20"/>
        <v>#REF!</v>
      </c>
    </row>
    <row r="115" spans="5:23" ht="12">
      <c r="E115" s="353"/>
      <c r="H115" s="353"/>
      <c r="K115" s="353"/>
      <c r="U115" s="353">
        <f t="shared" si="19"/>
        <v>0</v>
      </c>
      <c r="W115" s="353">
        <f t="shared" si="20"/>
        <v>0</v>
      </c>
    </row>
    <row r="116" spans="2:23" ht="12">
      <c r="B116" s="374"/>
      <c r="C116" s="357" t="s">
        <v>427</v>
      </c>
      <c r="D116" s="376">
        <v>-103076809</v>
      </c>
      <c r="E116" s="352">
        <v>-97742896</v>
      </c>
      <c r="F116" s="377"/>
      <c r="G116" s="376">
        <v>-39300516</v>
      </c>
      <c r="H116" s="352">
        <v>-122003043</v>
      </c>
      <c r="I116" s="377"/>
      <c r="J116" s="376">
        <v>-27611806</v>
      </c>
      <c r="K116" s="352">
        <v>-36533903</v>
      </c>
      <c r="L116" s="377"/>
      <c r="M116" s="376">
        <f>+D116+G116+J116</f>
        <v>-169989131</v>
      </c>
      <c r="N116" s="378">
        <f>+K116+H116+E116</f>
        <v>-256279842</v>
      </c>
      <c r="O116" s="378">
        <f>+L116+I116+F116</f>
        <v>0</v>
      </c>
      <c r="R116" s="376">
        <v>-169989131</v>
      </c>
      <c r="S116" s="353">
        <f>+M116-R116</f>
        <v>0</v>
      </c>
      <c r="T116" s="376">
        <v>-256279842</v>
      </c>
      <c r="U116" s="353">
        <f t="shared" si="19"/>
        <v>0</v>
      </c>
      <c r="V116" s="376"/>
      <c r="W116" s="353">
        <f t="shared" si="20"/>
        <v>0</v>
      </c>
    </row>
    <row r="117" spans="5:23" ht="12">
      <c r="E117" s="353"/>
      <c r="H117" s="353"/>
      <c r="K117" s="353"/>
      <c r="U117" s="353">
        <f t="shared" si="19"/>
        <v>0</v>
      </c>
      <c r="W117" s="353">
        <f t="shared" si="20"/>
        <v>0</v>
      </c>
    </row>
    <row r="118" spans="2:23" ht="12">
      <c r="B118" s="366" t="s">
        <v>428</v>
      </c>
      <c r="C118" s="379"/>
      <c r="D118" s="361">
        <f>+D114+D116</f>
        <v>250567289</v>
      </c>
      <c r="E118" s="367">
        <v>203795524</v>
      </c>
      <c r="F118" s="372"/>
      <c r="G118" s="361">
        <f>+G114+G116</f>
        <v>102999767</v>
      </c>
      <c r="H118" s="367">
        <v>377988400</v>
      </c>
      <c r="I118" s="372"/>
      <c r="J118" s="361">
        <f>+J114+J116</f>
        <v>-10330942</v>
      </c>
      <c r="K118" s="367">
        <v>-19477687</v>
      </c>
      <c r="L118" s="372"/>
      <c r="M118" s="373">
        <f>+M114+M116</f>
        <v>343236114</v>
      </c>
      <c r="N118" s="372">
        <f>+N114+N116</f>
        <v>562306237</v>
      </c>
      <c r="O118" s="372" t="e">
        <f>+O114+O116</f>
        <v>#REF!</v>
      </c>
      <c r="R118" s="361">
        <f>+R114+R116</f>
        <v>343236114</v>
      </c>
      <c r="S118" s="353">
        <f>+M118-R118</f>
        <v>0</v>
      </c>
      <c r="T118" s="361">
        <f>+T114+T116</f>
        <v>562306237</v>
      </c>
      <c r="U118" s="353">
        <f t="shared" si="19"/>
        <v>0</v>
      </c>
      <c r="V118" s="361"/>
      <c r="W118" s="353" t="e">
        <f t="shared" si="20"/>
        <v>#REF!</v>
      </c>
    </row>
    <row r="119" spans="2:23" ht="12">
      <c r="B119" s="374"/>
      <c r="C119" s="357" t="s">
        <v>429</v>
      </c>
      <c r="D119" s="376">
        <v>0</v>
      </c>
      <c r="E119" s="352">
        <v>0</v>
      </c>
      <c r="F119" s="377"/>
      <c r="G119" s="376">
        <v>0</v>
      </c>
      <c r="H119" s="352">
        <v>0</v>
      </c>
      <c r="I119" s="377"/>
      <c r="J119" s="376">
        <v>0</v>
      </c>
      <c r="K119" s="352">
        <v>0</v>
      </c>
      <c r="L119" s="377"/>
      <c r="M119" s="376">
        <v>0</v>
      </c>
      <c r="N119" s="378">
        <v>0</v>
      </c>
      <c r="O119" s="378">
        <v>0</v>
      </c>
      <c r="R119" s="376">
        <v>0</v>
      </c>
      <c r="S119" s="353">
        <f>+M119-R119</f>
        <v>0</v>
      </c>
      <c r="T119" s="376">
        <v>0</v>
      </c>
      <c r="U119" s="353">
        <f t="shared" si="19"/>
        <v>0</v>
      </c>
      <c r="V119" s="376"/>
      <c r="W119" s="353">
        <f t="shared" si="20"/>
        <v>0</v>
      </c>
    </row>
    <row r="120" spans="2:23" ht="12">
      <c r="B120" s="366" t="s">
        <v>430</v>
      </c>
      <c r="C120" s="357"/>
      <c r="D120" s="361">
        <f>+D118+D119</f>
        <v>250567289</v>
      </c>
      <c r="E120" s="367">
        <v>203795524</v>
      </c>
      <c r="F120" s="372"/>
      <c r="G120" s="361">
        <f>+G118+G119</f>
        <v>102999767</v>
      </c>
      <c r="H120" s="367">
        <v>377988400</v>
      </c>
      <c r="I120" s="372"/>
      <c r="J120" s="361">
        <f>+J118+J119</f>
        <v>-10330942</v>
      </c>
      <c r="K120" s="367">
        <v>-19477687</v>
      </c>
      <c r="L120" s="372"/>
      <c r="M120" s="373">
        <f>+M118+M119</f>
        <v>343236114</v>
      </c>
      <c r="N120" s="372">
        <f>+N118</f>
        <v>562306237</v>
      </c>
      <c r="O120" s="372" t="e">
        <f>+O118</f>
        <v>#REF!</v>
      </c>
      <c r="R120" s="361">
        <f>+R118+R119</f>
        <v>343236114</v>
      </c>
      <c r="S120" s="353">
        <f>+M120-R120</f>
        <v>0</v>
      </c>
      <c r="T120" s="361">
        <f>+T118+T119</f>
        <v>562306237</v>
      </c>
      <c r="U120" s="353">
        <f t="shared" si="19"/>
        <v>0</v>
      </c>
      <c r="V120" s="361"/>
      <c r="W120" s="353" t="e">
        <f t="shared" si="20"/>
        <v>#REF!</v>
      </c>
    </row>
    <row r="121" spans="4:23" ht="6" customHeight="1">
      <c r="D121" s="353"/>
      <c r="E121" s="353"/>
      <c r="G121" s="353"/>
      <c r="H121" s="353"/>
      <c r="J121" s="353"/>
      <c r="K121" s="353"/>
      <c r="R121" s="353"/>
      <c r="T121" s="353"/>
      <c r="U121" s="353">
        <f t="shared" si="19"/>
        <v>0</v>
      </c>
      <c r="V121" s="353"/>
      <c r="W121" s="353">
        <f t="shared" si="20"/>
        <v>0</v>
      </c>
    </row>
    <row r="122" spans="2:23" ht="12">
      <c r="B122" s="374"/>
      <c r="C122" s="357" t="s">
        <v>431</v>
      </c>
      <c r="D122" s="361">
        <f aca="true" t="shared" si="29" ref="D122:J122">+D120</f>
        <v>250567289</v>
      </c>
      <c r="E122" s="367">
        <f>+E120</f>
        <v>203795524</v>
      </c>
      <c r="F122" s="372"/>
      <c r="G122" s="361">
        <f t="shared" si="29"/>
        <v>102999767</v>
      </c>
      <c r="H122" s="367">
        <f>+H120</f>
        <v>377988400</v>
      </c>
      <c r="I122" s="372"/>
      <c r="J122" s="361">
        <f t="shared" si="29"/>
        <v>-10330942</v>
      </c>
      <c r="K122" s="367">
        <f>+K120</f>
        <v>-19477687</v>
      </c>
      <c r="L122" s="372"/>
      <c r="M122" s="373">
        <f>+M123+M124</f>
        <v>343236114</v>
      </c>
      <c r="N122" s="372">
        <f>+N120</f>
        <v>562306237</v>
      </c>
      <c r="O122" s="372" t="e">
        <f>+O120</f>
        <v>#REF!</v>
      </c>
      <c r="R122" s="361">
        <f>+R123+R124</f>
        <v>343236114</v>
      </c>
      <c r="S122" s="353">
        <f>+M122-R122</f>
        <v>0</v>
      </c>
      <c r="T122" s="361">
        <f>+T123+T124</f>
        <v>562306237</v>
      </c>
      <c r="U122" s="353">
        <f t="shared" si="19"/>
        <v>0</v>
      </c>
      <c r="V122" s="361"/>
      <c r="W122" s="353" t="e">
        <f t="shared" si="20"/>
        <v>#REF!</v>
      </c>
    </row>
    <row r="123" spans="2:23" ht="12" customHeight="1">
      <c r="B123" s="374"/>
      <c r="C123" s="379" t="s">
        <v>432</v>
      </c>
      <c r="D123" s="361"/>
      <c r="E123" s="367"/>
      <c r="F123" s="377"/>
      <c r="G123" s="361"/>
      <c r="H123" s="367"/>
      <c r="I123" s="377"/>
      <c r="J123" s="361"/>
      <c r="K123" s="367"/>
      <c r="L123" s="377"/>
      <c r="M123" s="361">
        <v>191273359</v>
      </c>
      <c r="N123" s="372">
        <v>322356028</v>
      </c>
      <c r="O123" s="372" t="e">
        <f>+O122-O124</f>
        <v>#REF!</v>
      </c>
      <c r="R123" s="376">
        <v>191273359</v>
      </c>
      <c r="S123" s="353">
        <f>+M123-R123</f>
        <v>0</v>
      </c>
      <c r="T123" s="376">
        <v>322356028</v>
      </c>
      <c r="U123" s="353">
        <f t="shared" si="19"/>
        <v>0</v>
      </c>
      <c r="V123" s="376"/>
      <c r="W123" s="353" t="e">
        <f t="shared" si="20"/>
        <v>#REF!</v>
      </c>
    </row>
    <row r="124" spans="2:23" ht="24">
      <c r="B124" s="374"/>
      <c r="C124" s="379" t="s">
        <v>433</v>
      </c>
      <c r="D124" s="361"/>
      <c r="E124" s="367"/>
      <c r="F124" s="377"/>
      <c r="G124" s="361"/>
      <c r="H124" s="367"/>
      <c r="I124" s="377"/>
      <c r="J124" s="361"/>
      <c r="K124" s="367"/>
      <c r="L124" s="377"/>
      <c r="M124" s="373">
        <v>151962755</v>
      </c>
      <c r="N124" s="372">
        <v>239950209</v>
      </c>
      <c r="O124" s="372">
        <f>+L124+I124+F124</f>
        <v>0</v>
      </c>
      <c r="R124" s="376">
        <v>151962755</v>
      </c>
      <c r="S124" s="353">
        <f>+M124-R124</f>
        <v>0</v>
      </c>
      <c r="T124" s="376">
        <v>239950209</v>
      </c>
      <c r="U124" s="353">
        <f t="shared" si="19"/>
        <v>0</v>
      </c>
      <c r="V124" s="376"/>
      <c r="W124" s="353">
        <f t="shared" si="20"/>
        <v>0</v>
      </c>
    </row>
    <row r="125" ht="12">
      <c r="P125" s="353"/>
    </row>
    <row r="126" spans="4:15" s="385" customFormat="1" ht="12">
      <c r="D126" s="385">
        <f>+D120-D122</f>
        <v>0</v>
      </c>
      <c r="E126" s="385">
        <f aca="true" t="shared" si="30" ref="E126:O126">+E120-E122</f>
        <v>0</v>
      </c>
      <c r="F126" s="385">
        <f t="shared" si="30"/>
        <v>0</v>
      </c>
      <c r="G126" s="385">
        <f t="shared" si="30"/>
        <v>0</v>
      </c>
      <c r="H126" s="385">
        <f t="shared" si="30"/>
        <v>0</v>
      </c>
      <c r="I126" s="385">
        <f t="shared" si="30"/>
        <v>0</v>
      </c>
      <c r="J126" s="385">
        <f t="shared" si="30"/>
        <v>0</v>
      </c>
      <c r="K126" s="385">
        <f t="shared" si="30"/>
        <v>0</v>
      </c>
      <c r="L126" s="385">
        <f t="shared" si="30"/>
        <v>0</v>
      </c>
      <c r="M126" s="385">
        <f t="shared" si="30"/>
        <v>0</v>
      </c>
      <c r="N126" s="385">
        <f t="shared" si="30"/>
        <v>0</v>
      </c>
      <c r="O126" s="385" t="e">
        <f t="shared" si="30"/>
        <v>#REF!</v>
      </c>
    </row>
    <row r="127" ht="12">
      <c r="T127" s="353"/>
    </row>
    <row r="128" spans="4:20" ht="12">
      <c r="D128" s="353">
        <v>250567289</v>
      </c>
      <c r="E128" s="353"/>
      <c r="F128" s="353"/>
      <c r="G128" s="353">
        <v>102999767</v>
      </c>
      <c r="H128" s="353"/>
      <c r="I128" s="353"/>
      <c r="J128" s="353">
        <v>-10330942</v>
      </c>
      <c r="K128" s="353"/>
      <c r="L128" s="353"/>
      <c r="M128" s="353">
        <f>+D128+G128+J128</f>
        <v>343236114</v>
      </c>
      <c r="N128" s="353"/>
      <c r="O128" s="353"/>
      <c r="P128" s="353"/>
      <c r="T128" s="353"/>
    </row>
    <row r="129" spans="4:20" ht="12">
      <c r="D129" s="353">
        <f>+D120-D128</f>
        <v>0</v>
      </c>
      <c r="G129" s="353">
        <f>+G120-G128</f>
        <v>0</v>
      </c>
      <c r="J129" s="353">
        <f>+J120-J128</f>
        <v>0</v>
      </c>
      <c r="M129" s="353">
        <f>+M120-M128</f>
        <v>0</v>
      </c>
      <c r="T129" s="353"/>
    </row>
    <row r="130" ht="12">
      <c r="T130" s="353"/>
    </row>
    <row r="131" ht="12">
      <c r="T131" s="353"/>
    </row>
  </sheetData>
  <sheetProtection/>
  <mergeCells count="19">
    <mergeCell ref="B3:C3"/>
    <mergeCell ref="D3:F3"/>
    <mergeCell ref="G3:I3"/>
    <mergeCell ref="J3:L3"/>
    <mergeCell ref="M3:O3"/>
    <mergeCell ref="B4:C5"/>
    <mergeCell ref="M72:O72"/>
    <mergeCell ref="B34:C34"/>
    <mergeCell ref="D34:F34"/>
    <mergeCell ref="G34:I34"/>
    <mergeCell ref="J34:L34"/>
    <mergeCell ref="M34:O34"/>
    <mergeCell ref="B35:C36"/>
    <mergeCell ref="B73:C74"/>
    <mergeCell ref="B58:C58"/>
    <mergeCell ref="B72:C72"/>
    <mergeCell ref="D72:F72"/>
    <mergeCell ref="G72:I72"/>
    <mergeCell ref="J72:L7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AO1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44" customWidth="1"/>
    <col min="2" max="2" width="2.8515625" style="344" customWidth="1"/>
    <col min="3" max="3" width="61.28125" style="344" customWidth="1"/>
    <col min="4" max="4" width="16.57421875" style="344" customWidth="1"/>
    <col min="5" max="5" width="15.8515625" style="364" customWidth="1"/>
    <col min="6" max="6" width="15.8515625" style="364" hidden="1" customWidth="1"/>
    <col min="7" max="7" width="15.8515625" style="364" customWidth="1"/>
    <col min="8" max="8" width="15.7109375" style="344" customWidth="1"/>
    <col min="9" max="9" width="15.7109375" style="344" hidden="1" customWidth="1"/>
    <col min="10" max="11" width="14.140625" style="344" customWidth="1"/>
    <col min="12" max="12" width="14.140625" style="344" hidden="1" customWidth="1"/>
    <col min="13" max="13" width="16.57421875" style="344" customWidth="1"/>
    <col min="14" max="14" width="16.8515625" style="344" customWidth="1"/>
    <col min="15" max="15" width="16.8515625" style="344" hidden="1" customWidth="1"/>
    <col min="16" max="16" width="16.8515625" style="344" customWidth="1"/>
    <col min="17" max="17" width="15.57421875" style="344" customWidth="1"/>
    <col min="18" max="18" width="15.57421875" style="344" hidden="1" customWidth="1"/>
    <col min="19" max="20" width="15.7109375" style="344" customWidth="1"/>
    <col min="21" max="21" width="15.7109375" style="344" hidden="1" customWidth="1"/>
    <col min="22" max="22" width="15.8515625" style="344" bestFit="1" customWidth="1"/>
    <col min="23" max="23" width="15.57421875" style="344" bestFit="1" customWidth="1"/>
    <col min="24" max="24" width="15.57421875" style="344" hidden="1" customWidth="1"/>
    <col min="25" max="25" width="8.421875" style="344" customWidth="1"/>
    <col min="26" max="27" width="16.7109375" style="344" hidden="1" customWidth="1"/>
    <col min="28" max="28" width="16.7109375" style="344" customWidth="1"/>
    <col min="29" max="29" width="5.7109375" style="344" bestFit="1" customWidth="1"/>
    <col min="30" max="30" width="16.57421875" style="344" bestFit="1" customWidth="1"/>
    <col min="31" max="31" width="16.57421875" style="344" customWidth="1"/>
    <col min="32" max="32" width="8.28125" style="344" customWidth="1"/>
    <col min="33" max="33" width="15.8515625" style="344" hidden="1" customWidth="1"/>
    <col min="34" max="34" width="15.8515625" style="364" hidden="1" customWidth="1"/>
    <col min="35" max="35" width="13.421875" style="364" bestFit="1" customWidth="1"/>
    <col min="36" max="36" width="13.140625" style="344" customWidth="1"/>
    <col min="37" max="37" width="13.8515625" style="344" customWidth="1"/>
    <col min="38" max="38" width="14.00390625" style="344" customWidth="1"/>
    <col min="39" max="39" width="14.421875" style="344" customWidth="1"/>
    <col min="40" max="41" width="12.8515625" style="344" bestFit="1" customWidth="1"/>
    <col min="42" max="43" width="11.421875" style="344" customWidth="1"/>
    <col min="44" max="45" width="13.421875" style="344" bestFit="1" customWidth="1"/>
    <col min="46" max="16384" width="11.421875" style="344" customWidth="1"/>
  </cols>
  <sheetData>
    <row r="2" ht="12">
      <c r="AA2" s="386"/>
    </row>
    <row r="3" spans="2:35" ht="12.75" customHeight="1">
      <c r="B3" s="427" t="s">
        <v>366</v>
      </c>
      <c r="C3" s="428"/>
      <c r="D3" s="438" t="s">
        <v>0</v>
      </c>
      <c r="E3" s="439"/>
      <c r="F3" s="440"/>
      <c r="G3" s="438" t="s">
        <v>1</v>
      </c>
      <c r="H3" s="439"/>
      <c r="I3" s="440"/>
      <c r="J3" s="438" t="s">
        <v>434</v>
      </c>
      <c r="K3" s="439"/>
      <c r="L3" s="440"/>
      <c r="M3" s="438" t="s">
        <v>2</v>
      </c>
      <c r="N3" s="439"/>
      <c r="O3" s="440"/>
      <c r="P3" s="438" t="s">
        <v>435</v>
      </c>
      <c r="Q3" s="439"/>
      <c r="R3" s="440"/>
      <c r="S3" s="438" t="s">
        <v>436</v>
      </c>
      <c r="T3" s="439"/>
      <c r="U3" s="440"/>
      <c r="V3" s="438" t="s">
        <v>342</v>
      </c>
      <c r="W3" s="439"/>
      <c r="X3" s="440"/>
      <c r="Y3" s="386"/>
      <c r="AB3" s="364"/>
      <c r="AC3" s="364"/>
      <c r="AH3" s="344"/>
      <c r="AI3" s="344"/>
    </row>
    <row r="4" spans="2:35" ht="12" customHeight="1">
      <c r="B4" s="434" t="s">
        <v>343</v>
      </c>
      <c r="C4" s="441"/>
      <c r="D4" s="346">
        <f>+'[1]Segmentos LN resumen'!D4</f>
        <v>41820</v>
      </c>
      <c r="E4" s="347">
        <f>+'[1]Segmentos LN resumen'!E4</f>
        <v>41639</v>
      </c>
      <c r="F4" s="347">
        <f>+'[1]Segmentos LN resumen'!F4</f>
        <v>41274</v>
      </c>
      <c r="G4" s="346">
        <f aca="true" t="shared" si="0" ref="G4:L4">+D4</f>
        <v>41820</v>
      </c>
      <c r="H4" s="347">
        <f t="shared" si="0"/>
        <v>41639</v>
      </c>
      <c r="I4" s="347">
        <f t="shared" si="0"/>
        <v>41274</v>
      </c>
      <c r="J4" s="346">
        <f t="shared" si="0"/>
        <v>41820</v>
      </c>
      <c r="K4" s="347">
        <f t="shared" si="0"/>
        <v>41639</v>
      </c>
      <c r="L4" s="347">
        <f t="shared" si="0"/>
        <v>41274</v>
      </c>
      <c r="M4" s="346">
        <f>+G4</f>
        <v>41820</v>
      </c>
      <c r="N4" s="347">
        <f aca="true" t="shared" si="1" ref="N4:X4">+K4</f>
        <v>41639</v>
      </c>
      <c r="O4" s="347">
        <f t="shared" si="1"/>
        <v>41274</v>
      </c>
      <c r="P4" s="346">
        <f t="shared" si="1"/>
        <v>41820</v>
      </c>
      <c r="Q4" s="347">
        <f t="shared" si="1"/>
        <v>41639</v>
      </c>
      <c r="R4" s="347">
        <f t="shared" si="1"/>
        <v>41274</v>
      </c>
      <c r="S4" s="346">
        <f t="shared" si="1"/>
        <v>41820</v>
      </c>
      <c r="T4" s="347">
        <f t="shared" si="1"/>
        <v>41639</v>
      </c>
      <c r="U4" s="347">
        <f t="shared" si="1"/>
        <v>41274</v>
      </c>
      <c r="V4" s="346">
        <f t="shared" si="1"/>
        <v>41820</v>
      </c>
      <c r="W4" s="347">
        <f t="shared" si="1"/>
        <v>41639</v>
      </c>
      <c r="X4" s="347">
        <f t="shared" si="1"/>
        <v>41274</v>
      </c>
      <c r="Y4" s="386"/>
      <c r="AB4" s="364"/>
      <c r="AC4" s="364"/>
      <c r="AH4" s="344"/>
      <c r="AI4" s="344"/>
    </row>
    <row r="5" spans="2:35" ht="12">
      <c r="B5" s="442"/>
      <c r="C5" s="443"/>
      <c r="D5" s="348" t="s">
        <v>344</v>
      </c>
      <c r="E5" s="387" t="s">
        <v>344</v>
      </c>
      <c r="F5" s="387" t="s">
        <v>344</v>
      </c>
      <c r="G5" s="348" t="s">
        <v>344</v>
      </c>
      <c r="H5" s="349" t="s">
        <v>344</v>
      </c>
      <c r="I5" s="349" t="s">
        <v>344</v>
      </c>
      <c r="J5" s="348" t="s">
        <v>344</v>
      </c>
      <c r="K5" s="349" t="s">
        <v>344</v>
      </c>
      <c r="L5" s="349" t="s">
        <v>344</v>
      </c>
      <c r="M5" s="348" t="s">
        <v>344</v>
      </c>
      <c r="N5" s="349" t="s">
        <v>344</v>
      </c>
      <c r="O5" s="349" t="s">
        <v>344</v>
      </c>
      <c r="P5" s="348" t="s">
        <v>344</v>
      </c>
      <c r="Q5" s="349" t="s">
        <v>344</v>
      </c>
      <c r="R5" s="349" t="s">
        <v>344</v>
      </c>
      <c r="S5" s="348" t="s">
        <v>344</v>
      </c>
      <c r="T5" s="349" t="s">
        <v>344</v>
      </c>
      <c r="U5" s="349" t="s">
        <v>344</v>
      </c>
      <c r="V5" s="348" t="s">
        <v>344</v>
      </c>
      <c r="W5" s="349" t="s">
        <v>344</v>
      </c>
      <c r="X5" s="349" t="s">
        <v>344</v>
      </c>
      <c r="Y5" s="386"/>
      <c r="AB5" s="364"/>
      <c r="AC5" s="364"/>
      <c r="AH5" s="344"/>
      <c r="AI5" s="344"/>
    </row>
    <row r="6" spans="2:35" ht="12">
      <c r="B6" s="350" t="s">
        <v>345</v>
      </c>
      <c r="D6" s="351">
        <f>SUM(D7:D13)</f>
        <v>1783204197</v>
      </c>
      <c r="E6" s="388">
        <v>2084089603</v>
      </c>
      <c r="F6" s="388">
        <v>778287483</v>
      </c>
      <c r="G6" s="351">
        <f>SUM(G7:G13)</f>
        <v>340543955</v>
      </c>
      <c r="H6" s="388">
        <v>324887994</v>
      </c>
      <c r="I6" s="388">
        <v>140651609</v>
      </c>
      <c r="J6" s="351">
        <f>SUM(J7:J13)</f>
        <v>863747951</v>
      </c>
      <c r="K6" s="388">
        <v>814810111</v>
      </c>
      <c r="L6" s="388">
        <v>742319957</v>
      </c>
      <c r="M6" s="351">
        <f>SUM(M7:M13)</f>
        <v>529075189</v>
      </c>
      <c r="N6" s="388">
        <v>592888884</v>
      </c>
      <c r="O6" s="388">
        <v>517570258</v>
      </c>
      <c r="P6" s="351">
        <f>SUM(P7:P13)</f>
        <v>228606547</v>
      </c>
      <c r="Q6" s="388">
        <f>SUM(Q7:Q13)</f>
        <v>230431271</v>
      </c>
      <c r="R6" s="388" t="e">
        <f>+#REF!</f>
        <v>#REF!</v>
      </c>
      <c r="S6" s="351">
        <f>SUM(S7:S13)</f>
        <v>-418506343</v>
      </c>
      <c r="T6" s="388">
        <v>-150892582</v>
      </c>
      <c r="U6" s="388">
        <v>-42920620</v>
      </c>
      <c r="V6" s="351">
        <f>SUM(V7:V13)</f>
        <v>3326671496</v>
      </c>
      <c r="W6" s="367">
        <f aca="true" t="shared" si="2" ref="W6:X13">+T6+Q6+N6+K6+H6+E6</f>
        <v>3896215281</v>
      </c>
      <c r="X6" s="367" t="e">
        <f t="shared" si="2"/>
        <v>#REF!</v>
      </c>
      <c r="Y6" s="386"/>
      <c r="AB6" s="351">
        <f>SUM(AB7:AB13)</f>
        <v>3326671496</v>
      </c>
      <c r="AC6" s="364">
        <f>+V6-AB6</f>
        <v>0</v>
      </c>
      <c r="AH6" s="344"/>
      <c r="AI6" s="344"/>
    </row>
    <row r="7" spans="2:41" ht="12">
      <c r="B7" s="354"/>
      <c r="C7" s="355" t="s">
        <v>346</v>
      </c>
      <c r="D7" s="351">
        <v>678386320</v>
      </c>
      <c r="E7" s="389">
        <v>906467031</v>
      </c>
      <c r="F7" s="389">
        <v>216478829</v>
      </c>
      <c r="G7" s="351">
        <v>15980328</v>
      </c>
      <c r="H7" s="389">
        <v>24982401</v>
      </c>
      <c r="I7" s="389">
        <v>20619433</v>
      </c>
      <c r="J7" s="351">
        <v>266629935</v>
      </c>
      <c r="K7" s="389">
        <v>249642879</v>
      </c>
      <c r="L7" s="389">
        <v>195713589</v>
      </c>
      <c r="M7" s="351">
        <v>211569043</v>
      </c>
      <c r="N7" s="389">
        <v>344261959</v>
      </c>
      <c r="O7" s="389">
        <v>319911445</v>
      </c>
      <c r="P7" s="351">
        <v>50181490</v>
      </c>
      <c r="Q7" s="389">
        <v>81033299</v>
      </c>
      <c r="R7" s="389">
        <v>63108765</v>
      </c>
      <c r="S7" s="351">
        <v>0</v>
      </c>
      <c r="T7" s="389">
        <v>0</v>
      </c>
      <c r="U7" s="389">
        <v>0</v>
      </c>
      <c r="V7" s="361">
        <f aca="true" t="shared" si="3" ref="V7:V13">+S7+P7+M7+J7+G7+D7</f>
        <v>1222747116</v>
      </c>
      <c r="W7" s="367">
        <f t="shared" si="2"/>
        <v>1606387569</v>
      </c>
      <c r="X7" s="367">
        <f t="shared" si="2"/>
        <v>815832061</v>
      </c>
      <c r="Y7" s="386"/>
      <c r="AB7" s="351">
        <f>+'[1]Segmentos LN resumen'!R7</f>
        <v>1222747116</v>
      </c>
      <c r="AC7" s="364">
        <f>+V7-AB7</f>
        <v>0</v>
      </c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</row>
    <row r="8" spans="2:41" ht="12">
      <c r="B8" s="354"/>
      <c r="C8" s="355" t="s">
        <v>347</v>
      </c>
      <c r="D8" s="351">
        <v>153511737</v>
      </c>
      <c r="E8" s="389">
        <v>540622559</v>
      </c>
      <c r="F8" s="389">
        <v>3865</v>
      </c>
      <c r="G8" s="351">
        <v>0</v>
      </c>
      <c r="H8" s="389">
        <v>0</v>
      </c>
      <c r="I8" s="389">
        <v>248729</v>
      </c>
      <c r="J8" s="351">
        <v>92711953</v>
      </c>
      <c r="K8" s="389">
        <v>163360721</v>
      </c>
      <c r="L8" s="389">
        <v>143275069</v>
      </c>
      <c r="M8" s="351">
        <v>76881437</v>
      </c>
      <c r="N8" s="389">
        <v>72983696</v>
      </c>
      <c r="O8" s="389">
        <v>50921259</v>
      </c>
      <c r="P8" s="351">
        <v>0</v>
      </c>
      <c r="Q8" s="389">
        <v>4062461</v>
      </c>
      <c r="R8" s="389">
        <v>51876</v>
      </c>
      <c r="S8" s="351">
        <v>0</v>
      </c>
      <c r="T8" s="389">
        <v>0</v>
      </c>
      <c r="U8" s="389">
        <v>0</v>
      </c>
      <c r="V8" s="361">
        <f t="shared" si="3"/>
        <v>323105127</v>
      </c>
      <c r="W8" s="367">
        <f t="shared" si="2"/>
        <v>781029437</v>
      </c>
      <c r="X8" s="367">
        <f t="shared" si="2"/>
        <v>194500798</v>
      </c>
      <c r="Y8" s="386"/>
      <c r="AB8" s="351">
        <f>+'[1]Segmentos LN resumen'!R8</f>
        <v>323105127</v>
      </c>
      <c r="AC8" s="364">
        <f aca="true" t="shared" si="4" ref="AC8:AC13">+V8-AB8</f>
        <v>0</v>
      </c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</row>
    <row r="9" spans="2:41" ht="12">
      <c r="B9" s="354"/>
      <c r="C9" s="355" t="s">
        <v>348</v>
      </c>
      <c r="D9" s="351">
        <v>17308896</v>
      </c>
      <c r="E9" s="389">
        <v>4826805</v>
      </c>
      <c r="F9" s="389">
        <v>8550848</v>
      </c>
      <c r="G9" s="351">
        <v>6119844</v>
      </c>
      <c r="H9" s="389">
        <v>5359794</v>
      </c>
      <c r="I9" s="389">
        <v>1207678</v>
      </c>
      <c r="J9" s="351">
        <v>103499208</v>
      </c>
      <c r="K9" s="389">
        <v>86826237</v>
      </c>
      <c r="L9" s="389">
        <v>72727847</v>
      </c>
      <c r="M9" s="351">
        <v>10429900</v>
      </c>
      <c r="N9" s="389">
        <v>11417533</v>
      </c>
      <c r="O9" s="389">
        <v>13981224</v>
      </c>
      <c r="P9" s="351">
        <v>30142191</v>
      </c>
      <c r="Q9" s="389">
        <v>33166923</v>
      </c>
      <c r="R9" s="389">
        <v>6909114</v>
      </c>
      <c r="S9" s="351">
        <v>0</v>
      </c>
      <c r="T9" s="389">
        <v>0</v>
      </c>
      <c r="U9" s="389">
        <v>0</v>
      </c>
      <c r="V9" s="361">
        <f t="shared" si="3"/>
        <v>167500039</v>
      </c>
      <c r="W9" s="367">
        <f t="shared" si="2"/>
        <v>141597292</v>
      </c>
      <c r="X9" s="367">
        <f t="shared" si="2"/>
        <v>103376711</v>
      </c>
      <c r="Y9" s="386"/>
      <c r="AB9" s="351">
        <f>+'[1]Segmentos LN resumen'!R9</f>
        <v>167500039</v>
      </c>
      <c r="AC9" s="364">
        <f t="shared" si="4"/>
        <v>0</v>
      </c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</row>
    <row r="10" spans="2:41" ht="12">
      <c r="B10" s="354"/>
      <c r="C10" s="355" t="s">
        <v>349</v>
      </c>
      <c r="D10" s="351">
        <v>342064958</v>
      </c>
      <c r="E10" s="389">
        <v>303306537</v>
      </c>
      <c r="F10" s="389">
        <v>302579178</v>
      </c>
      <c r="G10" s="351">
        <v>250935950</v>
      </c>
      <c r="H10" s="389">
        <v>243919961</v>
      </c>
      <c r="I10" s="389">
        <v>70793684</v>
      </c>
      <c r="J10" s="351">
        <v>349614762</v>
      </c>
      <c r="K10" s="389">
        <v>278406979</v>
      </c>
      <c r="L10" s="389">
        <v>291578428</v>
      </c>
      <c r="M10" s="351">
        <v>192107538</v>
      </c>
      <c r="N10" s="389">
        <v>141440771</v>
      </c>
      <c r="O10" s="389">
        <v>114086956</v>
      </c>
      <c r="P10" s="351">
        <v>104788925</v>
      </c>
      <c r="Q10" s="389">
        <v>77145961</v>
      </c>
      <c r="R10" s="389">
        <v>66634074</v>
      </c>
      <c r="S10" s="351">
        <v>55282</v>
      </c>
      <c r="T10" s="389">
        <v>1043672</v>
      </c>
      <c r="U10" s="389">
        <v>1118791</v>
      </c>
      <c r="V10" s="361">
        <f t="shared" si="3"/>
        <v>1239567415</v>
      </c>
      <c r="W10" s="367">
        <f t="shared" si="2"/>
        <v>1045263881</v>
      </c>
      <c r="X10" s="367">
        <f t="shared" si="2"/>
        <v>846791111</v>
      </c>
      <c r="Y10" s="386"/>
      <c r="AB10" s="351">
        <f>+'[1]Segmentos LN resumen'!R10</f>
        <v>1239567415</v>
      </c>
      <c r="AC10" s="364">
        <f t="shared" si="4"/>
        <v>0</v>
      </c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</row>
    <row r="11" spans="2:41" ht="12">
      <c r="B11" s="354"/>
      <c r="C11" s="355" t="s">
        <v>350</v>
      </c>
      <c r="D11" s="351">
        <v>381966495</v>
      </c>
      <c r="E11" s="389">
        <v>135381849</v>
      </c>
      <c r="F11" s="389">
        <v>45714756</v>
      </c>
      <c r="G11" s="351">
        <v>25146401</v>
      </c>
      <c r="H11" s="389">
        <v>28866234</v>
      </c>
      <c r="I11" s="389">
        <v>33308107</v>
      </c>
      <c r="J11" s="351">
        <v>20287701</v>
      </c>
      <c r="K11" s="389">
        <v>15395164</v>
      </c>
      <c r="L11" s="389">
        <v>11804423</v>
      </c>
      <c r="M11" s="351">
        <v>1214836</v>
      </c>
      <c r="N11" s="389">
        <v>1393681</v>
      </c>
      <c r="O11" s="389">
        <v>747741</v>
      </c>
      <c r="P11" s="351">
        <v>8556084</v>
      </c>
      <c r="Q11" s="389">
        <v>4918900</v>
      </c>
      <c r="R11" s="389">
        <v>34666</v>
      </c>
      <c r="S11" s="351">
        <v>-418561625</v>
      </c>
      <c r="T11" s="389">
        <v>-151936254</v>
      </c>
      <c r="U11" s="389">
        <v>-44039411</v>
      </c>
      <c r="V11" s="361">
        <f t="shared" si="3"/>
        <v>18609892</v>
      </c>
      <c r="W11" s="367">
        <f t="shared" si="2"/>
        <v>34019574</v>
      </c>
      <c r="X11" s="367">
        <f t="shared" si="2"/>
        <v>47570282</v>
      </c>
      <c r="Y11" s="386"/>
      <c r="AB11" s="351">
        <f>+'[1]Segmentos LN resumen'!R11</f>
        <v>18609892</v>
      </c>
      <c r="AC11" s="364">
        <f t="shared" si="4"/>
        <v>0</v>
      </c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</row>
    <row r="12" spans="2:41" ht="12">
      <c r="B12" s="354"/>
      <c r="C12" s="355" t="s">
        <v>351</v>
      </c>
      <c r="D12" s="351">
        <v>41833107</v>
      </c>
      <c r="E12" s="389">
        <v>22015023</v>
      </c>
      <c r="F12" s="389">
        <v>35822896</v>
      </c>
      <c r="G12" s="351">
        <v>20345250</v>
      </c>
      <c r="H12" s="389">
        <v>8201936</v>
      </c>
      <c r="I12" s="389">
        <v>6392567</v>
      </c>
      <c r="J12" s="351">
        <v>2796312</v>
      </c>
      <c r="K12" s="389">
        <v>2519460</v>
      </c>
      <c r="L12" s="389">
        <v>659321</v>
      </c>
      <c r="M12" s="351">
        <v>22822689</v>
      </c>
      <c r="N12" s="389">
        <v>19869367</v>
      </c>
      <c r="O12" s="389">
        <v>16405994</v>
      </c>
      <c r="P12" s="351">
        <v>30612506</v>
      </c>
      <c r="Q12" s="389">
        <v>25176969</v>
      </c>
      <c r="R12" s="389">
        <v>17282307</v>
      </c>
      <c r="S12" s="351">
        <v>0</v>
      </c>
      <c r="T12" s="389">
        <v>0</v>
      </c>
      <c r="U12" s="389">
        <v>0</v>
      </c>
      <c r="V12" s="361">
        <f t="shared" si="3"/>
        <v>118409864</v>
      </c>
      <c r="W12" s="367">
        <f t="shared" si="2"/>
        <v>77782755</v>
      </c>
      <c r="X12" s="367">
        <f t="shared" si="2"/>
        <v>76563085</v>
      </c>
      <c r="Y12" s="386"/>
      <c r="AB12" s="351">
        <f>+'[1]Segmentos LN resumen'!R12</f>
        <v>118409864</v>
      </c>
      <c r="AC12" s="364">
        <f t="shared" si="4"/>
        <v>0</v>
      </c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</row>
    <row r="13" spans="2:41" ht="12">
      <c r="B13" s="354"/>
      <c r="C13" s="355" t="s">
        <v>352</v>
      </c>
      <c r="D13" s="351">
        <v>168132684</v>
      </c>
      <c r="E13" s="389">
        <v>171469799</v>
      </c>
      <c r="F13" s="389">
        <v>169137111</v>
      </c>
      <c r="G13" s="351">
        <v>22016182</v>
      </c>
      <c r="H13" s="389">
        <v>13557668</v>
      </c>
      <c r="I13" s="389">
        <v>8081411</v>
      </c>
      <c r="J13" s="351">
        <v>28208080</v>
      </c>
      <c r="K13" s="389">
        <v>18658671</v>
      </c>
      <c r="L13" s="389">
        <v>26561280</v>
      </c>
      <c r="M13" s="351">
        <v>14049746</v>
      </c>
      <c r="N13" s="389">
        <v>1521877</v>
      </c>
      <c r="O13" s="389">
        <v>1515639</v>
      </c>
      <c r="P13" s="351">
        <v>4325351</v>
      </c>
      <c r="Q13" s="389">
        <v>4926758</v>
      </c>
      <c r="R13" s="389">
        <v>259441</v>
      </c>
      <c r="S13" s="351">
        <v>0</v>
      </c>
      <c r="T13" s="389">
        <v>0</v>
      </c>
      <c r="U13" s="389">
        <v>0</v>
      </c>
      <c r="V13" s="361">
        <f t="shared" si="3"/>
        <v>236732043</v>
      </c>
      <c r="W13" s="367">
        <f t="shared" si="2"/>
        <v>210134773</v>
      </c>
      <c r="X13" s="367">
        <f t="shared" si="2"/>
        <v>205554882</v>
      </c>
      <c r="Y13" s="386"/>
      <c r="AB13" s="351">
        <f>+'[1]Segmentos LN resumen'!R13</f>
        <v>236732043</v>
      </c>
      <c r="AC13" s="364">
        <f t="shared" si="4"/>
        <v>0</v>
      </c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</row>
    <row r="14" spans="5:35" ht="4.5" customHeight="1">
      <c r="E14" s="385"/>
      <c r="F14" s="385"/>
      <c r="G14" s="344"/>
      <c r="H14" s="385"/>
      <c r="I14" s="385"/>
      <c r="K14" s="385"/>
      <c r="L14" s="385"/>
      <c r="N14" s="385"/>
      <c r="O14" s="385"/>
      <c r="Q14" s="385"/>
      <c r="R14" s="385"/>
      <c r="T14" s="385"/>
      <c r="U14" s="385"/>
      <c r="W14" s="365"/>
      <c r="X14" s="365"/>
      <c r="Y14" s="386"/>
      <c r="AC14" s="364"/>
      <c r="AH14" s="344"/>
      <c r="AI14" s="344"/>
    </row>
    <row r="15" spans="2:39" ht="36">
      <c r="B15" s="354"/>
      <c r="C15" s="357" t="s">
        <v>353</v>
      </c>
      <c r="D15" s="351">
        <v>0</v>
      </c>
      <c r="E15" s="389">
        <v>0</v>
      </c>
      <c r="F15" s="389">
        <v>0</v>
      </c>
      <c r="G15" s="351">
        <v>0</v>
      </c>
      <c r="H15" s="389">
        <v>0</v>
      </c>
      <c r="I15" s="389">
        <v>0</v>
      </c>
      <c r="J15" s="351">
        <v>0</v>
      </c>
      <c r="K15" s="389">
        <v>0</v>
      </c>
      <c r="L15" s="389">
        <v>0</v>
      </c>
      <c r="M15" s="351">
        <v>0</v>
      </c>
      <c r="N15" s="389">
        <v>0</v>
      </c>
      <c r="O15" s="389">
        <v>0</v>
      </c>
      <c r="P15" s="351">
        <v>0</v>
      </c>
      <c r="Q15" s="389">
        <v>0</v>
      </c>
      <c r="R15" s="389">
        <v>0</v>
      </c>
      <c r="S15" s="351">
        <v>0</v>
      </c>
      <c r="T15" s="389">
        <v>0</v>
      </c>
      <c r="U15" s="389">
        <v>0</v>
      </c>
      <c r="V15" s="361">
        <f>+S15+P15+M15+J15+G15+D15</f>
        <v>0</v>
      </c>
      <c r="W15" s="367">
        <v>0</v>
      </c>
      <c r="X15" s="367">
        <v>0</v>
      </c>
      <c r="Y15" s="386"/>
      <c r="AB15" s="351"/>
      <c r="AC15" s="364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</row>
    <row r="16" spans="5:35" ht="12">
      <c r="E16" s="385"/>
      <c r="F16" s="385"/>
      <c r="G16" s="344"/>
      <c r="H16" s="385"/>
      <c r="I16" s="385"/>
      <c r="K16" s="385"/>
      <c r="L16" s="385"/>
      <c r="N16" s="385"/>
      <c r="O16" s="385"/>
      <c r="Q16" s="385"/>
      <c r="R16" s="385"/>
      <c r="T16" s="385"/>
      <c r="U16" s="385"/>
      <c r="W16" s="365"/>
      <c r="X16" s="365"/>
      <c r="Y16" s="386"/>
      <c r="AC16" s="364"/>
      <c r="AH16" s="344"/>
      <c r="AI16" s="344"/>
    </row>
    <row r="17" spans="2:35" ht="12">
      <c r="B17" s="358" t="s">
        <v>354</v>
      </c>
      <c r="D17" s="351">
        <f>SUM(D18:D27)</f>
        <v>9447502726</v>
      </c>
      <c r="E17" s="388">
        <v>8908947599</v>
      </c>
      <c r="F17" s="388">
        <v>7514815614</v>
      </c>
      <c r="G17" s="351">
        <f aca="true" t="shared" si="5" ref="G17:S17">SUM(G18:G27)</f>
        <v>624203931</v>
      </c>
      <c r="H17" s="388">
        <v>659059378</v>
      </c>
      <c r="I17" s="388">
        <v>586838081</v>
      </c>
      <c r="J17" s="351">
        <f t="shared" si="5"/>
        <v>2516855145</v>
      </c>
      <c r="K17" s="388">
        <v>2217714263</v>
      </c>
      <c r="L17" s="388">
        <v>3338211800</v>
      </c>
      <c r="M17" s="351">
        <f t="shared" si="5"/>
        <v>2965828910</v>
      </c>
      <c r="N17" s="388">
        <v>2677766989</v>
      </c>
      <c r="O17" s="388">
        <v>2513041547</v>
      </c>
      <c r="P17" s="351">
        <f t="shared" si="5"/>
        <v>1465059693</v>
      </c>
      <c r="Q17" s="388">
        <f t="shared" si="5"/>
        <v>1389516232</v>
      </c>
      <c r="R17" s="388">
        <f t="shared" si="5"/>
        <v>1243142278</v>
      </c>
      <c r="S17" s="351">
        <f t="shared" si="5"/>
        <v>-4974806153</v>
      </c>
      <c r="T17" s="388">
        <v>-4571555435</v>
      </c>
      <c r="U17" s="388">
        <v>-4239745948</v>
      </c>
      <c r="V17" s="361">
        <f aca="true" t="shared" si="6" ref="V17:X27">+S17+P17+M17+J17+G17+D17</f>
        <v>12044644252</v>
      </c>
      <c r="W17" s="367">
        <f t="shared" si="6"/>
        <v>11281449026</v>
      </c>
      <c r="X17" s="367">
        <f t="shared" si="6"/>
        <v>10956303372</v>
      </c>
      <c r="Y17" s="386"/>
      <c r="AB17" s="351">
        <f>SUM(AB18:AB27)</f>
        <v>12044644252</v>
      </c>
      <c r="AC17" s="364">
        <f aca="true" t="shared" si="7" ref="AC17:AC29">+V17-AB17</f>
        <v>0</v>
      </c>
      <c r="AH17" s="344"/>
      <c r="AI17" s="344"/>
    </row>
    <row r="18" spans="2:39" ht="12">
      <c r="B18" s="354"/>
      <c r="C18" s="355" t="s">
        <v>355</v>
      </c>
      <c r="D18" s="351">
        <v>39455236</v>
      </c>
      <c r="E18" s="389">
        <v>37649971</v>
      </c>
      <c r="F18" s="389">
        <v>58621279</v>
      </c>
      <c r="G18" s="351">
        <v>76591</v>
      </c>
      <c r="H18" s="389">
        <v>95878</v>
      </c>
      <c r="I18" s="389">
        <v>194354</v>
      </c>
      <c r="J18" s="351">
        <v>465370284</v>
      </c>
      <c r="K18" s="389">
        <v>452516565</v>
      </c>
      <c r="L18" s="389">
        <v>375250800</v>
      </c>
      <c r="M18" s="351">
        <v>1374501</v>
      </c>
      <c r="N18" s="389">
        <v>1267312</v>
      </c>
      <c r="O18" s="389">
        <v>1243628</v>
      </c>
      <c r="P18" s="351">
        <v>9719</v>
      </c>
      <c r="Q18" s="389">
        <v>6692</v>
      </c>
      <c r="R18" s="389">
        <v>3708045</v>
      </c>
      <c r="S18" s="351">
        <v>0</v>
      </c>
      <c r="T18" s="389">
        <v>0</v>
      </c>
      <c r="U18" s="389">
        <v>0</v>
      </c>
      <c r="V18" s="361">
        <f t="shared" si="6"/>
        <v>506286331</v>
      </c>
      <c r="W18" s="367">
        <f t="shared" si="6"/>
        <v>491536418</v>
      </c>
      <c r="X18" s="367">
        <f t="shared" si="6"/>
        <v>439018106</v>
      </c>
      <c r="Y18" s="386"/>
      <c r="AB18" s="351">
        <f>+'[1]Segmentos LN resumen'!R18</f>
        <v>506286331</v>
      </c>
      <c r="AC18" s="364">
        <f t="shared" si="7"/>
        <v>0</v>
      </c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</row>
    <row r="19" spans="2:39" ht="12">
      <c r="B19" s="354"/>
      <c r="C19" s="355" t="s">
        <v>356</v>
      </c>
      <c r="D19" s="351">
        <v>282437</v>
      </c>
      <c r="E19" s="389">
        <v>366777</v>
      </c>
      <c r="F19" s="389">
        <v>380918</v>
      </c>
      <c r="G19" s="351">
        <v>2779786</v>
      </c>
      <c r="H19" s="389">
        <v>976223</v>
      </c>
      <c r="I19" s="389">
        <v>1833586</v>
      </c>
      <c r="J19" s="351">
        <v>96364534</v>
      </c>
      <c r="K19" s="389">
        <v>83157858</v>
      </c>
      <c r="L19" s="389">
        <v>83997877</v>
      </c>
      <c r="M19" s="351">
        <v>0</v>
      </c>
      <c r="N19" s="389">
        <v>0</v>
      </c>
      <c r="O19" s="389">
        <v>1710515</v>
      </c>
      <c r="P19" s="351">
        <v>0</v>
      </c>
      <c r="Q19" s="389">
        <v>0</v>
      </c>
      <c r="R19" s="389">
        <v>0</v>
      </c>
      <c r="S19" s="351">
        <v>10451</v>
      </c>
      <c r="T19" s="389">
        <v>-409033</v>
      </c>
      <c r="U19" s="389">
        <v>-134537</v>
      </c>
      <c r="V19" s="361">
        <f t="shared" si="6"/>
        <v>99437208</v>
      </c>
      <c r="W19" s="367">
        <f t="shared" si="6"/>
        <v>84091825</v>
      </c>
      <c r="X19" s="367">
        <f t="shared" si="6"/>
        <v>87788359</v>
      </c>
      <c r="Y19" s="386"/>
      <c r="AB19" s="351">
        <f>+'[1]Segmentos LN resumen'!R19</f>
        <v>99437208</v>
      </c>
      <c r="AC19" s="364">
        <f t="shared" si="7"/>
        <v>0</v>
      </c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</row>
    <row r="20" spans="2:39" ht="12">
      <c r="B20" s="354"/>
      <c r="C20" s="355" t="s">
        <v>357</v>
      </c>
      <c r="D20" s="351">
        <v>8083773</v>
      </c>
      <c r="E20" s="389">
        <v>6875034</v>
      </c>
      <c r="F20" s="389">
        <v>7548389</v>
      </c>
      <c r="G20" s="351">
        <v>148315619</v>
      </c>
      <c r="H20" s="389">
        <v>157987010</v>
      </c>
      <c r="I20" s="389">
        <v>146227334</v>
      </c>
      <c r="J20" s="351">
        <v>48957183</v>
      </c>
      <c r="K20" s="389">
        <v>42678160</v>
      </c>
      <c r="L20" s="389">
        <v>35809875</v>
      </c>
      <c r="M20" s="351">
        <v>16548245</v>
      </c>
      <c r="N20" s="389">
        <v>15505469</v>
      </c>
      <c r="O20" s="389">
        <v>13314744</v>
      </c>
      <c r="P20" s="351">
        <v>0</v>
      </c>
      <c r="Q20" s="389">
        <v>0</v>
      </c>
      <c r="R20" s="389">
        <v>0</v>
      </c>
      <c r="S20" s="351">
        <v>0</v>
      </c>
      <c r="T20" s="389">
        <v>0</v>
      </c>
      <c r="U20" s="389">
        <v>0</v>
      </c>
      <c r="V20" s="361">
        <f t="shared" si="6"/>
        <v>221904820</v>
      </c>
      <c r="W20" s="367">
        <f t="shared" si="6"/>
        <v>223045673</v>
      </c>
      <c r="X20" s="367">
        <f t="shared" si="6"/>
        <v>202900342</v>
      </c>
      <c r="Y20" s="386"/>
      <c r="AB20" s="351">
        <f>+'[1]Segmentos LN resumen'!R20</f>
        <v>221904820</v>
      </c>
      <c r="AC20" s="364">
        <f t="shared" si="7"/>
        <v>0</v>
      </c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</row>
    <row r="21" spans="2:39" ht="12">
      <c r="B21" s="354"/>
      <c r="C21" s="355" t="s">
        <v>358</v>
      </c>
      <c r="D21" s="351">
        <v>0</v>
      </c>
      <c r="E21" s="389">
        <v>0</v>
      </c>
      <c r="F21" s="389">
        <v>5712830</v>
      </c>
      <c r="G21" s="351">
        <v>434958</v>
      </c>
      <c r="H21" s="389">
        <v>0</v>
      </c>
      <c r="I21" s="389">
        <v>0</v>
      </c>
      <c r="J21" s="351">
        <v>38484782</v>
      </c>
      <c r="K21" s="389">
        <v>36001623</v>
      </c>
      <c r="L21" s="389">
        <v>32432608</v>
      </c>
      <c r="M21" s="351">
        <v>0</v>
      </c>
      <c r="N21" s="389">
        <v>0</v>
      </c>
      <c r="O21" s="389">
        <v>0</v>
      </c>
      <c r="P21" s="351">
        <v>0</v>
      </c>
      <c r="Q21" s="389">
        <v>0</v>
      </c>
      <c r="R21" s="389">
        <v>0</v>
      </c>
      <c r="S21" s="351">
        <v>-38484782</v>
      </c>
      <c r="T21" s="389">
        <v>-36001623</v>
      </c>
      <c r="U21" s="389">
        <v>-38145438</v>
      </c>
      <c r="V21" s="361">
        <f t="shared" si="6"/>
        <v>434958</v>
      </c>
      <c r="W21" s="367">
        <f t="shared" si="6"/>
        <v>0</v>
      </c>
      <c r="X21" s="367">
        <f t="shared" si="6"/>
        <v>0</v>
      </c>
      <c r="Y21" s="386"/>
      <c r="AB21" s="351">
        <f>+'[1]Segmentos LN resumen'!R21</f>
        <v>434958</v>
      </c>
      <c r="AC21" s="364">
        <f t="shared" si="7"/>
        <v>0</v>
      </c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</row>
    <row r="22" spans="2:39" ht="12">
      <c r="B22" s="354"/>
      <c r="C22" s="355" t="s">
        <v>359</v>
      </c>
      <c r="D22" s="351">
        <v>6161780688</v>
      </c>
      <c r="E22" s="389">
        <v>5823859485</v>
      </c>
      <c r="F22" s="389">
        <v>4441947077</v>
      </c>
      <c r="G22" s="351">
        <v>40631006</v>
      </c>
      <c r="H22" s="389">
        <v>48287286</v>
      </c>
      <c r="I22" s="389">
        <v>58167386</v>
      </c>
      <c r="J22" s="351">
        <v>0</v>
      </c>
      <c r="K22" s="389">
        <v>0</v>
      </c>
      <c r="L22" s="389">
        <v>1042410728</v>
      </c>
      <c r="M22" s="351">
        <v>36965989</v>
      </c>
      <c r="N22" s="389">
        <v>33085546</v>
      </c>
      <c r="O22" s="389">
        <v>33528901</v>
      </c>
      <c r="P22" s="351">
        <v>86764512</v>
      </c>
      <c r="Q22" s="389">
        <v>85119667</v>
      </c>
      <c r="R22" s="389">
        <v>51856847</v>
      </c>
      <c r="S22" s="351">
        <v>-6198870770</v>
      </c>
      <c r="T22" s="389">
        <v>-5742271104</v>
      </c>
      <c r="U22" s="389">
        <v>-5413393594</v>
      </c>
      <c r="V22" s="361">
        <f t="shared" si="6"/>
        <v>127271425</v>
      </c>
      <c r="W22" s="367">
        <f t="shared" si="6"/>
        <v>248080880</v>
      </c>
      <c r="X22" s="367">
        <f t="shared" si="6"/>
        <v>214517345</v>
      </c>
      <c r="Y22" s="386"/>
      <c r="AB22" s="351">
        <f>+'[1]Segmentos LN resumen'!R22</f>
        <v>127271425</v>
      </c>
      <c r="AC22" s="364">
        <f t="shared" si="7"/>
        <v>0</v>
      </c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</row>
    <row r="23" spans="2:39" ht="12">
      <c r="B23" s="354"/>
      <c r="C23" s="355" t="s">
        <v>360</v>
      </c>
      <c r="D23" s="351">
        <v>36590420</v>
      </c>
      <c r="E23" s="389">
        <v>37570805</v>
      </c>
      <c r="F23" s="389">
        <v>37962229</v>
      </c>
      <c r="G23" s="351">
        <v>2602954</v>
      </c>
      <c r="H23" s="389">
        <v>2736208</v>
      </c>
      <c r="I23" s="389">
        <v>3460809</v>
      </c>
      <c r="J23" s="351">
        <v>1223142244</v>
      </c>
      <c r="K23" s="389">
        <v>1060733391</v>
      </c>
      <c r="L23" s="389">
        <v>1104062844</v>
      </c>
      <c r="M23" s="351">
        <v>44271726</v>
      </c>
      <c r="N23" s="389">
        <v>43583416</v>
      </c>
      <c r="O23" s="389">
        <v>43868608</v>
      </c>
      <c r="P23" s="351">
        <v>32005971</v>
      </c>
      <c r="Q23" s="389">
        <v>28936541</v>
      </c>
      <c r="R23" s="389">
        <v>12648021</v>
      </c>
      <c r="S23" s="351">
        <v>0</v>
      </c>
      <c r="T23" s="389">
        <v>0</v>
      </c>
      <c r="U23" s="389">
        <v>0</v>
      </c>
      <c r="V23" s="361">
        <f t="shared" si="6"/>
        <v>1338613315</v>
      </c>
      <c r="W23" s="367">
        <f t="shared" si="6"/>
        <v>1173560361</v>
      </c>
      <c r="X23" s="367">
        <f t="shared" si="6"/>
        <v>1202002511</v>
      </c>
      <c r="Y23" s="386"/>
      <c r="AB23" s="351">
        <f>+'[1]Segmentos LN resumen'!R23</f>
        <v>1338613315</v>
      </c>
      <c r="AC23" s="364">
        <f t="shared" si="7"/>
        <v>0</v>
      </c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</row>
    <row r="24" spans="2:39" ht="12">
      <c r="B24" s="354"/>
      <c r="C24" s="355" t="s">
        <v>361</v>
      </c>
      <c r="D24" s="351">
        <v>2328406</v>
      </c>
      <c r="E24" s="389">
        <v>2298609</v>
      </c>
      <c r="F24" s="389">
        <v>2298608</v>
      </c>
      <c r="G24" s="351">
        <v>1325308</v>
      </c>
      <c r="H24" s="389">
        <v>1574810</v>
      </c>
      <c r="I24" s="389">
        <v>1902217</v>
      </c>
      <c r="J24" s="351">
        <v>107510626</v>
      </c>
      <c r="K24" s="389">
        <v>95223794</v>
      </c>
      <c r="L24" s="389">
        <v>100004647</v>
      </c>
      <c r="M24" s="351">
        <v>5624366</v>
      </c>
      <c r="N24" s="389">
        <v>5213756</v>
      </c>
      <c r="O24" s="389">
        <v>5194342</v>
      </c>
      <c r="P24" s="351">
        <v>9356644</v>
      </c>
      <c r="Q24" s="389">
        <v>8287322</v>
      </c>
      <c r="R24" s="389">
        <v>8703399</v>
      </c>
      <c r="S24" s="351">
        <v>1299295872</v>
      </c>
      <c r="T24" s="389">
        <v>1259722037</v>
      </c>
      <c r="U24" s="389">
        <v>1273570739</v>
      </c>
      <c r="V24" s="361">
        <f t="shared" si="6"/>
        <v>1425441222</v>
      </c>
      <c r="W24" s="367">
        <f t="shared" si="6"/>
        <v>1372320328</v>
      </c>
      <c r="X24" s="367">
        <f t="shared" si="6"/>
        <v>1391673952</v>
      </c>
      <c r="Y24" s="386"/>
      <c r="AB24" s="351">
        <f>+'[1]Segmentos LN resumen'!R24</f>
        <v>1425441222</v>
      </c>
      <c r="AC24" s="364">
        <f t="shared" si="7"/>
        <v>0</v>
      </c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</row>
    <row r="25" spans="2:39" ht="12">
      <c r="B25" s="354"/>
      <c r="C25" s="355" t="s">
        <v>362</v>
      </c>
      <c r="D25" s="351">
        <v>3104016210</v>
      </c>
      <c r="E25" s="389">
        <v>2899506899</v>
      </c>
      <c r="F25" s="389">
        <v>2831413884</v>
      </c>
      <c r="G25" s="351">
        <v>418764526</v>
      </c>
      <c r="H25" s="389">
        <v>431863368</v>
      </c>
      <c r="I25" s="389">
        <v>369087363</v>
      </c>
      <c r="J25" s="351">
        <v>417214636</v>
      </c>
      <c r="K25" s="389">
        <v>374933897</v>
      </c>
      <c r="L25" s="389">
        <v>388190909</v>
      </c>
      <c r="M25" s="351">
        <v>2772535145</v>
      </c>
      <c r="N25" s="389">
        <v>2483155951</v>
      </c>
      <c r="O25" s="389">
        <v>2317512355</v>
      </c>
      <c r="P25" s="351">
        <v>1336922847</v>
      </c>
      <c r="Q25" s="389">
        <v>1267166010</v>
      </c>
      <c r="R25" s="389">
        <v>1164386651</v>
      </c>
      <c r="S25" s="351">
        <v>-21550957</v>
      </c>
      <c r="T25" s="389">
        <v>-22827400</v>
      </c>
      <c r="U25" s="389">
        <v>-20667591</v>
      </c>
      <c r="V25" s="361">
        <f t="shared" si="6"/>
        <v>8027902407</v>
      </c>
      <c r="W25" s="367">
        <f t="shared" si="6"/>
        <v>7433798725</v>
      </c>
      <c r="X25" s="367">
        <f t="shared" si="6"/>
        <v>7049923571</v>
      </c>
      <c r="Y25" s="386"/>
      <c r="AB25" s="351">
        <f>+'[1]Segmentos LN resumen'!R25</f>
        <v>8027902407</v>
      </c>
      <c r="AC25" s="364">
        <f t="shared" si="7"/>
        <v>0</v>
      </c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</row>
    <row r="26" spans="2:39" ht="12">
      <c r="B26" s="354"/>
      <c r="C26" s="355" t="s">
        <v>363</v>
      </c>
      <c r="D26" s="351">
        <v>43975675</v>
      </c>
      <c r="E26" s="389">
        <v>44877049</v>
      </c>
      <c r="F26" s="389">
        <v>46922970</v>
      </c>
      <c r="G26" s="351">
        <v>0</v>
      </c>
      <c r="H26" s="389">
        <v>0</v>
      </c>
      <c r="I26" s="389">
        <v>0</v>
      </c>
      <c r="J26" s="351">
        <v>0</v>
      </c>
      <c r="K26" s="389">
        <v>0</v>
      </c>
      <c r="L26" s="389">
        <v>0</v>
      </c>
      <c r="M26" s="351">
        <v>0</v>
      </c>
      <c r="N26" s="389">
        <v>0</v>
      </c>
      <c r="O26" s="389">
        <v>0</v>
      </c>
      <c r="P26" s="351">
        <v>0</v>
      </c>
      <c r="Q26" s="389">
        <v>0</v>
      </c>
      <c r="R26" s="389">
        <v>0</v>
      </c>
      <c r="S26" s="351">
        <v>0</v>
      </c>
      <c r="T26" s="389">
        <v>0</v>
      </c>
      <c r="U26" s="389">
        <v>0</v>
      </c>
      <c r="V26" s="361">
        <f t="shared" si="6"/>
        <v>43975675</v>
      </c>
      <c r="W26" s="367">
        <f t="shared" si="6"/>
        <v>44877049</v>
      </c>
      <c r="X26" s="367">
        <f t="shared" si="6"/>
        <v>46922970</v>
      </c>
      <c r="Y26" s="386"/>
      <c r="AB26" s="351">
        <f>+'[1]Segmentos LN resumen'!R26</f>
        <v>43975675</v>
      </c>
      <c r="AC26" s="364">
        <f t="shared" si="7"/>
        <v>0</v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</row>
    <row r="27" spans="2:39" ht="12">
      <c r="B27" s="354"/>
      <c r="C27" s="355" t="s">
        <v>364</v>
      </c>
      <c r="D27" s="351">
        <v>50989881</v>
      </c>
      <c r="E27" s="389">
        <v>55942970</v>
      </c>
      <c r="F27" s="389">
        <v>82007430</v>
      </c>
      <c r="G27" s="351">
        <v>9273183</v>
      </c>
      <c r="H27" s="389">
        <v>15538595</v>
      </c>
      <c r="I27" s="389">
        <v>5965032</v>
      </c>
      <c r="J27" s="351">
        <v>119810856</v>
      </c>
      <c r="K27" s="389">
        <v>72468975</v>
      </c>
      <c r="L27" s="389">
        <v>176051512</v>
      </c>
      <c r="M27" s="351">
        <v>88508938</v>
      </c>
      <c r="N27" s="389">
        <v>95955539</v>
      </c>
      <c r="O27" s="389">
        <v>96668454</v>
      </c>
      <c r="P27" s="351">
        <v>0</v>
      </c>
      <c r="Q27" s="389">
        <v>0</v>
      </c>
      <c r="R27" s="389">
        <v>1839315</v>
      </c>
      <c r="S27" s="351">
        <v>-15205967</v>
      </c>
      <c r="T27" s="389">
        <v>-29768312</v>
      </c>
      <c r="U27" s="389">
        <v>-40975527</v>
      </c>
      <c r="V27" s="361">
        <f t="shared" si="6"/>
        <v>253376891</v>
      </c>
      <c r="W27" s="367">
        <f t="shared" si="6"/>
        <v>210137767</v>
      </c>
      <c r="X27" s="367">
        <f t="shared" si="6"/>
        <v>321556216</v>
      </c>
      <c r="Y27" s="386"/>
      <c r="AB27" s="351">
        <f>+'[1]Segmentos LN resumen'!R27</f>
        <v>253376891</v>
      </c>
      <c r="AC27" s="364">
        <f t="shared" si="7"/>
        <v>0</v>
      </c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</row>
    <row r="28" spans="5:35" ht="6.75" customHeight="1">
      <c r="E28" s="385"/>
      <c r="F28" s="385"/>
      <c r="G28" s="344"/>
      <c r="H28" s="385"/>
      <c r="I28" s="385"/>
      <c r="K28" s="385"/>
      <c r="L28" s="385"/>
      <c r="N28" s="385"/>
      <c r="O28" s="385"/>
      <c r="Q28" s="385"/>
      <c r="R28" s="385"/>
      <c r="T28" s="385"/>
      <c r="U28" s="385"/>
      <c r="W28" s="365"/>
      <c r="X28" s="365"/>
      <c r="Y28" s="386"/>
      <c r="AC28" s="364"/>
      <c r="AH28" s="344"/>
      <c r="AI28" s="344"/>
    </row>
    <row r="29" spans="2:35" ht="12">
      <c r="B29" s="359" t="s">
        <v>365</v>
      </c>
      <c r="C29" s="360"/>
      <c r="D29" s="361">
        <f>+D6+D17</f>
        <v>11230706923</v>
      </c>
      <c r="E29" s="390">
        <v>10993037202</v>
      </c>
      <c r="F29" s="390">
        <v>8293103097</v>
      </c>
      <c r="G29" s="361">
        <f>+G6+G17</f>
        <v>964747886</v>
      </c>
      <c r="H29" s="390">
        <v>983947372</v>
      </c>
      <c r="I29" s="390">
        <v>727489690</v>
      </c>
      <c r="J29" s="361">
        <f>+J6+J17</f>
        <v>3380603096</v>
      </c>
      <c r="K29" s="390">
        <v>3032524374</v>
      </c>
      <c r="L29" s="390">
        <v>4080531757</v>
      </c>
      <c r="M29" s="361">
        <f>+M6+M17</f>
        <v>3494904099</v>
      </c>
      <c r="N29" s="390">
        <v>3270655873</v>
      </c>
      <c r="O29" s="390">
        <v>3030611805</v>
      </c>
      <c r="P29" s="361">
        <f>+P6+P17</f>
        <v>1693666240</v>
      </c>
      <c r="Q29" s="390">
        <f>+Q6+Q17</f>
        <v>1619947503</v>
      </c>
      <c r="R29" s="390" t="e">
        <f>+R6+R17</f>
        <v>#REF!</v>
      </c>
      <c r="S29" s="361">
        <f>+S6+S17</f>
        <v>-5393312496</v>
      </c>
      <c r="T29" s="390">
        <v>-4722448017</v>
      </c>
      <c r="U29" s="390">
        <v>-4282666568</v>
      </c>
      <c r="V29" s="361">
        <f>+V6+V17</f>
        <v>15371315748</v>
      </c>
      <c r="W29" s="367">
        <f>+W6+W17</f>
        <v>15177664307</v>
      </c>
      <c r="X29" s="367" t="e">
        <f>+X6+X17</f>
        <v>#REF!</v>
      </c>
      <c r="Y29" s="386"/>
      <c r="AB29" s="361">
        <f>+AB6+AB17</f>
        <v>15371315748</v>
      </c>
      <c r="AC29" s="364">
        <f t="shared" si="7"/>
        <v>0</v>
      </c>
      <c r="AH29" s="344"/>
      <c r="AI29" s="344"/>
    </row>
    <row r="30" spans="7:35" ht="12">
      <c r="G30" s="344"/>
      <c r="Y30" s="386"/>
      <c r="AB30" s="364"/>
      <c r="AC30" s="364"/>
      <c r="AH30" s="344"/>
      <c r="AI30" s="344"/>
    </row>
    <row r="31" spans="7:35" ht="12">
      <c r="G31" s="344"/>
      <c r="Y31" s="386"/>
      <c r="AB31" s="364"/>
      <c r="AC31" s="364"/>
      <c r="AH31" s="344"/>
      <c r="AI31" s="344"/>
    </row>
    <row r="32" spans="7:35" ht="12">
      <c r="G32" s="344"/>
      <c r="Y32" s="386"/>
      <c r="AB32" s="364"/>
      <c r="AC32" s="364"/>
      <c r="AH32" s="344"/>
      <c r="AI32" s="344"/>
    </row>
    <row r="33" spans="7:35" ht="12">
      <c r="G33" s="344"/>
      <c r="Y33" s="386"/>
      <c r="AB33" s="364"/>
      <c r="AC33" s="364"/>
      <c r="AH33" s="344"/>
      <c r="AI33" s="344"/>
    </row>
    <row r="34" spans="2:35" ht="12.75" customHeight="1">
      <c r="B34" s="427" t="s">
        <v>366</v>
      </c>
      <c r="C34" s="428"/>
      <c r="D34" s="438" t="s">
        <v>0</v>
      </c>
      <c r="E34" s="439"/>
      <c r="F34" s="440"/>
      <c r="G34" s="438" t="s">
        <v>1</v>
      </c>
      <c r="H34" s="439"/>
      <c r="I34" s="440"/>
      <c r="J34" s="438" t="s">
        <v>434</v>
      </c>
      <c r="K34" s="439"/>
      <c r="L34" s="440"/>
      <c r="M34" s="438" t="s">
        <v>2</v>
      </c>
      <c r="N34" s="439"/>
      <c r="O34" s="440"/>
      <c r="P34" s="438" t="s">
        <v>435</v>
      </c>
      <c r="Q34" s="439"/>
      <c r="R34" s="440"/>
      <c r="S34" s="438" t="s">
        <v>436</v>
      </c>
      <c r="T34" s="439"/>
      <c r="U34" s="440"/>
      <c r="V34" s="438" t="s">
        <v>342</v>
      </c>
      <c r="W34" s="439"/>
      <c r="X34" s="440"/>
      <c r="Y34" s="386"/>
      <c r="AB34" s="364"/>
      <c r="AC34" s="364"/>
      <c r="AH34" s="344"/>
      <c r="AI34" s="344"/>
    </row>
    <row r="35" spans="2:35" ht="12">
      <c r="B35" s="421" t="s">
        <v>367</v>
      </c>
      <c r="C35" s="422"/>
      <c r="D35" s="346">
        <f aca="true" t="shared" si="8" ref="D35:X35">+D4</f>
        <v>41820</v>
      </c>
      <c r="E35" s="347">
        <f t="shared" si="8"/>
        <v>41639</v>
      </c>
      <c r="F35" s="347">
        <f t="shared" si="8"/>
        <v>41274</v>
      </c>
      <c r="G35" s="346">
        <f t="shared" si="8"/>
        <v>41820</v>
      </c>
      <c r="H35" s="347">
        <f t="shared" si="8"/>
        <v>41639</v>
      </c>
      <c r="I35" s="347">
        <f t="shared" si="8"/>
        <v>41274</v>
      </c>
      <c r="J35" s="346">
        <f t="shared" si="8"/>
        <v>41820</v>
      </c>
      <c r="K35" s="347">
        <f t="shared" si="8"/>
        <v>41639</v>
      </c>
      <c r="L35" s="347">
        <f t="shared" si="8"/>
        <v>41274</v>
      </c>
      <c r="M35" s="346">
        <f t="shared" si="8"/>
        <v>41820</v>
      </c>
      <c r="N35" s="347">
        <f t="shared" si="8"/>
        <v>41639</v>
      </c>
      <c r="O35" s="347">
        <f t="shared" si="8"/>
        <v>41274</v>
      </c>
      <c r="P35" s="346">
        <f t="shared" si="8"/>
        <v>41820</v>
      </c>
      <c r="Q35" s="347">
        <f t="shared" si="8"/>
        <v>41639</v>
      </c>
      <c r="R35" s="347">
        <f t="shared" si="8"/>
        <v>41274</v>
      </c>
      <c r="S35" s="346">
        <f t="shared" si="8"/>
        <v>41820</v>
      </c>
      <c r="T35" s="347">
        <f t="shared" si="8"/>
        <v>41639</v>
      </c>
      <c r="U35" s="347">
        <f t="shared" si="8"/>
        <v>41274</v>
      </c>
      <c r="V35" s="346">
        <f t="shared" si="8"/>
        <v>41820</v>
      </c>
      <c r="W35" s="347">
        <f t="shared" si="8"/>
        <v>41639</v>
      </c>
      <c r="X35" s="347">
        <f t="shared" si="8"/>
        <v>41274</v>
      </c>
      <c r="Y35" s="386"/>
      <c r="AB35" s="364"/>
      <c r="AC35" s="364"/>
      <c r="AH35" s="344"/>
      <c r="AI35" s="344"/>
    </row>
    <row r="36" spans="2:35" ht="12">
      <c r="B36" s="423"/>
      <c r="C36" s="424"/>
      <c r="D36" s="348" t="s">
        <v>344</v>
      </c>
      <c r="E36" s="387" t="s">
        <v>344</v>
      </c>
      <c r="F36" s="387" t="s">
        <v>344</v>
      </c>
      <c r="G36" s="348" t="s">
        <v>344</v>
      </c>
      <c r="H36" s="349" t="s">
        <v>344</v>
      </c>
      <c r="I36" s="349" t="s">
        <v>344</v>
      </c>
      <c r="J36" s="348" t="s">
        <v>344</v>
      </c>
      <c r="K36" s="349" t="s">
        <v>344</v>
      </c>
      <c r="L36" s="349" t="s">
        <v>344</v>
      </c>
      <c r="M36" s="348" t="s">
        <v>344</v>
      </c>
      <c r="N36" s="349" t="s">
        <v>344</v>
      </c>
      <c r="O36" s="349" t="s">
        <v>344</v>
      </c>
      <c r="P36" s="348" t="s">
        <v>344</v>
      </c>
      <c r="Q36" s="349" t="s">
        <v>344</v>
      </c>
      <c r="R36" s="349" t="s">
        <v>344</v>
      </c>
      <c r="S36" s="348" t="s">
        <v>344</v>
      </c>
      <c r="T36" s="349" t="s">
        <v>344</v>
      </c>
      <c r="U36" s="349" t="s">
        <v>344</v>
      </c>
      <c r="V36" s="348" t="s">
        <v>344</v>
      </c>
      <c r="W36" s="349" t="s">
        <v>344</v>
      </c>
      <c r="X36" s="349" t="s">
        <v>344</v>
      </c>
      <c r="Y36" s="386"/>
      <c r="AB36" s="364"/>
      <c r="AC36" s="364"/>
      <c r="AH36" s="344"/>
      <c r="AI36" s="344"/>
    </row>
    <row r="37" spans="2:35" ht="12">
      <c r="B37" s="365" t="s">
        <v>368</v>
      </c>
      <c r="D37" s="351">
        <f>SUM(D38:D44)</f>
        <v>411705154</v>
      </c>
      <c r="E37" s="388">
        <v>976567203</v>
      </c>
      <c r="F37" s="388">
        <v>710362585</v>
      </c>
      <c r="G37" s="351">
        <f>SUM(G38:G44)</f>
        <v>843161919</v>
      </c>
      <c r="H37" s="388">
        <v>765661046</v>
      </c>
      <c r="I37" s="388">
        <v>592608749</v>
      </c>
      <c r="J37" s="351">
        <f>SUM(J38:J44)</f>
        <v>674168619</v>
      </c>
      <c r="K37" s="388">
        <v>507823387</v>
      </c>
      <c r="L37" s="388">
        <v>444716883</v>
      </c>
      <c r="M37" s="351">
        <f>SUM(M38:M44)</f>
        <v>623398306</v>
      </c>
      <c r="N37" s="388">
        <v>504585033</v>
      </c>
      <c r="O37" s="388">
        <v>442299732</v>
      </c>
      <c r="P37" s="351">
        <f>SUM(P38:P44)</f>
        <v>202282127</v>
      </c>
      <c r="Q37" s="388">
        <v>236388951</v>
      </c>
      <c r="R37" s="388">
        <v>192966044</v>
      </c>
      <c r="S37" s="351">
        <f>SUM(S38:S44)</f>
        <v>-418592604</v>
      </c>
      <c r="T37" s="388">
        <v>-9765921</v>
      </c>
      <c r="U37" s="388">
        <v>-36223268</v>
      </c>
      <c r="V37" s="351">
        <f>SUM(V38:V44)</f>
        <v>2336123521</v>
      </c>
      <c r="W37" s="367">
        <f aca="true" t="shared" si="9" ref="W37:X44">+T37+Q37+N37+K37+H37+E37</f>
        <v>2981259699</v>
      </c>
      <c r="X37" s="367">
        <f t="shared" si="9"/>
        <v>2346730725</v>
      </c>
      <c r="Y37" s="386"/>
      <c r="AB37" s="351">
        <f>SUM(AB38:AB44)</f>
        <v>2336123521</v>
      </c>
      <c r="AC37" s="364"/>
      <c r="AH37" s="344"/>
      <c r="AI37" s="344"/>
    </row>
    <row r="38" spans="2:39" ht="12">
      <c r="B38" s="354"/>
      <c r="C38" s="355" t="s">
        <v>369</v>
      </c>
      <c r="D38" s="351">
        <v>47005723</v>
      </c>
      <c r="E38" s="388">
        <v>447215392</v>
      </c>
      <c r="F38" s="388">
        <v>233128692</v>
      </c>
      <c r="G38" s="351">
        <v>184300248</v>
      </c>
      <c r="H38" s="388">
        <v>185774593</v>
      </c>
      <c r="I38" s="388">
        <v>156782528</v>
      </c>
      <c r="J38" s="351">
        <v>83803088</v>
      </c>
      <c r="K38" s="388">
        <v>67179349</v>
      </c>
      <c r="L38" s="388">
        <v>111001976</v>
      </c>
      <c r="M38" s="351">
        <v>141757561</v>
      </c>
      <c r="N38" s="388">
        <v>135583922</v>
      </c>
      <c r="O38" s="388">
        <v>96374184</v>
      </c>
      <c r="P38" s="351">
        <v>57102405</v>
      </c>
      <c r="Q38" s="388">
        <v>70921949</v>
      </c>
      <c r="R38" s="388">
        <v>61135922</v>
      </c>
      <c r="S38" s="351">
        <v>0</v>
      </c>
      <c r="T38" s="388">
        <v>0</v>
      </c>
      <c r="U38" s="388">
        <v>0</v>
      </c>
      <c r="V38" s="361">
        <f aca="true" t="shared" si="10" ref="V38:V44">+S38+P38+M38+J38+G38+D38</f>
        <v>513969025</v>
      </c>
      <c r="W38" s="367">
        <f t="shared" si="9"/>
        <v>906675205</v>
      </c>
      <c r="X38" s="367">
        <f t="shared" si="9"/>
        <v>658423302</v>
      </c>
      <c r="Y38" s="386"/>
      <c r="AB38" s="351">
        <f>+'[1]Segmentos LN resumen'!R38</f>
        <v>513969025</v>
      </c>
      <c r="AC38" s="364">
        <f aca="true" t="shared" si="11" ref="AC38:AC44">+V38-AB38</f>
        <v>0</v>
      </c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</row>
    <row r="39" spans="2:39" ht="12">
      <c r="B39" s="354"/>
      <c r="C39" s="355" t="s">
        <v>370</v>
      </c>
      <c r="D39" s="351">
        <v>239595767</v>
      </c>
      <c r="E39" s="388">
        <v>350880679</v>
      </c>
      <c r="F39" s="388">
        <v>309129869</v>
      </c>
      <c r="G39" s="351">
        <v>508931756</v>
      </c>
      <c r="H39" s="388">
        <v>408453765</v>
      </c>
      <c r="I39" s="388">
        <v>335942011</v>
      </c>
      <c r="J39" s="351">
        <v>274025401</v>
      </c>
      <c r="K39" s="388">
        <v>231382009</v>
      </c>
      <c r="L39" s="388">
        <v>246490233</v>
      </c>
      <c r="M39" s="351">
        <v>291695524</v>
      </c>
      <c r="N39" s="388">
        <v>220050591</v>
      </c>
      <c r="O39" s="388">
        <v>206401334</v>
      </c>
      <c r="P39" s="351">
        <v>98151848</v>
      </c>
      <c r="Q39" s="388">
        <v>128819970</v>
      </c>
      <c r="R39" s="388">
        <v>85340558</v>
      </c>
      <c r="S39" s="351">
        <v>128999</v>
      </c>
      <c r="T39" s="388">
        <v>80005318</v>
      </c>
      <c r="U39" s="388">
        <v>11547745</v>
      </c>
      <c r="V39" s="361">
        <f t="shared" si="10"/>
        <v>1412529295</v>
      </c>
      <c r="W39" s="367">
        <f t="shared" si="9"/>
        <v>1419592332</v>
      </c>
      <c r="X39" s="367">
        <f t="shared" si="9"/>
        <v>1194851750</v>
      </c>
      <c r="Y39" s="386"/>
      <c r="AB39" s="351">
        <f>+'[1]Segmentos LN resumen'!R39</f>
        <v>1412529295</v>
      </c>
      <c r="AC39" s="364">
        <f t="shared" si="11"/>
        <v>0</v>
      </c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</row>
    <row r="40" spans="2:39" ht="12">
      <c r="B40" s="354"/>
      <c r="C40" s="355" t="s">
        <v>371</v>
      </c>
      <c r="D40" s="351">
        <v>50799197</v>
      </c>
      <c r="E40" s="388">
        <v>25743837</v>
      </c>
      <c r="F40" s="388">
        <v>94690434</v>
      </c>
      <c r="G40" s="351">
        <v>82665580</v>
      </c>
      <c r="H40" s="388">
        <v>74601162</v>
      </c>
      <c r="I40" s="388">
        <v>32357914</v>
      </c>
      <c r="J40" s="351">
        <v>268327175</v>
      </c>
      <c r="K40" s="388">
        <v>148963775</v>
      </c>
      <c r="L40" s="388">
        <v>31861534</v>
      </c>
      <c r="M40" s="351">
        <v>125810282</v>
      </c>
      <c r="N40" s="388">
        <v>43984648</v>
      </c>
      <c r="O40" s="388">
        <v>38029441</v>
      </c>
      <c r="P40" s="351">
        <v>2816294</v>
      </c>
      <c r="Q40" s="388">
        <v>890087</v>
      </c>
      <c r="R40" s="388">
        <v>1091197</v>
      </c>
      <c r="S40" s="351">
        <v>-418721603</v>
      </c>
      <c r="T40" s="388">
        <v>-89771239</v>
      </c>
      <c r="U40" s="388">
        <v>-47771013</v>
      </c>
      <c r="V40" s="361">
        <f t="shared" si="10"/>
        <v>111696925</v>
      </c>
      <c r="W40" s="367">
        <f t="shared" si="9"/>
        <v>204412270</v>
      </c>
      <c r="X40" s="367">
        <f t="shared" si="9"/>
        <v>150259507</v>
      </c>
      <c r="Y40" s="386"/>
      <c r="AB40" s="351">
        <f>+'[1]Segmentos LN resumen'!R40</f>
        <v>111696925</v>
      </c>
      <c r="AC40" s="364">
        <f t="shared" si="11"/>
        <v>0</v>
      </c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</row>
    <row r="41" spans="2:39" ht="12">
      <c r="B41" s="354"/>
      <c r="C41" s="355" t="s">
        <v>372</v>
      </c>
      <c r="D41" s="351">
        <v>39329693</v>
      </c>
      <c r="E41" s="388">
        <v>46172778</v>
      </c>
      <c r="F41" s="388">
        <v>39752810</v>
      </c>
      <c r="G41" s="351">
        <v>29647512</v>
      </c>
      <c r="H41" s="388">
        <v>49361942</v>
      </c>
      <c r="I41" s="388">
        <v>30095780</v>
      </c>
      <c r="J41" s="351">
        <v>0</v>
      </c>
      <c r="K41" s="388">
        <v>1162162</v>
      </c>
      <c r="L41" s="388">
        <v>1559596</v>
      </c>
      <c r="M41" s="351">
        <v>15953129</v>
      </c>
      <c r="N41" s="388">
        <v>12139002</v>
      </c>
      <c r="O41" s="388">
        <v>9808093</v>
      </c>
      <c r="P41" s="351">
        <v>11228639</v>
      </c>
      <c r="Q41" s="388">
        <v>9746774</v>
      </c>
      <c r="R41" s="388">
        <v>8514423</v>
      </c>
      <c r="S41" s="351">
        <v>0</v>
      </c>
      <c r="T41" s="388">
        <v>0</v>
      </c>
      <c r="U41" s="388">
        <v>0</v>
      </c>
      <c r="V41" s="361">
        <f t="shared" si="10"/>
        <v>96158973</v>
      </c>
      <c r="W41" s="367">
        <f t="shared" si="9"/>
        <v>118582658</v>
      </c>
      <c r="X41" s="367">
        <f t="shared" si="9"/>
        <v>89730702</v>
      </c>
      <c r="Y41" s="386"/>
      <c r="AB41" s="351">
        <f>+'[1]Segmentos LN resumen'!R41</f>
        <v>96158973</v>
      </c>
      <c r="AC41" s="364">
        <f t="shared" si="11"/>
        <v>0</v>
      </c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</row>
    <row r="42" spans="2:39" ht="12">
      <c r="B42" s="354"/>
      <c r="C42" s="355" t="s">
        <v>373</v>
      </c>
      <c r="D42" s="351">
        <v>27265459</v>
      </c>
      <c r="E42" s="388">
        <v>105209644</v>
      </c>
      <c r="F42" s="388">
        <v>31025160</v>
      </c>
      <c r="G42" s="351">
        <v>9062513</v>
      </c>
      <c r="H42" s="388">
        <v>18177602</v>
      </c>
      <c r="I42" s="388">
        <v>10649219</v>
      </c>
      <c r="J42" s="351">
        <v>25248979</v>
      </c>
      <c r="K42" s="388">
        <v>37120694</v>
      </c>
      <c r="L42" s="388">
        <v>35085220</v>
      </c>
      <c r="M42" s="351">
        <v>35283334</v>
      </c>
      <c r="N42" s="388">
        <v>82533687</v>
      </c>
      <c r="O42" s="388">
        <v>83398892</v>
      </c>
      <c r="P42" s="351">
        <v>16282877</v>
      </c>
      <c r="Q42" s="388">
        <v>12106758</v>
      </c>
      <c r="R42" s="388">
        <v>9387047</v>
      </c>
      <c r="S42" s="351">
        <v>0</v>
      </c>
      <c r="T42" s="388">
        <v>0</v>
      </c>
      <c r="U42" s="388">
        <v>0</v>
      </c>
      <c r="V42" s="361">
        <f t="shared" si="10"/>
        <v>113143162</v>
      </c>
      <c r="W42" s="367">
        <f t="shared" si="9"/>
        <v>255148385</v>
      </c>
      <c r="X42" s="367">
        <f t="shared" si="9"/>
        <v>169545538</v>
      </c>
      <c r="Y42" s="386"/>
      <c r="AB42" s="351">
        <f>+'[1]Segmentos LN resumen'!R42</f>
        <v>113143162</v>
      </c>
      <c r="AC42" s="364">
        <f t="shared" si="11"/>
        <v>0</v>
      </c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</row>
    <row r="43" spans="2:39" ht="12">
      <c r="B43" s="354"/>
      <c r="C43" s="355" t="s">
        <v>374</v>
      </c>
      <c r="D43" s="351">
        <v>0</v>
      </c>
      <c r="E43" s="388">
        <v>0</v>
      </c>
      <c r="F43" s="388">
        <v>0</v>
      </c>
      <c r="G43" s="351">
        <v>0</v>
      </c>
      <c r="H43" s="388">
        <v>0</v>
      </c>
      <c r="I43" s="388">
        <v>0</v>
      </c>
      <c r="J43" s="351">
        <v>0</v>
      </c>
      <c r="K43" s="388">
        <v>0</v>
      </c>
      <c r="L43" s="388">
        <v>0</v>
      </c>
      <c r="M43" s="351">
        <v>0</v>
      </c>
      <c r="N43" s="388">
        <v>0</v>
      </c>
      <c r="O43" s="388">
        <v>0</v>
      </c>
      <c r="P43" s="351">
        <v>0</v>
      </c>
      <c r="Q43" s="388">
        <v>0</v>
      </c>
      <c r="R43" s="388">
        <v>0</v>
      </c>
      <c r="S43" s="351">
        <v>0</v>
      </c>
      <c r="T43" s="388">
        <v>0</v>
      </c>
      <c r="U43" s="388">
        <v>0</v>
      </c>
      <c r="V43" s="361">
        <f t="shared" si="10"/>
        <v>0</v>
      </c>
      <c r="W43" s="367">
        <f t="shared" si="9"/>
        <v>0</v>
      </c>
      <c r="X43" s="367">
        <f t="shared" si="9"/>
        <v>0</v>
      </c>
      <c r="Y43" s="386"/>
      <c r="AB43" s="351">
        <f>+'[1]Segmentos LN resumen'!R43</f>
        <v>0</v>
      </c>
      <c r="AC43" s="364">
        <f t="shared" si="11"/>
        <v>0</v>
      </c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</row>
    <row r="44" spans="2:39" ht="12">
      <c r="B44" s="354"/>
      <c r="C44" s="355" t="s">
        <v>375</v>
      </c>
      <c r="D44" s="351">
        <v>7709315</v>
      </c>
      <c r="E44" s="388">
        <v>1344873</v>
      </c>
      <c r="F44" s="388">
        <v>2635620</v>
      </c>
      <c r="G44" s="351">
        <v>28554310</v>
      </c>
      <c r="H44" s="388">
        <v>29291982</v>
      </c>
      <c r="I44" s="388">
        <v>26781297</v>
      </c>
      <c r="J44" s="351">
        <v>22763976</v>
      </c>
      <c r="K44" s="388">
        <v>22015398</v>
      </c>
      <c r="L44" s="388">
        <v>18718324</v>
      </c>
      <c r="M44" s="351">
        <v>12898476</v>
      </c>
      <c r="N44" s="388">
        <v>10293183</v>
      </c>
      <c r="O44" s="388">
        <v>8287788</v>
      </c>
      <c r="P44" s="351">
        <v>16700064</v>
      </c>
      <c r="Q44" s="388">
        <v>13903413</v>
      </c>
      <c r="R44" s="388">
        <v>27496897</v>
      </c>
      <c r="S44" s="351">
        <v>0</v>
      </c>
      <c r="T44" s="388">
        <v>0</v>
      </c>
      <c r="U44" s="388">
        <v>0</v>
      </c>
      <c r="V44" s="361">
        <f t="shared" si="10"/>
        <v>88626141</v>
      </c>
      <c r="W44" s="367">
        <f t="shared" si="9"/>
        <v>76848849</v>
      </c>
      <c r="X44" s="367">
        <f t="shared" si="9"/>
        <v>83919926</v>
      </c>
      <c r="Y44" s="386"/>
      <c r="AB44" s="351">
        <f>+'[1]Segmentos LN resumen'!R44</f>
        <v>88626141</v>
      </c>
      <c r="AC44" s="364">
        <f t="shared" si="11"/>
        <v>0</v>
      </c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</row>
    <row r="45" spans="5:35" ht="6" customHeight="1">
      <c r="E45" s="385"/>
      <c r="F45" s="385"/>
      <c r="G45" s="344"/>
      <c r="H45" s="385"/>
      <c r="I45" s="385"/>
      <c r="K45" s="385"/>
      <c r="L45" s="385"/>
      <c r="N45" s="385"/>
      <c r="O45" s="385"/>
      <c r="Q45" s="385"/>
      <c r="R45" s="385"/>
      <c r="T45" s="385"/>
      <c r="U45" s="385"/>
      <c r="W45" s="365"/>
      <c r="X45" s="365"/>
      <c r="Y45" s="365"/>
      <c r="AC45" s="364"/>
      <c r="AH45" s="344"/>
      <c r="AI45" s="344"/>
    </row>
    <row r="46" spans="2:39" ht="24">
      <c r="B46" s="354"/>
      <c r="C46" s="357" t="s">
        <v>376</v>
      </c>
      <c r="D46" s="351">
        <v>0</v>
      </c>
      <c r="E46" s="388">
        <v>0</v>
      </c>
      <c r="F46" s="388">
        <v>0</v>
      </c>
      <c r="G46" s="351">
        <v>0</v>
      </c>
      <c r="H46" s="388">
        <v>0</v>
      </c>
      <c r="I46" s="388">
        <v>0</v>
      </c>
      <c r="J46" s="351">
        <v>0</v>
      </c>
      <c r="K46" s="388">
        <v>0</v>
      </c>
      <c r="L46" s="388">
        <v>0</v>
      </c>
      <c r="M46" s="351">
        <v>0</v>
      </c>
      <c r="N46" s="388">
        <v>0</v>
      </c>
      <c r="O46" s="388">
        <v>0</v>
      </c>
      <c r="P46" s="351">
        <v>0</v>
      </c>
      <c r="Q46" s="388">
        <v>0</v>
      </c>
      <c r="R46" s="388">
        <v>0</v>
      </c>
      <c r="S46" s="351">
        <v>0</v>
      </c>
      <c r="T46" s="388">
        <v>0</v>
      </c>
      <c r="U46" s="388">
        <v>0</v>
      </c>
      <c r="V46" s="361">
        <v>0</v>
      </c>
      <c r="W46" s="367">
        <v>0</v>
      </c>
      <c r="X46" s="367">
        <v>0</v>
      </c>
      <c r="Y46" s="386"/>
      <c r="AB46" s="351"/>
      <c r="AC46" s="364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</row>
    <row r="47" spans="5:35" ht="6" customHeight="1">
      <c r="E47" s="385"/>
      <c r="F47" s="385"/>
      <c r="G47" s="344"/>
      <c r="H47" s="385"/>
      <c r="I47" s="385"/>
      <c r="K47" s="385"/>
      <c r="L47" s="385"/>
      <c r="N47" s="385"/>
      <c r="O47" s="385"/>
      <c r="Q47" s="385"/>
      <c r="R47" s="385"/>
      <c r="T47" s="385"/>
      <c r="U47" s="385"/>
      <c r="W47" s="365"/>
      <c r="X47" s="365"/>
      <c r="Y47" s="365"/>
      <c r="AC47" s="364"/>
      <c r="AH47" s="344"/>
      <c r="AI47" s="344"/>
    </row>
    <row r="48" spans="2:35" ht="12">
      <c r="B48" s="358" t="s">
        <v>377</v>
      </c>
      <c r="D48" s="351">
        <f>SUM(D49:D55)</f>
        <v>1366950053</v>
      </c>
      <c r="E48" s="388">
        <v>1082782610</v>
      </c>
      <c r="F48" s="388">
        <v>1511764865</v>
      </c>
      <c r="G48" s="351">
        <f>SUM(G49:G55)</f>
        <v>147716185</v>
      </c>
      <c r="H48" s="388">
        <v>131441625</v>
      </c>
      <c r="I48" s="388">
        <v>113903928</v>
      </c>
      <c r="J48" s="351">
        <f>SUM(J49:J55)</f>
        <v>939153458</v>
      </c>
      <c r="K48" s="388">
        <v>805923465</v>
      </c>
      <c r="L48" s="388">
        <v>860959079</v>
      </c>
      <c r="M48" s="351">
        <f>SUM(M49:M55)</f>
        <v>1385986899</v>
      </c>
      <c r="N48" s="388">
        <v>1209708575</v>
      </c>
      <c r="O48" s="388">
        <v>1069131734</v>
      </c>
      <c r="P48" s="351">
        <f>SUM(P49:P55)</f>
        <v>566146449</v>
      </c>
      <c r="Q48" s="388">
        <v>525169451</v>
      </c>
      <c r="R48" s="388">
        <v>484376415</v>
      </c>
      <c r="S48" s="351">
        <f>SUM(S49:S55)</f>
        <v>-65524494</v>
      </c>
      <c r="T48" s="388">
        <v>-66085979</v>
      </c>
      <c r="U48" s="388">
        <v>-98581490</v>
      </c>
      <c r="V48" s="361">
        <f aca="true" t="shared" si="12" ref="V48:X55">+S48+P48+M48+J48+G48+D48</f>
        <v>4340428550</v>
      </c>
      <c r="W48" s="367">
        <f t="shared" si="12"/>
        <v>3688939747</v>
      </c>
      <c r="X48" s="367">
        <f t="shared" si="12"/>
        <v>3941554531</v>
      </c>
      <c r="Y48" s="386"/>
      <c r="AB48" s="351">
        <f>SUM(AB49:AB55)</f>
        <v>4340428550</v>
      </c>
      <c r="AC48" s="364"/>
      <c r="AH48" s="344"/>
      <c r="AI48" s="344"/>
    </row>
    <row r="49" spans="2:39" ht="12">
      <c r="B49" s="354"/>
      <c r="C49" s="355" t="s">
        <v>378</v>
      </c>
      <c r="D49" s="351">
        <v>1081927829</v>
      </c>
      <c r="E49" s="388">
        <v>834174804</v>
      </c>
      <c r="F49" s="388">
        <v>1208350892</v>
      </c>
      <c r="G49" s="351">
        <v>43031243</v>
      </c>
      <c r="H49" s="388">
        <v>19263284</v>
      </c>
      <c r="I49" s="388">
        <v>23630252</v>
      </c>
      <c r="J49" s="351">
        <v>594423140</v>
      </c>
      <c r="K49" s="388">
        <v>511762232</v>
      </c>
      <c r="L49" s="388">
        <v>465777075</v>
      </c>
      <c r="M49" s="351">
        <v>1283727001</v>
      </c>
      <c r="N49" s="388">
        <v>1097771137</v>
      </c>
      <c r="O49" s="388">
        <v>945721006</v>
      </c>
      <c r="P49" s="351">
        <v>364951244</v>
      </c>
      <c r="Q49" s="388">
        <v>327277654</v>
      </c>
      <c r="R49" s="388">
        <v>284640644</v>
      </c>
      <c r="S49" s="351">
        <v>0</v>
      </c>
      <c r="T49" s="388">
        <v>0</v>
      </c>
      <c r="U49" s="388">
        <v>0</v>
      </c>
      <c r="V49" s="361">
        <f t="shared" si="12"/>
        <v>3368060457</v>
      </c>
      <c r="W49" s="367">
        <f t="shared" si="12"/>
        <v>2790249111</v>
      </c>
      <c r="X49" s="367">
        <f t="shared" si="12"/>
        <v>2928119869</v>
      </c>
      <c r="Y49" s="386"/>
      <c r="AB49" s="351">
        <f>+'[1]Segmentos LN resumen'!R49</f>
        <v>3368060457</v>
      </c>
      <c r="AC49" s="364">
        <f aca="true" t="shared" si="13" ref="AC49:AC55">+V49-AB49</f>
        <v>0</v>
      </c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</row>
    <row r="50" spans="2:39" ht="12">
      <c r="B50" s="354"/>
      <c r="C50" s="355" t="s">
        <v>379</v>
      </c>
      <c r="D50" s="351">
        <v>0</v>
      </c>
      <c r="E50" s="388">
        <v>0</v>
      </c>
      <c r="F50" s="388">
        <v>0</v>
      </c>
      <c r="G50" s="351">
        <v>6737743</v>
      </c>
      <c r="H50" s="388">
        <v>126137</v>
      </c>
      <c r="I50" s="388">
        <v>175794</v>
      </c>
      <c r="J50" s="351">
        <v>36793578</v>
      </c>
      <c r="K50" s="388">
        <v>22937741</v>
      </c>
      <c r="L50" s="388">
        <v>14081644</v>
      </c>
      <c r="M50" s="351">
        <v>0</v>
      </c>
      <c r="N50" s="388">
        <v>0</v>
      </c>
      <c r="O50" s="388">
        <v>0</v>
      </c>
      <c r="P50" s="351">
        <v>0</v>
      </c>
      <c r="Q50" s="388">
        <v>0</v>
      </c>
      <c r="R50" s="388">
        <v>0</v>
      </c>
      <c r="S50" s="351">
        <v>0</v>
      </c>
      <c r="T50" s="388">
        <v>0</v>
      </c>
      <c r="U50" s="388">
        <v>0</v>
      </c>
      <c r="V50" s="361">
        <f t="shared" si="12"/>
        <v>43531321</v>
      </c>
      <c r="W50" s="367">
        <f t="shared" si="12"/>
        <v>23063878</v>
      </c>
      <c r="X50" s="367">
        <f t="shared" si="12"/>
        <v>14257438</v>
      </c>
      <c r="Y50" s="386"/>
      <c r="AB50" s="351">
        <f>+'[1]Segmentos LN resumen'!R50</f>
        <v>43531321</v>
      </c>
      <c r="AC50" s="364">
        <f t="shared" si="13"/>
        <v>0</v>
      </c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</row>
    <row r="51" spans="2:39" ht="12">
      <c r="B51" s="354"/>
      <c r="C51" s="355" t="s">
        <v>380</v>
      </c>
      <c r="D51" s="351">
        <v>0</v>
      </c>
      <c r="E51" s="388">
        <v>0</v>
      </c>
      <c r="F51" s="388">
        <v>0</v>
      </c>
      <c r="G51" s="351">
        <v>38387199</v>
      </c>
      <c r="H51" s="388">
        <v>36317667</v>
      </c>
      <c r="I51" s="388">
        <v>37013568</v>
      </c>
      <c r="J51" s="351">
        <v>0</v>
      </c>
      <c r="K51" s="388">
        <v>0</v>
      </c>
      <c r="L51" s="388">
        <v>0</v>
      </c>
      <c r="M51" s="351">
        <v>0</v>
      </c>
      <c r="N51" s="388">
        <v>0</v>
      </c>
      <c r="O51" s="388">
        <v>0</v>
      </c>
      <c r="P51" s="351">
        <v>0</v>
      </c>
      <c r="Q51" s="388">
        <v>0</v>
      </c>
      <c r="R51" s="388">
        <v>0</v>
      </c>
      <c r="S51" s="351">
        <v>-38387199</v>
      </c>
      <c r="T51" s="388">
        <v>-36317667</v>
      </c>
      <c r="U51" s="388">
        <v>-37013568</v>
      </c>
      <c r="V51" s="361">
        <f t="shared" si="12"/>
        <v>0</v>
      </c>
      <c r="W51" s="367">
        <f t="shared" si="12"/>
        <v>0</v>
      </c>
      <c r="X51" s="367">
        <f t="shared" si="12"/>
        <v>0</v>
      </c>
      <c r="Y51" s="386"/>
      <c r="AB51" s="351">
        <f>+'[1]Segmentos LN resumen'!R51</f>
        <v>0</v>
      </c>
      <c r="AC51" s="364">
        <f t="shared" si="13"/>
        <v>0</v>
      </c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</row>
    <row r="52" spans="2:39" ht="12">
      <c r="B52" s="354"/>
      <c r="C52" s="355" t="s">
        <v>381</v>
      </c>
      <c r="D52" s="351">
        <v>21332704</v>
      </c>
      <c r="E52" s="388">
        <v>23983651</v>
      </c>
      <c r="F52" s="388">
        <v>25283772</v>
      </c>
      <c r="G52" s="351">
        <v>7300237</v>
      </c>
      <c r="H52" s="388">
        <v>13647279</v>
      </c>
      <c r="I52" s="388">
        <v>7830745</v>
      </c>
      <c r="J52" s="351">
        <v>169176525</v>
      </c>
      <c r="K52" s="388">
        <v>142210556</v>
      </c>
      <c r="L52" s="388">
        <v>137536697</v>
      </c>
      <c r="M52" s="351">
        <v>8835145</v>
      </c>
      <c r="N52" s="388">
        <v>10688183</v>
      </c>
      <c r="O52" s="388">
        <v>2989679</v>
      </c>
      <c r="P52" s="351">
        <v>3709284</v>
      </c>
      <c r="Q52" s="388">
        <v>3437684</v>
      </c>
      <c r="R52" s="388">
        <v>2934142</v>
      </c>
      <c r="S52" s="351">
        <v>0</v>
      </c>
      <c r="T52" s="388">
        <v>0</v>
      </c>
      <c r="U52" s="388">
        <v>0</v>
      </c>
      <c r="V52" s="361">
        <f t="shared" si="12"/>
        <v>210353895</v>
      </c>
      <c r="W52" s="367">
        <f t="shared" si="12"/>
        <v>193967353</v>
      </c>
      <c r="X52" s="367">
        <f t="shared" si="12"/>
        <v>176575035</v>
      </c>
      <c r="Y52" s="386"/>
      <c r="AB52" s="351">
        <f>+'[1]Segmentos LN resumen'!R52</f>
        <v>210353895</v>
      </c>
      <c r="AC52" s="364">
        <f t="shared" si="13"/>
        <v>0</v>
      </c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</row>
    <row r="53" spans="2:39" ht="12">
      <c r="B53" s="354"/>
      <c r="C53" s="355" t="s">
        <v>382</v>
      </c>
      <c r="D53" s="351">
        <v>198953158</v>
      </c>
      <c r="E53" s="388">
        <v>176873577</v>
      </c>
      <c r="F53" s="388">
        <v>203371102</v>
      </c>
      <c r="G53" s="351">
        <v>12224773</v>
      </c>
      <c r="H53" s="388">
        <v>18926410</v>
      </c>
      <c r="I53" s="388">
        <v>10812791</v>
      </c>
      <c r="J53" s="351">
        <v>19145348</v>
      </c>
      <c r="K53" s="388">
        <v>21675958</v>
      </c>
      <c r="L53" s="388">
        <v>113029606</v>
      </c>
      <c r="M53" s="351">
        <v>12466797</v>
      </c>
      <c r="N53" s="388">
        <v>23901959</v>
      </c>
      <c r="O53" s="388">
        <v>21874223</v>
      </c>
      <c r="P53" s="351">
        <v>186875157</v>
      </c>
      <c r="Q53" s="388">
        <v>183877298</v>
      </c>
      <c r="R53" s="388">
        <v>193015503</v>
      </c>
      <c r="S53" s="351">
        <v>-15205967</v>
      </c>
      <c r="T53" s="388">
        <v>-29768312</v>
      </c>
      <c r="U53" s="388">
        <v>-40975528</v>
      </c>
      <c r="V53" s="361">
        <f t="shared" si="12"/>
        <v>414459266</v>
      </c>
      <c r="W53" s="367">
        <f t="shared" si="12"/>
        <v>395486890</v>
      </c>
      <c r="X53" s="367">
        <f t="shared" si="12"/>
        <v>501127697</v>
      </c>
      <c r="Y53" s="386"/>
      <c r="AB53" s="351">
        <f>+'[1]Segmentos LN resumen'!R53</f>
        <v>414459266</v>
      </c>
      <c r="AC53" s="364">
        <f t="shared" si="13"/>
        <v>0</v>
      </c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</row>
    <row r="54" spans="2:39" ht="12">
      <c r="B54" s="354"/>
      <c r="C54" s="355" t="s">
        <v>383</v>
      </c>
      <c r="D54" s="351">
        <v>44038794</v>
      </c>
      <c r="E54" s="388">
        <v>43056906</v>
      </c>
      <c r="F54" s="388">
        <v>40094917</v>
      </c>
      <c r="G54" s="351">
        <v>8610387</v>
      </c>
      <c r="H54" s="388">
        <v>9640282</v>
      </c>
      <c r="I54" s="388">
        <v>7014199</v>
      </c>
      <c r="J54" s="351">
        <v>119272332</v>
      </c>
      <c r="K54" s="388">
        <v>106313626</v>
      </c>
      <c r="L54" s="388">
        <v>127516473</v>
      </c>
      <c r="M54" s="351">
        <v>80957956</v>
      </c>
      <c r="N54" s="388">
        <v>77347296</v>
      </c>
      <c r="O54" s="388">
        <v>79299002</v>
      </c>
      <c r="P54" s="351">
        <v>2303319</v>
      </c>
      <c r="Q54" s="388">
        <v>2156881</v>
      </c>
      <c r="R54" s="388">
        <v>2236777</v>
      </c>
      <c r="S54" s="351">
        <v>0</v>
      </c>
      <c r="T54" s="388">
        <v>0</v>
      </c>
      <c r="U54" s="388">
        <v>0</v>
      </c>
      <c r="V54" s="361">
        <f t="shared" si="12"/>
        <v>255182788</v>
      </c>
      <c r="W54" s="367">
        <f t="shared" si="12"/>
        <v>238514991</v>
      </c>
      <c r="X54" s="367">
        <f t="shared" si="12"/>
        <v>256161368</v>
      </c>
      <c r="Y54" s="386"/>
      <c r="AB54" s="351">
        <f>+'[1]Segmentos LN resumen'!R54</f>
        <v>255182788</v>
      </c>
      <c r="AC54" s="364">
        <f t="shared" si="13"/>
        <v>0</v>
      </c>
      <c r="AD54" s="353"/>
      <c r="AE54" s="353"/>
      <c r="AF54" s="353"/>
      <c r="AG54" s="353"/>
      <c r="AH54" s="353"/>
      <c r="AI54" s="353"/>
      <c r="AJ54" s="353"/>
      <c r="AK54" s="353"/>
      <c r="AL54" s="353"/>
      <c r="AM54" s="353"/>
    </row>
    <row r="55" spans="2:39" ht="12">
      <c r="B55" s="354"/>
      <c r="C55" s="355" t="s">
        <v>384</v>
      </c>
      <c r="D55" s="351">
        <v>20697568</v>
      </c>
      <c r="E55" s="388">
        <v>4693672</v>
      </c>
      <c r="F55" s="388">
        <v>34664182</v>
      </c>
      <c r="G55" s="351">
        <v>31424603</v>
      </c>
      <c r="H55" s="388">
        <v>33520566</v>
      </c>
      <c r="I55" s="388">
        <v>27426579</v>
      </c>
      <c r="J55" s="351">
        <v>342535</v>
      </c>
      <c r="K55" s="388">
        <v>1023352</v>
      </c>
      <c r="L55" s="388">
        <v>3017584</v>
      </c>
      <c r="M55" s="351">
        <v>0</v>
      </c>
      <c r="N55" s="388">
        <v>0</v>
      </c>
      <c r="O55" s="388">
        <v>19247824</v>
      </c>
      <c r="P55" s="351">
        <v>8307445</v>
      </c>
      <c r="Q55" s="388">
        <v>8419934</v>
      </c>
      <c r="R55" s="388">
        <v>1549349</v>
      </c>
      <c r="S55" s="351">
        <v>-11931328</v>
      </c>
      <c r="T55" s="388">
        <v>0</v>
      </c>
      <c r="U55" s="388">
        <v>-20592394</v>
      </c>
      <c r="V55" s="361">
        <f t="shared" si="12"/>
        <v>48840823</v>
      </c>
      <c r="W55" s="367">
        <f t="shared" si="12"/>
        <v>47657524</v>
      </c>
      <c r="X55" s="367">
        <f t="shared" si="12"/>
        <v>65313124</v>
      </c>
      <c r="Y55" s="386"/>
      <c r="AB55" s="351">
        <f>+'[1]Segmentos LN resumen'!R55</f>
        <v>48840823</v>
      </c>
      <c r="AC55" s="364">
        <f t="shared" si="13"/>
        <v>0</v>
      </c>
      <c r="AD55" s="353"/>
      <c r="AE55" s="353"/>
      <c r="AF55" s="353"/>
      <c r="AG55" s="353"/>
      <c r="AH55" s="353"/>
      <c r="AI55" s="353"/>
      <c r="AJ55" s="353"/>
      <c r="AK55" s="353"/>
      <c r="AL55" s="353"/>
      <c r="AM55" s="353"/>
    </row>
    <row r="56" spans="5:35" ht="9" customHeight="1">
      <c r="E56" s="385"/>
      <c r="F56" s="385"/>
      <c r="G56" s="344"/>
      <c r="H56" s="385"/>
      <c r="I56" s="385"/>
      <c r="K56" s="385"/>
      <c r="L56" s="385"/>
      <c r="N56" s="385"/>
      <c r="O56" s="385"/>
      <c r="Q56" s="385"/>
      <c r="R56" s="385"/>
      <c r="T56" s="385"/>
      <c r="U56" s="385"/>
      <c r="W56" s="365"/>
      <c r="X56" s="365"/>
      <c r="Y56" s="365"/>
      <c r="AC56" s="364"/>
      <c r="AH56" s="344"/>
      <c r="AI56" s="344"/>
    </row>
    <row r="57" spans="2:35" ht="12">
      <c r="B57" s="358" t="s">
        <v>385</v>
      </c>
      <c r="D57" s="351">
        <f>+D58</f>
        <v>9452051716</v>
      </c>
      <c r="E57" s="388">
        <v>8933687389</v>
      </c>
      <c r="F57" s="388">
        <v>6070975647</v>
      </c>
      <c r="G57" s="351">
        <f>+G58</f>
        <v>-26130218</v>
      </c>
      <c r="H57" s="388">
        <v>86844701</v>
      </c>
      <c r="I57" s="388">
        <v>20977013</v>
      </c>
      <c r="J57" s="351">
        <f>+J58</f>
        <v>1767281019</v>
      </c>
      <c r="K57" s="388">
        <v>1718777522</v>
      </c>
      <c r="L57" s="388">
        <v>2774855795</v>
      </c>
      <c r="M57" s="351">
        <f>+M58</f>
        <v>1485518894</v>
      </c>
      <c r="N57" s="388">
        <v>1556362265</v>
      </c>
      <c r="O57" s="388">
        <v>1519180339</v>
      </c>
      <c r="P57" s="351">
        <f>+P58</f>
        <v>925237664</v>
      </c>
      <c r="Q57" s="388">
        <v>858389101</v>
      </c>
      <c r="R57" s="388">
        <v>720080062</v>
      </c>
      <c r="S57" s="351">
        <f>+S58</f>
        <v>-4909195398</v>
      </c>
      <c r="T57" s="388">
        <v>-4646596117</v>
      </c>
      <c r="U57" s="388">
        <v>-4147861810</v>
      </c>
      <c r="V57" s="361">
        <f>+V58+V66</f>
        <v>8694763677</v>
      </c>
      <c r="W57" s="367">
        <f>+W58+W66</f>
        <v>8507464861</v>
      </c>
      <c r="X57" s="367">
        <f>+X58+X66</f>
        <v>6958207046</v>
      </c>
      <c r="Y57" s="386"/>
      <c r="AB57" s="351">
        <f>+AB58+AB66</f>
        <v>8694763677</v>
      </c>
      <c r="AC57" s="364">
        <f aca="true" t="shared" si="14" ref="AC57:AC68">+V57-AB57</f>
        <v>0</v>
      </c>
      <c r="AH57" s="344"/>
      <c r="AI57" s="344"/>
    </row>
    <row r="58" spans="2:39" ht="12" customHeight="1">
      <c r="B58" s="425" t="s">
        <v>386</v>
      </c>
      <c r="C58" s="426"/>
      <c r="D58" s="351">
        <f>SUM(D59:D64)</f>
        <v>9452051716</v>
      </c>
      <c r="E58" s="388">
        <v>8933687389</v>
      </c>
      <c r="F58" s="388">
        <v>6070975647</v>
      </c>
      <c r="G58" s="351">
        <f>SUM(G59:G64)</f>
        <v>-26130218</v>
      </c>
      <c r="H58" s="388">
        <v>86844701</v>
      </c>
      <c r="I58" s="388">
        <v>20977013</v>
      </c>
      <c r="J58" s="351">
        <f>SUM(J59:J64)</f>
        <v>1767281019</v>
      </c>
      <c r="K58" s="388">
        <v>1718777522</v>
      </c>
      <c r="L58" s="388">
        <v>2774855795</v>
      </c>
      <c r="M58" s="351">
        <f>SUM(M59:M64)</f>
        <v>1485518894</v>
      </c>
      <c r="N58" s="388">
        <v>1556362265</v>
      </c>
      <c r="O58" s="388">
        <v>1519180339</v>
      </c>
      <c r="P58" s="351">
        <f>SUM(P59:P64)</f>
        <v>925237664</v>
      </c>
      <c r="Q58" s="388">
        <v>858389101</v>
      </c>
      <c r="R58" s="388">
        <v>720080062</v>
      </c>
      <c r="S58" s="351">
        <f>SUM(S59:S64)</f>
        <v>-4909195398</v>
      </c>
      <c r="T58" s="388">
        <v>-4646596117</v>
      </c>
      <c r="U58" s="388">
        <v>-4147861810</v>
      </c>
      <c r="V58" s="361">
        <f>+V59+V60+V61+V62+V63+V64</f>
        <v>6410773505</v>
      </c>
      <c r="W58" s="367">
        <f>SUM(W59:W64)</f>
        <v>6168554253</v>
      </c>
      <c r="X58" s="367">
        <f>SUM(X59:X64)</f>
        <v>3893798572</v>
      </c>
      <c r="Y58" s="386"/>
      <c r="AB58" s="351">
        <f>+'[1]Segmentos LN resumen'!R58</f>
        <v>6410773505</v>
      </c>
      <c r="AC58" s="364">
        <f t="shared" si="14"/>
        <v>0</v>
      </c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</row>
    <row r="59" spans="2:39" ht="12">
      <c r="B59" s="354"/>
      <c r="C59" s="355" t="s">
        <v>387</v>
      </c>
      <c r="D59" s="351">
        <v>8130489468</v>
      </c>
      <c r="E59" s="388">
        <v>7946458335</v>
      </c>
      <c r="F59" s="388">
        <v>5020056429</v>
      </c>
      <c r="G59" s="351">
        <v>156260023</v>
      </c>
      <c r="H59" s="388">
        <v>185677463</v>
      </c>
      <c r="I59" s="388">
        <v>192387594</v>
      </c>
      <c r="J59" s="351">
        <v>236414814</v>
      </c>
      <c r="K59" s="388">
        <v>209103124</v>
      </c>
      <c r="L59" s="388">
        <v>946283652</v>
      </c>
      <c r="M59" s="351">
        <v>182103535</v>
      </c>
      <c r="N59" s="388">
        <v>168808967</v>
      </c>
      <c r="O59" s="388">
        <v>168180369</v>
      </c>
      <c r="P59" s="351">
        <v>290029426</v>
      </c>
      <c r="Q59" s="388">
        <v>275585129</v>
      </c>
      <c r="R59" s="388">
        <v>223717228</v>
      </c>
      <c r="S59" s="351">
        <v>-3326016541</v>
      </c>
      <c r="T59" s="388">
        <v>-3116352293</v>
      </c>
      <c r="U59" s="388">
        <v>-3725742437</v>
      </c>
      <c r="V59" s="361">
        <f>+S59+P59+M59+J59+G59+D59</f>
        <v>5669280725</v>
      </c>
      <c r="W59" s="367">
        <f aca="true" t="shared" si="15" ref="W59:X63">+T59+Q59+N59+K59+H59+E59</f>
        <v>5669280725</v>
      </c>
      <c r="X59" s="367">
        <f t="shared" si="15"/>
        <v>2824882835</v>
      </c>
      <c r="Y59" s="386"/>
      <c r="AB59" s="351">
        <f>+'[1]Segmentos LN resumen'!R59</f>
        <v>5669280725</v>
      </c>
      <c r="AC59" s="364">
        <f t="shared" si="14"/>
        <v>0</v>
      </c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</row>
    <row r="60" spans="2:39" ht="12">
      <c r="B60" s="354"/>
      <c r="C60" s="355" t="s">
        <v>388</v>
      </c>
      <c r="D60" s="351">
        <v>3415910468</v>
      </c>
      <c r="E60" s="388">
        <v>3330989884</v>
      </c>
      <c r="F60" s="388">
        <v>2695003084</v>
      </c>
      <c r="G60" s="351">
        <v>-177480350</v>
      </c>
      <c r="H60" s="388">
        <v>-113985428</v>
      </c>
      <c r="I60" s="388">
        <v>-177577796</v>
      </c>
      <c r="J60" s="351">
        <v>112936087</v>
      </c>
      <c r="K60" s="388">
        <v>315847482</v>
      </c>
      <c r="L60" s="388">
        <v>640153933</v>
      </c>
      <c r="M60" s="351">
        <v>518419794</v>
      </c>
      <c r="N60" s="388">
        <v>657299536</v>
      </c>
      <c r="O60" s="388">
        <v>632034321</v>
      </c>
      <c r="P60" s="351">
        <v>225150393</v>
      </c>
      <c r="Q60" s="388">
        <v>218840148</v>
      </c>
      <c r="R60" s="388">
        <v>135999423</v>
      </c>
      <c r="S60" s="351">
        <v>-1221731566</v>
      </c>
      <c r="T60" s="388">
        <v>-1595357325</v>
      </c>
      <c r="U60" s="388">
        <v>-1504334124</v>
      </c>
      <c r="V60" s="361">
        <f>+S60+P60+M60+J60+G60+D60</f>
        <v>2873204826</v>
      </c>
      <c r="W60" s="367">
        <f t="shared" si="15"/>
        <v>2813634297</v>
      </c>
      <c r="X60" s="367">
        <f t="shared" si="15"/>
        <v>2421278841</v>
      </c>
      <c r="Y60" s="386"/>
      <c r="AB60" s="351">
        <f>+'[1]Segmentos LN resumen'!R60</f>
        <v>2873204826</v>
      </c>
      <c r="AC60" s="364">
        <f t="shared" si="14"/>
        <v>0</v>
      </c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</row>
    <row r="61" spans="2:39" ht="12">
      <c r="B61" s="354"/>
      <c r="C61" s="355" t="s">
        <v>389</v>
      </c>
      <c r="D61" s="351">
        <v>365334507</v>
      </c>
      <c r="E61" s="388">
        <v>365334508</v>
      </c>
      <c r="F61" s="388">
        <v>365334507</v>
      </c>
      <c r="G61" s="351">
        <v>0</v>
      </c>
      <c r="H61" s="388">
        <v>0</v>
      </c>
      <c r="I61" s="388">
        <v>0</v>
      </c>
      <c r="J61" s="351">
        <v>750659381</v>
      </c>
      <c r="K61" s="388">
        <v>664870411</v>
      </c>
      <c r="L61" s="388">
        <v>630233239</v>
      </c>
      <c r="M61" s="351">
        <v>3913395</v>
      </c>
      <c r="N61" s="388">
        <v>3627695</v>
      </c>
      <c r="O61" s="388">
        <v>3614187</v>
      </c>
      <c r="P61" s="351">
        <v>528022</v>
      </c>
      <c r="Q61" s="388">
        <v>501725</v>
      </c>
      <c r="R61" s="388">
        <v>0</v>
      </c>
      <c r="S61" s="351">
        <v>-961675657</v>
      </c>
      <c r="T61" s="388">
        <v>-875574691</v>
      </c>
      <c r="U61" s="388">
        <v>-840422285</v>
      </c>
      <c r="V61" s="361">
        <f>+S61+P61+M61+J61+G61+D61</f>
        <v>158759648</v>
      </c>
      <c r="W61" s="367">
        <f t="shared" si="15"/>
        <v>158759648</v>
      </c>
      <c r="X61" s="367">
        <f t="shared" si="15"/>
        <v>158759648</v>
      </c>
      <c r="Y61" s="386"/>
      <c r="AB61" s="351">
        <f>+'[1]Segmentos LN resumen'!R61</f>
        <v>158759648</v>
      </c>
      <c r="AC61" s="364">
        <f t="shared" si="14"/>
        <v>0</v>
      </c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</row>
    <row r="62" spans="2:39" ht="12" hidden="1">
      <c r="B62" s="354"/>
      <c r="C62" s="355" t="s">
        <v>390</v>
      </c>
      <c r="D62" s="351">
        <v>0</v>
      </c>
      <c r="E62" s="388">
        <v>0</v>
      </c>
      <c r="F62" s="388">
        <v>0</v>
      </c>
      <c r="G62" s="351">
        <v>0</v>
      </c>
      <c r="H62" s="388">
        <v>0</v>
      </c>
      <c r="I62" s="388">
        <v>0</v>
      </c>
      <c r="J62" s="351">
        <v>0</v>
      </c>
      <c r="K62" s="388">
        <v>0</v>
      </c>
      <c r="L62" s="388">
        <v>0</v>
      </c>
      <c r="M62" s="351">
        <v>0</v>
      </c>
      <c r="N62" s="388">
        <v>0</v>
      </c>
      <c r="O62" s="388">
        <v>0</v>
      </c>
      <c r="P62" s="351">
        <v>0</v>
      </c>
      <c r="Q62" s="388">
        <v>0</v>
      </c>
      <c r="R62" s="388">
        <v>0</v>
      </c>
      <c r="S62" s="351">
        <v>0</v>
      </c>
      <c r="T62" s="388">
        <v>0</v>
      </c>
      <c r="U62" s="388">
        <v>0</v>
      </c>
      <c r="V62" s="361">
        <f>+S62+P62+M62+J62+G62+D62</f>
        <v>0</v>
      </c>
      <c r="W62" s="367">
        <f t="shared" si="15"/>
        <v>0</v>
      </c>
      <c r="X62" s="367">
        <f t="shared" si="15"/>
        <v>0</v>
      </c>
      <c r="Y62" s="386"/>
      <c r="AB62" s="351">
        <f>+'[1]Segmentos LN resumen'!R62</f>
        <v>0</v>
      </c>
      <c r="AC62" s="364">
        <f t="shared" si="14"/>
        <v>0</v>
      </c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</row>
    <row r="63" spans="2:39" ht="12" hidden="1">
      <c r="B63" s="354"/>
      <c r="C63" s="355" t="s">
        <v>391</v>
      </c>
      <c r="D63" s="351">
        <v>0</v>
      </c>
      <c r="E63" s="388">
        <v>0</v>
      </c>
      <c r="F63" s="388">
        <v>0</v>
      </c>
      <c r="G63" s="351">
        <v>0</v>
      </c>
      <c r="H63" s="388">
        <v>0</v>
      </c>
      <c r="I63" s="388">
        <v>0</v>
      </c>
      <c r="J63" s="351">
        <v>0</v>
      </c>
      <c r="K63" s="388">
        <v>0</v>
      </c>
      <c r="L63" s="388">
        <v>0</v>
      </c>
      <c r="M63" s="351">
        <v>0</v>
      </c>
      <c r="N63" s="388">
        <v>0</v>
      </c>
      <c r="O63" s="388">
        <v>0</v>
      </c>
      <c r="P63" s="351">
        <v>0</v>
      </c>
      <c r="Q63" s="388">
        <v>0</v>
      </c>
      <c r="R63" s="388">
        <v>0</v>
      </c>
      <c r="S63" s="351">
        <v>0</v>
      </c>
      <c r="T63" s="388">
        <v>0</v>
      </c>
      <c r="U63" s="388">
        <v>0</v>
      </c>
      <c r="V63" s="361">
        <f>+S63+P63+M63+J63+G63+D63</f>
        <v>0</v>
      </c>
      <c r="W63" s="367">
        <f t="shared" si="15"/>
        <v>0</v>
      </c>
      <c r="X63" s="367">
        <f t="shared" si="15"/>
        <v>0</v>
      </c>
      <c r="Y63" s="386"/>
      <c r="AB63" s="351"/>
      <c r="AC63" s="364">
        <f t="shared" si="14"/>
        <v>0</v>
      </c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</row>
    <row r="64" spans="2:39" ht="12">
      <c r="B64" s="354"/>
      <c r="C64" s="355" t="s">
        <v>392</v>
      </c>
      <c r="D64" s="351">
        <v>-2459682727</v>
      </c>
      <c r="E64" s="388">
        <v>-2709095338</v>
      </c>
      <c r="F64" s="388">
        <v>-2009418373</v>
      </c>
      <c r="G64" s="351">
        <v>-4909891</v>
      </c>
      <c r="H64" s="388">
        <v>15152666</v>
      </c>
      <c r="I64" s="388">
        <v>6167215</v>
      </c>
      <c r="J64" s="351">
        <v>667270737</v>
      </c>
      <c r="K64" s="388">
        <v>528956505</v>
      </c>
      <c r="L64" s="388">
        <v>558184971</v>
      </c>
      <c r="M64" s="351">
        <v>781082170</v>
      </c>
      <c r="N64" s="388">
        <v>726626067</v>
      </c>
      <c r="O64" s="388">
        <v>715351462</v>
      </c>
      <c r="P64" s="351">
        <v>409529823</v>
      </c>
      <c r="Q64" s="388">
        <v>363462099</v>
      </c>
      <c r="R64" s="388">
        <v>360363411</v>
      </c>
      <c r="S64" s="351">
        <v>600228366</v>
      </c>
      <c r="T64" s="388">
        <v>940688192</v>
      </c>
      <c r="U64" s="388">
        <v>1922637036</v>
      </c>
      <c r="V64" s="361">
        <f>+S64+P64+M64+J64+G64+D64-V66</f>
        <v>-2290471694</v>
      </c>
      <c r="W64" s="367">
        <f>+T64+Q64+N64+K64+H64+E64-W66</f>
        <v>-2473120417</v>
      </c>
      <c r="X64" s="367">
        <f>+U64+R64+O64+L64+I64+F64-X66</f>
        <v>-1511122752</v>
      </c>
      <c r="Y64" s="386"/>
      <c r="AB64" s="351">
        <f>+'[1]Segmentos LN resumen'!R64</f>
        <v>-2290471694</v>
      </c>
      <c r="AC64" s="364">
        <f t="shared" si="14"/>
        <v>0</v>
      </c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</row>
    <row r="65" spans="5:35" ht="4.5" customHeight="1">
      <c r="E65" s="385"/>
      <c r="F65" s="385"/>
      <c r="G65" s="344"/>
      <c r="H65" s="385"/>
      <c r="I65" s="385"/>
      <c r="K65" s="385"/>
      <c r="L65" s="385"/>
      <c r="N65" s="385"/>
      <c r="O65" s="385"/>
      <c r="Q65" s="385"/>
      <c r="R65" s="385"/>
      <c r="T65" s="385"/>
      <c r="U65" s="385"/>
      <c r="W65" s="365"/>
      <c r="X65" s="365"/>
      <c r="Y65" s="365"/>
      <c r="AC65" s="364"/>
      <c r="AH65" s="344"/>
      <c r="AI65" s="344"/>
    </row>
    <row r="66" spans="2:35" ht="12">
      <c r="B66" s="359" t="s">
        <v>393</v>
      </c>
      <c r="C66" s="355"/>
      <c r="D66" s="351">
        <v>0</v>
      </c>
      <c r="E66" s="388">
        <v>0</v>
      </c>
      <c r="F66" s="388">
        <v>0</v>
      </c>
      <c r="G66" s="351">
        <v>0</v>
      </c>
      <c r="H66" s="388">
        <v>0</v>
      </c>
      <c r="I66" s="388">
        <v>0</v>
      </c>
      <c r="J66" s="351">
        <v>0</v>
      </c>
      <c r="K66" s="388">
        <v>0</v>
      </c>
      <c r="L66" s="388">
        <v>0</v>
      </c>
      <c r="M66" s="351">
        <v>0</v>
      </c>
      <c r="N66" s="388">
        <v>0</v>
      </c>
      <c r="O66" s="388">
        <v>0</v>
      </c>
      <c r="P66" s="351">
        <v>0</v>
      </c>
      <c r="Q66" s="388">
        <v>0</v>
      </c>
      <c r="R66" s="388">
        <v>0</v>
      </c>
      <c r="S66" s="351">
        <v>0</v>
      </c>
      <c r="T66" s="388">
        <v>0</v>
      </c>
      <c r="U66" s="388">
        <v>0</v>
      </c>
      <c r="V66" s="361">
        <f>+'[1]Segmentos LN resumen'!M66</f>
        <v>2283990172</v>
      </c>
      <c r="W66" s="367">
        <v>2338910608</v>
      </c>
      <c r="X66" s="367">
        <v>3064408474</v>
      </c>
      <c r="Y66" s="386"/>
      <c r="AB66" s="351">
        <f>+'[1]Segmentos LN resumen'!R66</f>
        <v>2283990172</v>
      </c>
      <c r="AC66" s="364">
        <f t="shared" si="14"/>
        <v>0</v>
      </c>
      <c r="AH66" s="344"/>
      <c r="AI66" s="344"/>
    </row>
    <row r="67" spans="5:35" ht="6.75" customHeight="1">
      <c r="E67" s="385"/>
      <c r="F67" s="385"/>
      <c r="G67" s="344"/>
      <c r="H67" s="385"/>
      <c r="I67" s="385"/>
      <c r="K67" s="385"/>
      <c r="L67" s="385"/>
      <c r="N67" s="385"/>
      <c r="O67" s="385"/>
      <c r="Q67" s="385"/>
      <c r="R67" s="385"/>
      <c r="T67" s="385"/>
      <c r="U67" s="385"/>
      <c r="W67" s="365"/>
      <c r="X67" s="365"/>
      <c r="Y67" s="365"/>
      <c r="AC67" s="364"/>
      <c r="AH67" s="344"/>
      <c r="AI67" s="344"/>
    </row>
    <row r="68" spans="2:35" ht="12">
      <c r="B68" s="366" t="s">
        <v>394</v>
      </c>
      <c r="C68" s="360"/>
      <c r="D68" s="361">
        <f>+D57+D48+D37</f>
        <v>11230706923</v>
      </c>
      <c r="E68" s="390">
        <v>10993037202</v>
      </c>
      <c r="F68" s="390">
        <v>8293103097</v>
      </c>
      <c r="G68" s="361">
        <f>+G57+G48+G37</f>
        <v>964747886</v>
      </c>
      <c r="H68" s="390">
        <v>983947372</v>
      </c>
      <c r="I68" s="390">
        <v>727489690</v>
      </c>
      <c r="J68" s="361">
        <f>+J57+J48+J37</f>
        <v>3380603096</v>
      </c>
      <c r="K68" s="390">
        <v>3032524374</v>
      </c>
      <c r="L68" s="390">
        <v>4080531757</v>
      </c>
      <c r="M68" s="361">
        <f>+M57+M48+M37</f>
        <v>3494904099</v>
      </c>
      <c r="N68" s="390">
        <v>3270655873</v>
      </c>
      <c r="O68" s="390">
        <v>3030611805</v>
      </c>
      <c r="P68" s="361">
        <f>+P57+P48+P37</f>
        <v>1693666240</v>
      </c>
      <c r="Q68" s="390">
        <v>1619947503</v>
      </c>
      <c r="R68" s="390">
        <v>1397422521</v>
      </c>
      <c r="S68" s="361">
        <f>+S57+S48+S37</f>
        <v>-5393312496</v>
      </c>
      <c r="T68" s="390">
        <v>-4722448017</v>
      </c>
      <c r="U68" s="390">
        <v>-4282666568</v>
      </c>
      <c r="V68" s="361">
        <f>+V57+V48+V37</f>
        <v>15371315748</v>
      </c>
      <c r="W68" s="367">
        <f>+W57+W48+W37</f>
        <v>15177664307</v>
      </c>
      <c r="X68" s="367">
        <f>+X57+X48+X37</f>
        <v>13246492302</v>
      </c>
      <c r="Y68" s="386"/>
      <c r="AB68" s="361">
        <f>+AB57+AB48+AB37</f>
        <v>15371315748</v>
      </c>
      <c r="AC68" s="364">
        <f t="shared" si="14"/>
        <v>0</v>
      </c>
      <c r="AH68" s="344"/>
      <c r="AI68" s="344"/>
    </row>
    <row r="69" spans="4:35" ht="12">
      <c r="D69" s="353">
        <f aca="true" t="shared" si="16" ref="D69:X69">+D29-D68</f>
        <v>0</v>
      </c>
      <c r="E69" s="364">
        <f t="shared" si="16"/>
        <v>0</v>
      </c>
      <c r="F69" s="364">
        <f t="shared" si="16"/>
        <v>0</v>
      </c>
      <c r="G69" s="353">
        <f t="shared" si="16"/>
        <v>0</v>
      </c>
      <c r="H69" s="353">
        <f t="shared" si="16"/>
        <v>0</v>
      </c>
      <c r="I69" s="353">
        <f t="shared" si="16"/>
        <v>0</v>
      </c>
      <c r="J69" s="353">
        <f t="shared" si="16"/>
        <v>0</v>
      </c>
      <c r="K69" s="353">
        <f t="shared" si="16"/>
        <v>0</v>
      </c>
      <c r="L69" s="353">
        <f t="shared" si="16"/>
        <v>0</v>
      </c>
      <c r="M69" s="353">
        <f t="shared" si="16"/>
        <v>0</v>
      </c>
      <c r="N69" s="353">
        <f t="shared" si="16"/>
        <v>0</v>
      </c>
      <c r="O69" s="353">
        <f t="shared" si="16"/>
        <v>0</v>
      </c>
      <c r="P69" s="353">
        <f t="shared" si="16"/>
        <v>0</v>
      </c>
      <c r="Q69" s="353">
        <f t="shared" si="16"/>
        <v>0</v>
      </c>
      <c r="R69" s="353" t="e">
        <f t="shared" si="16"/>
        <v>#REF!</v>
      </c>
      <c r="S69" s="353">
        <f t="shared" si="16"/>
        <v>0</v>
      </c>
      <c r="T69" s="353">
        <f t="shared" si="16"/>
        <v>0</v>
      </c>
      <c r="U69" s="353">
        <f t="shared" si="16"/>
        <v>0</v>
      </c>
      <c r="V69" s="353">
        <f t="shared" si="16"/>
        <v>0</v>
      </c>
      <c r="W69" s="353">
        <f t="shared" si="16"/>
        <v>0</v>
      </c>
      <c r="X69" s="353" t="e">
        <f t="shared" si="16"/>
        <v>#REF!</v>
      </c>
      <c r="Y69" s="353"/>
      <c r="AB69" s="353">
        <f>+AB29-AB68</f>
        <v>0</v>
      </c>
      <c r="AC69" s="364"/>
      <c r="AH69" s="344"/>
      <c r="AI69" s="344"/>
    </row>
    <row r="70" spans="4:34" ht="12">
      <c r="D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H70" s="353"/>
    </row>
    <row r="72" spans="2:34" ht="12" customHeight="1">
      <c r="B72" s="427" t="s">
        <v>366</v>
      </c>
      <c r="C72" s="428"/>
      <c r="D72" s="429" t="str">
        <f>+D34</f>
        <v>Chile</v>
      </c>
      <c r="E72" s="430"/>
      <c r="F72" s="431"/>
      <c r="G72" s="429" t="str">
        <f>+G34</f>
        <v>Argentina</v>
      </c>
      <c r="H72" s="430"/>
      <c r="I72" s="431"/>
      <c r="J72" s="429" t="str">
        <f>+J34</f>
        <v>Brasil</v>
      </c>
      <c r="K72" s="430"/>
      <c r="L72" s="431"/>
      <c r="M72" s="429" t="str">
        <f>+M34</f>
        <v>Colombia</v>
      </c>
      <c r="N72" s="430"/>
      <c r="O72" s="431"/>
      <c r="P72" s="429" t="str">
        <f>+P34</f>
        <v>Perú</v>
      </c>
      <c r="Q72" s="430"/>
      <c r="R72" s="431"/>
      <c r="S72" s="429" t="str">
        <f>+S34</f>
        <v>Eliminaciones</v>
      </c>
      <c r="T72" s="430"/>
      <c r="U72" s="431"/>
      <c r="V72" s="429" t="str">
        <f>+V34</f>
        <v>Totales</v>
      </c>
      <c r="W72" s="430"/>
      <c r="X72" s="431"/>
      <c r="AA72" s="364"/>
      <c r="AB72" s="364"/>
      <c r="AC72" s="364"/>
      <c r="AH72" s="344"/>
    </row>
    <row r="73" spans="2:24" ht="12">
      <c r="B73" s="421" t="s">
        <v>395</v>
      </c>
      <c r="C73" s="422"/>
      <c r="D73" s="346">
        <f>+D35</f>
        <v>41820</v>
      </c>
      <c r="E73" s="347">
        <f>+'[1]Segmentos LN resumen'!E73</f>
        <v>41455</v>
      </c>
      <c r="F73" s="347">
        <v>41274</v>
      </c>
      <c r="G73" s="346">
        <f>+G35</f>
        <v>41820</v>
      </c>
      <c r="H73" s="347">
        <f>+E73</f>
        <v>41455</v>
      </c>
      <c r="I73" s="347">
        <f>+F73</f>
        <v>41274</v>
      </c>
      <c r="J73" s="346">
        <f>+J35</f>
        <v>41820</v>
      </c>
      <c r="K73" s="347">
        <f>+H73</f>
        <v>41455</v>
      </c>
      <c r="L73" s="347">
        <f>+I73</f>
        <v>41274</v>
      </c>
      <c r="M73" s="346">
        <f>+M35</f>
        <v>41820</v>
      </c>
      <c r="N73" s="347">
        <f>+K73</f>
        <v>41455</v>
      </c>
      <c r="O73" s="347">
        <f>+L73</f>
        <v>41274</v>
      </c>
      <c r="P73" s="346">
        <f>+P35</f>
        <v>41820</v>
      </c>
      <c r="Q73" s="347">
        <f>+N73</f>
        <v>41455</v>
      </c>
      <c r="R73" s="347">
        <f>+O73</f>
        <v>41274</v>
      </c>
      <c r="S73" s="391">
        <f>+S35</f>
        <v>41820</v>
      </c>
      <c r="T73" s="347">
        <f>+Q73</f>
        <v>41455</v>
      </c>
      <c r="U73" s="347">
        <f>+R73</f>
        <v>41274</v>
      </c>
      <c r="V73" s="346">
        <f>+V35</f>
        <v>41820</v>
      </c>
      <c r="W73" s="347">
        <f>+T73</f>
        <v>41455</v>
      </c>
      <c r="X73" s="347">
        <f>+U73</f>
        <v>41274</v>
      </c>
    </row>
    <row r="74" spans="2:24" ht="12">
      <c r="B74" s="423"/>
      <c r="C74" s="424"/>
      <c r="D74" s="369" t="s">
        <v>344</v>
      </c>
      <c r="E74" s="370" t="s">
        <v>344</v>
      </c>
      <c r="F74" s="370" t="s">
        <v>344</v>
      </c>
      <c r="G74" s="369" t="s">
        <v>344</v>
      </c>
      <c r="H74" s="370" t="s">
        <v>344</v>
      </c>
      <c r="I74" s="370" t="s">
        <v>344</v>
      </c>
      <c r="J74" s="369" t="s">
        <v>344</v>
      </c>
      <c r="K74" s="370" t="s">
        <v>344</v>
      </c>
      <c r="L74" s="370" t="s">
        <v>344</v>
      </c>
      <c r="M74" s="369" t="s">
        <v>344</v>
      </c>
      <c r="N74" s="370" t="s">
        <v>344</v>
      </c>
      <c r="O74" s="370" t="s">
        <v>344</v>
      </c>
      <c r="P74" s="369" t="s">
        <v>344</v>
      </c>
      <c r="Q74" s="370" t="s">
        <v>344</v>
      </c>
      <c r="R74" s="370" t="s">
        <v>344</v>
      </c>
      <c r="S74" s="392" t="s">
        <v>344</v>
      </c>
      <c r="T74" s="370" t="s">
        <v>344</v>
      </c>
      <c r="U74" s="370" t="s">
        <v>344</v>
      </c>
      <c r="V74" s="369" t="s">
        <v>344</v>
      </c>
      <c r="W74" s="370" t="s">
        <v>344</v>
      </c>
      <c r="X74" s="370" t="s">
        <v>344</v>
      </c>
    </row>
    <row r="75" spans="2:34" ht="12">
      <c r="B75" s="366" t="s">
        <v>396</v>
      </c>
      <c r="C75" s="371"/>
      <c r="D75" s="373">
        <f>+D76+D80</f>
        <v>944179704</v>
      </c>
      <c r="E75" s="367">
        <v>789771314</v>
      </c>
      <c r="F75" s="390"/>
      <c r="G75" s="373">
        <f>+G76+G80</f>
        <v>240019723</v>
      </c>
      <c r="H75" s="367">
        <v>507398542</v>
      </c>
      <c r="I75" s="390"/>
      <c r="J75" s="373">
        <f>+J76+J80</f>
        <v>1041305764</v>
      </c>
      <c r="K75" s="367">
        <v>933206200</v>
      </c>
      <c r="L75" s="390"/>
      <c r="M75" s="373">
        <f>+M76+M80</f>
        <v>769499375</v>
      </c>
      <c r="N75" s="367">
        <v>637572444</v>
      </c>
      <c r="O75" s="390"/>
      <c r="P75" s="373">
        <f>+P76+P80</f>
        <v>384711248</v>
      </c>
      <c r="Q75" s="367">
        <v>290490885</v>
      </c>
      <c r="R75" s="390"/>
      <c r="S75" s="373">
        <f>+S76+S80</f>
        <v>-284266</v>
      </c>
      <c r="T75" s="367">
        <v>-838831</v>
      </c>
      <c r="U75" s="390"/>
      <c r="V75" s="373">
        <f>+V76+V80</f>
        <v>3379431548</v>
      </c>
      <c r="W75" s="372">
        <f>+W76+W80</f>
        <v>3157600554</v>
      </c>
      <c r="X75" s="372">
        <f>+X76+X80</f>
        <v>0</v>
      </c>
      <c r="AB75" s="393">
        <f>+AB76+AB80</f>
        <v>3379431548</v>
      </c>
      <c r="AC75" s="364">
        <f aca="true" t="shared" si="17" ref="AC75:AC80">+V75-AB75</f>
        <v>0</v>
      </c>
      <c r="AD75" s="393">
        <f>+AD76+AD80</f>
        <v>3157600554</v>
      </c>
      <c r="AG75" s="393">
        <v>6386599895</v>
      </c>
      <c r="AH75" s="364">
        <f>+X75-AG75</f>
        <v>-6386599895</v>
      </c>
    </row>
    <row r="76" spans="2:39" ht="12">
      <c r="B76" s="374"/>
      <c r="C76" s="357" t="s">
        <v>397</v>
      </c>
      <c r="D76" s="373">
        <f>SUM(D77:D79)</f>
        <v>935615269</v>
      </c>
      <c r="E76" s="367">
        <v>782805529</v>
      </c>
      <c r="F76" s="390"/>
      <c r="G76" s="373">
        <f>SUM(G77:G79)</f>
        <v>166489978</v>
      </c>
      <c r="H76" s="367">
        <v>302901085</v>
      </c>
      <c r="I76" s="390"/>
      <c r="J76" s="373">
        <f>SUM(J77:J79)</f>
        <v>948502944</v>
      </c>
      <c r="K76" s="367">
        <v>856370174</v>
      </c>
      <c r="L76" s="390"/>
      <c r="M76" s="373">
        <f>SUM(M77:M79)</f>
        <v>750306131</v>
      </c>
      <c r="N76" s="367">
        <v>620997346</v>
      </c>
      <c r="O76" s="390"/>
      <c r="P76" s="373">
        <f>SUM(P77:P79)</f>
        <v>372487097</v>
      </c>
      <c r="Q76" s="367">
        <v>283407242</v>
      </c>
      <c r="R76" s="390"/>
      <c r="S76" s="373">
        <f>SUM(S77:S79)</f>
        <v>-274242</v>
      </c>
      <c r="T76" s="367">
        <v>-834482</v>
      </c>
      <c r="U76" s="390"/>
      <c r="V76" s="373">
        <f>SUM(V77:V79)</f>
        <v>3173127177</v>
      </c>
      <c r="W76" s="372">
        <f>SUM(W77:W79)</f>
        <v>2845646894</v>
      </c>
      <c r="X76" s="372">
        <f>SUM(X77:X79)</f>
        <v>0</v>
      </c>
      <c r="AA76" s="353"/>
      <c r="AB76" s="393">
        <f>SUM(AB77:AB79)</f>
        <v>3173127177</v>
      </c>
      <c r="AC76" s="364">
        <f t="shared" si="17"/>
        <v>0</v>
      </c>
      <c r="AD76" s="393">
        <f>SUM(AD77:AD79)</f>
        <v>2845646894</v>
      </c>
      <c r="AE76" s="353"/>
      <c r="AF76" s="353"/>
      <c r="AG76" s="393">
        <v>6107142811</v>
      </c>
      <c r="AH76" s="364">
        <f aca="true" t="shared" si="18" ref="AH76:AH124">+X76-AG76</f>
        <v>-6107142811</v>
      </c>
      <c r="AJ76" s="353"/>
      <c r="AK76" s="353"/>
      <c r="AL76" s="353"/>
      <c r="AM76" s="353"/>
    </row>
    <row r="77" spans="2:39" ht="12">
      <c r="B77" s="374"/>
      <c r="C77" s="375" t="s">
        <v>398</v>
      </c>
      <c r="D77" s="376">
        <v>865510212</v>
      </c>
      <c r="E77" s="352">
        <v>724064031</v>
      </c>
      <c r="F77" s="388"/>
      <c r="G77" s="376">
        <v>135758306</v>
      </c>
      <c r="H77" s="352">
        <v>294643494</v>
      </c>
      <c r="I77" s="388"/>
      <c r="J77" s="376">
        <v>881609578</v>
      </c>
      <c r="K77" s="352">
        <v>782542652</v>
      </c>
      <c r="L77" s="388"/>
      <c r="M77" s="376">
        <v>698818355</v>
      </c>
      <c r="N77" s="352">
        <v>575354065</v>
      </c>
      <c r="O77" s="388"/>
      <c r="P77" s="376">
        <v>350663550</v>
      </c>
      <c r="Q77" s="352">
        <v>271043841</v>
      </c>
      <c r="R77" s="388"/>
      <c r="S77" s="376">
        <v>-122700</v>
      </c>
      <c r="T77" s="352">
        <v>-58460</v>
      </c>
      <c r="U77" s="388"/>
      <c r="V77" s="376">
        <f>+S77+P77+M77+J77+G77+D77</f>
        <v>2932237301</v>
      </c>
      <c r="W77" s="378">
        <f aca="true" t="shared" si="19" ref="W77:X80">+E77+H77+K77+N77+Q77+T77</f>
        <v>2647589623</v>
      </c>
      <c r="X77" s="378">
        <f t="shared" si="19"/>
        <v>0</v>
      </c>
      <c r="AA77" s="353"/>
      <c r="AB77" s="364">
        <f>+'[1]Segmentos LN resumen'!R77</f>
        <v>2932237301</v>
      </c>
      <c r="AC77" s="364">
        <f t="shared" si="17"/>
        <v>0</v>
      </c>
      <c r="AD77" s="364">
        <f>+'[1]Segmentos LN resumen'!T77</f>
        <v>2647589623</v>
      </c>
      <c r="AE77" s="353">
        <f>+W77-AD77</f>
        <v>0</v>
      </c>
      <c r="AF77" s="353"/>
      <c r="AG77" s="364">
        <v>5669610799</v>
      </c>
      <c r="AH77" s="364">
        <f t="shared" si="18"/>
        <v>-5669610799</v>
      </c>
      <c r="AJ77" s="353"/>
      <c r="AK77" s="353"/>
      <c r="AL77" s="353"/>
      <c r="AM77" s="353"/>
    </row>
    <row r="78" spans="2:39" ht="12">
      <c r="B78" s="374"/>
      <c r="C78" s="375" t="s">
        <v>399</v>
      </c>
      <c r="D78" s="376">
        <v>10915459</v>
      </c>
      <c r="E78" s="352">
        <v>4896161</v>
      </c>
      <c r="F78" s="388"/>
      <c r="G78" s="376">
        <v>28544</v>
      </c>
      <c r="H78" s="352">
        <v>135089</v>
      </c>
      <c r="I78" s="388"/>
      <c r="J78" s="376">
        <v>2619414</v>
      </c>
      <c r="K78" s="352">
        <v>3071268</v>
      </c>
      <c r="L78" s="388"/>
      <c r="M78" s="376">
        <v>1624338</v>
      </c>
      <c r="N78" s="352">
        <v>1405056</v>
      </c>
      <c r="O78" s="388"/>
      <c r="P78" s="376">
        <v>5468566</v>
      </c>
      <c r="Q78" s="352">
        <v>2774087</v>
      </c>
      <c r="R78" s="388"/>
      <c r="S78" s="376">
        <v>0</v>
      </c>
      <c r="T78" s="352">
        <v>0</v>
      </c>
      <c r="U78" s="388"/>
      <c r="V78" s="376">
        <f>+S78+P78+M78+J78+G78+D78</f>
        <v>20656321</v>
      </c>
      <c r="W78" s="378">
        <f t="shared" si="19"/>
        <v>12281661</v>
      </c>
      <c r="X78" s="378">
        <f t="shared" si="19"/>
        <v>0</v>
      </c>
      <c r="AA78" s="353"/>
      <c r="AB78" s="364">
        <f>+'[1]Segmentos LN resumen'!R78</f>
        <v>20656321</v>
      </c>
      <c r="AC78" s="364">
        <f t="shared" si="17"/>
        <v>0</v>
      </c>
      <c r="AD78" s="364">
        <f>+'[1]Segmentos LN resumen'!T78</f>
        <v>12281661</v>
      </c>
      <c r="AE78" s="353">
        <f aca="true" t="shared" si="20" ref="AE78:AE124">+W78-AD78</f>
        <v>0</v>
      </c>
      <c r="AF78" s="353"/>
      <c r="AG78" s="364">
        <v>20952383</v>
      </c>
      <c r="AH78" s="364">
        <f t="shared" si="18"/>
        <v>-20952383</v>
      </c>
      <c r="AJ78" s="353"/>
      <c r="AK78" s="353"/>
      <c r="AL78" s="353"/>
      <c r="AM78" s="353"/>
    </row>
    <row r="79" spans="2:39" ht="12">
      <c r="B79" s="374"/>
      <c r="C79" s="375" t="s">
        <v>400</v>
      </c>
      <c r="D79" s="376">
        <v>59189598</v>
      </c>
      <c r="E79" s="352">
        <v>53845337</v>
      </c>
      <c r="F79" s="388"/>
      <c r="G79" s="376">
        <v>30703128</v>
      </c>
      <c r="H79" s="352">
        <v>8122502</v>
      </c>
      <c r="I79" s="388"/>
      <c r="J79" s="376">
        <v>64273952</v>
      </c>
      <c r="K79" s="352">
        <v>70756254</v>
      </c>
      <c r="L79" s="388"/>
      <c r="M79" s="376">
        <v>49863438</v>
      </c>
      <c r="N79" s="352">
        <v>44238225</v>
      </c>
      <c r="O79" s="388"/>
      <c r="P79" s="376">
        <v>16354981</v>
      </c>
      <c r="Q79" s="352">
        <v>9589314</v>
      </c>
      <c r="R79" s="388"/>
      <c r="S79" s="376">
        <v>-151542</v>
      </c>
      <c r="T79" s="352">
        <v>-776022</v>
      </c>
      <c r="U79" s="388"/>
      <c r="V79" s="376">
        <f>+S79+P79+M79+J79+G79+D79</f>
        <v>220233555</v>
      </c>
      <c r="W79" s="378">
        <f>+E79+H79+K79+N79+Q79+T79</f>
        <v>185775610</v>
      </c>
      <c r="X79" s="378">
        <f t="shared" si="19"/>
        <v>0</v>
      </c>
      <c r="AA79" s="353"/>
      <c r="AB79" s="364">
        <f>+'[1]Segmentos LN resumen'!R79</f>
        <v>220233555</v>
      </c>
      <c r="AC79" s="364">
        <f t="shared" si="17"/>
        <v>0</v>
      </c>
      <c r="AD79" s="364">
        <f>+'[1]Segmentos LN resumen'!T79</f>
        <v>185775610</v>
      </c>
      <c r="AE79" s="353">
        <f t="shared" si="20"/>
        <v>0</v>
      </c>
      <c r="AF79" s="353"/>
      <c r="AG79" s="364">
        <v>416579629</v>
      </c>
      <c r="AH79" s="364">
        <f t="shared" si="18"/>
        <v>-416579629</v>
      </c>
      <c r="AJ79" s="353"/>
      <c r="AK79" s="353"/>
      <c r="AL79" s="353"/>
      <c r="AM79" s="353"/>
    </row>
    <row r="80" spans="2:39" ht="12">
      <c r="B80" s="374"/>
      <c r="C80" s="357" t="s">
        <v>401</v>
      </c>
      <c r="D80" s="376">
        <v>8564435</v>
      </c>
      <c r="E80" s="352">
        <v>6965785</v>
      </c>
      <c r="F80" s="388"/>
      <c r="G80" s="376">
        <v>73529745</v>
      </c>
      <c r="H80" s="352">
        <v>204497457</v>
      </c>
      <c r="I80" s="388"/>
      <c r="J80" s="376">
        <v>92802820</v>
      </c>
      <c r="K80" s="352">
        <v>76836026</v>
      </c>
      <c r="L80" s="388"/>
      <c r="M80" s="376">
        <v>19193244</v>
      </c>
      <c r="N80" s="352">
        <v>16575098</v>
      </c>
      <c r="O80" s="388"/>
      <c r="P80" s="376">
        <v>12224151</v>
      </c>
      <c r="Q80" s="352">
        <v>7083643</v>
      </c>
      <c r="R80" s="388"/>
      <c r="S80" s="376">
        <v>-10024</v>
      </c>
      <c r="T80" s="352">
        <v>-4349</v>
      </c>
      <c r="U80" s="388"/>
      <c r="V80" s="376">
        <f>+S80+P80+M80+J80+G80+D80</f>
        <v>206304371</v>
      </c>
      <c r="W80" s="378">
        <f t="shared" si="19"/>
        <v>311953660</v>
      </c>
      <c r="X80" s="378">
        <f t="shared" si="19"/>
        <v>0</v>
      </c>
      <c r="AA80" s="353"/>
      <c r="AB80" s="364">
        <f>+'[1]Segmentos LN resumen'!R80</f>
        <v>206304371</v>
      </c>
      <c r="AC80" s="364">
        <f t="shared" si="17"/>
        <v>0</v>
      </c>
      <c r="AD80" s="364">
        <f>+'[1]Segmentos LN resumen'!T80</f>
        <v>311953660</v>
      </c>
      <c r="AE80" s="353">
        <f t="shared" si="20"/>
        <v>0</v>
      </c>
      <c r="AF80" s="353"/>
      <c r="AG80" s="364">
        <v>279457084</v>
      </c>
      <c r="AH80" s="364">
        <f t="shared" si="18"/>
        <v>-279457084</v>
      </c>
      <c r="AJ80" s="353"/>
      <c r="AK80" s="353"/>
      <c r="AL80" s="353"/>
      <c r="AM80" s="353"/>
    </row>
    <row r="81" spans="4:39" ht="6" customHeight="1">
      <c r="D81" s="353"/>
      <c r="E81" s="353"/>
      <c r="F81" s="385"/>
      <c r="G81" s="353"/>
      <c r="H81" s="353"/>
      <c r="I81" s="385"/>
      <c r="J81" s="353"/>
      <c r="K81" s="353"/>
      <c r="L81" s="385"/>
      <c r="M81" s="353"/>
      <c r="N81" s="353"/>
      <c r="O81" s="385"/>
      <c r="P81" s="353"/>
      <c r="Q81" s="353"/>
      <c r="R81" s="385"/>
      <c r="S81" s="353"/>
      <c r="T81" s="353"/>
      <c r="U81" s="385"/>
      <c r="V81" s="353"/>
      <c r="W81" s="353"/>
      <c r="X81" s="353"/>
      <c r="AA81" s="353"/>
      <c r="AB81" s="364"/>
      <c r="AC81" s="364"/>
      <c r="AD81" s="364"/>
      <c r="AE81" s="353">
        <f t="shared" si="20"/>
        <v>0</v>
      </c>
      <c r="AF81" s="353"/>
      <c r="AG81" s="364"/>
      <c r="AH81" s="364">
        <f t="shared" si="18"/>
        <v>0</v>
      </c>
      <c r="AJ81" s="353"/>
      <c r="AK81" s="353"/>
      <c r="AL81" s="353"/>
      <c r="AM81" s="353"/>
    </row>
    <row r="82" spans="2:39" ht="12">
      <c r="B82" s="366" t="s">
        <v>402</v>
      </c>
      <c r="C82" s="379"/>
      <c r="D82" s="373">
        <f>SUM(D83:D86)</f>
        <v>-679060009</v>
      </c>
      <c r="E82" s="367">
        <v>-509017001</v>
      </c>
      <c r="F82" s="390"/>
      <c r="G82" s="373">
        <f>SUM(G83:G86)</f>
        <v>-106410296</v>
      </c>
      <c r="H82" s="367">
        <v>-205847780</v>
      </c>
      <c r="I82" s="390"/>
      <c r="J82" s="373">
        <f>SUM(J83:J86)</f>
        <v>-672461842</v>
      </c>
      <c r="K82" s="367">
        <v>-528753018</v>
      </c>
      <c r="L82" s="390"/>
      <c r="M82" s="373">
        <f>SUM(M83:M86)</f>
        <v>-312293884</v>
      </c>
      <c r="N82" s="367">
        <v>-239862410</v>
      </c>
      <c r="O82" s="390"/>
      <c r="P82" s="373">
        <f>SUM(P83:P86)</f>
        <v>-186017283</v>
      </c>
      <c r="Q82" s="367">
        <v>-137762159</v>
      </c>
      <c r="R82" s="390"/>
      <c r="S82" s="373">
        <f>SUM(S83:S86)</f>
        <v>0</v>
      </c>
      <c r="T82" s="367">
        <v>312378</v>
      </c>
      <c r="U82" s="390"/>
      <c r="V82" s="373">
        <f>SUM(V83:V86)</f>
        <v>-1956243314</v>
      </c>
      <c r="W82" s="372">
        <f>SUM(W83:W86)</f>
        <v>-1620929990</v>
      </c>
      <c r="X82" s="372">
        <f>SUM(X83:X86)</f>
        <v>0</v>
      </c>
      <c r="AA82" s="353"/>
      <c r="AB82" s="393">
        <f>SUM(AB83:AB86)</f>
        <v>-1956243314</v>
      </c>
      <c r="AC82" s="364">
        <f>+V82-AB82</f>
        <v>0</v>
      </c>
      <c r="AD82" s="393">
        <f>SUM(AD83:AD86)</f>
        <v>-1620929990</v>
      </c>
      <c r="AE82" s="353">
        <f t="shared" si="20"/>
        <v>0</v>
      </c>
      <c r="AF82" s="353"/>
      <c r="AG82" s="393">
        <v>-3450163125</v>
      </c>
      <c r="AH82" s="364">
        <f t="shared" si="18"/>
        <v>3450163125</v>
      </c>
      <c r="AJ82" s="353"/>
      <c r="AK82" s="353"/>
      <c r="AL82" s="353"/>
      <c r="AM82" s="353"/>
    </row>
    <row r="83" spans="2:39" ht="12">
      <c r="B83" s="374"/>
      <c r="C83" s="375" t="s">
        <v>403</v>
      </c>
      <c r="D83" s="376">
        <v>-407776800</v>
      </c>
      <c r="E83" s="352">
        <v>-291735770</v>
      </c>
      <c r="F83" s="388"/>
      <c r="G83" s="376">
        <v>-82568415</v>
      </c>
      <c r="H83" s="352">
        <v>-96183967</v>
      </c>
      <c r="I83" s="388"/>
      <c r="J83" s="376">
        <v>-486735629</v>
      </c>
      <c r="K83" s="352">
        <v>-301962474</v>
      </c>
      <c r="L83" s="388"/>
      <c r="M83" s="376">
        <v>-203944599</v>
      </c>
      <c r="N83" s="352">
        <v>-136822531</v>
      </c>
      <c r="O83" s="388"/>
      <c r="P83" s="376">
        <v>-109951951</v>
      </c>
      <c r="Q83" s="352">
        <v>-84836709</v>
      </c>
      <c r="R83" s="388"/>
      <c r="S83" s="376">
        <v>1505561</v>
      </c>
      <c r="T83" s="352">
        <v>2052583</v>
      </c>
      <c r="U83" s="388"/>
      <c r="V83" s="376">
        <f>+S83+P83+M83+J83+G83+D83</f>
        <v>-1289471833</v>
      </c>
      <c r="W83" s="378">
        <f aca="true" t="shared" si="21" ref="W83:X86">+E83+H83+K83+N83+Q83+T83</f>
        <v>-909488868</v>
      </c>
      <c r="X83" s="378">
        <f t="shared" si="21"/>
        <v>0</v>
      </c>
      <c r="AA83" s="353"/>
      <c r="AB83" s="364">
        <f>+'[1]Segmentos LN resumen'!R83</f>
        <v>-1289471833</v>
      </c>
      <c r="AC83" s="364">
        <f>+V83-AB83</f>
        <v>0</v>
      </c>
      <c r="AD83" s="364">
        <f>+'[1]Segmentos LN resumen'!T83</f>
        <v>-909488868</v>
      </c>
      <c r="AE83" s="353">
        <f t="shared" si="20"/>
        <v>0</v>
      </c>
      <c r="AF83" s="353"/>
      <c r="AG83" s="364">
        <v>-1706890050</v>
      </c>
      <c r="AH83" s="364">
        <f t="shared" si="18"/>
        <v>1706890050</v>
      </c>
      <c r="AJ83" s="353"/>
      <c r="AK83" s="353"/>
      <c r="AL83" s="353"/>
      <c r="AM83" s="353"/>
    </row>
    <row r="84" spans="2:39" ht="12">
      <c r="B84" s="374"/>
      <c r="C84" s="375" t="s">
        <v>404</v>
      </c>
      <c r="D84" s="376">
        <v>-165260242</v>
      </c>
      <c r="E84" s="352">
        <v>-123264803</v>
      </c>
      <c r="F84" s="388"/>
      <c r="G84" s="376">
        <v>-19130616</v>
      </c>
      <c r="H84" s="352">
        <v>-105428471</v>
      </c>
      <c r="I84" s="388"/>
      <c r="J84" s="376">
        <v>-24999780</v>
      </c>
      <c r="K84" s="352">
        <v>-25468668</v>
      </c>
      <c r="L84" s="388"/>
      <c r="M84" s="376">
        <v>-14540530</v>
      </c>
      <c r="N84" s="352">
        <v>-19846127</v>
      </c>
      <c r="O84" s="388"/>
      <c r="P84" s="376">
        <v>-39665599</v>
      </c>
      <c r="Q84" s="352">
        <v>-26966753</v>
      </c>
      <c r="R84" s="388"/>
      <c r="S84" s="376">
        <v>0</v>
      </c>
      <c r="T84" s="352">
        <v>0</v>
      </c>
      <c r="U84" s="388"/>
      <c r="V84" s="376">
        <f>+S84+P84+M84+J84+G84+D84</f>
        <v>-263596767</v>
      </c>
      <c r="W84" s="378">
        <f t="shared" si="21"/>
        <v>-300974822</v>
      </c>
      <c r="X84" s="378">
        <f t="shared" si="21"/>
        <v>0</v>
      </c>
      <c r="AA84" s="353"/>
      <c r="AB84" s="364">
        <f>+'[1]Segmentos LN resumen'!R84</f>
        <v>-263596767</v>
      </c>
      <c r="AC84" s="364">
        <f>+V84-AB84</f>
        <v>0</v>
      </c>
      <c r="AD84" s="364">
        <f>+'[1]Segmentos LN resumen'!T84</f>
        <v>-300974822</v>
      </c>
      <c r="AE84" s="353">
        <f t="shared" si="20"/>
        <v>0</v>
      </c>
      <c r="AF84" s="353"/>
      <c r="AG84" s="364">
        <v>-711534021</v>
      </c>
      <c r="AH84" s="364">
        <f t="shared" si="18"/>
        <v>711534021</v>
      </c>
      <c r="AJ84" s="353"/>
      <c r="AK84" s="353"/>
      <c r="AL84" s="353"/>
      <c r="AM84" s="353"/>
    </row>
    <row r="85" spans="2:39" ht="12">
      <c r="B85" s="374"/>
      <c r="C85" s="375" t="s">
        <v>405</v>
      </c>
      <c r="D85" s="376">
        <v>-92401227</v>
      </c>
      <c r="E85" s="352">
        <v>-82701695</v>
      </c>
      <c r="F85" s="388"/>
      <c r="G85" s="376">
        <v>-960918</v>
      </c>
      <c r="H85" s="352">
        <v>-895865</v>
      </c>
      <c r="I85" s="388"/>
      <c r="J85" s="376">
        <v>-40375141</v>
      </c>
      <c r="K85" s="352">
        <v>-38594774</v>
      </c>
      <c r="L85" s="388"/>
      <c r="M85" s="376">
        <v>-62266203</v>
      </c>
      <c r="N85" s="352">
        <v>-55157477</v>
      </c>
      <c r="O85" s="388"/>
      <c r="P85" s="376">
        <v>-15270936</v>
      </c>
      <c r="Q85" s="352">
        <v>-10709109</v>
      </c>
      <c r="R85" s="388"/>
      <c r="S85" s="376">
        <v>-1505561</v>
      </c>
      <c r="T85" s="352">
        <v>-2052583</v>
      </c>
      <c r="U85" s="388"/>
      <c r="V85" s="376">
        <f>+S85+P85+M85+J85+G85+D85</f>
        <v>-212779986</v>
      </c>
      <c r="W85" s="378">
        <f t="shared" si="21"/>
        <v>-190111503</v>
      </c>
      <c r="X85" s="378">
        <f t="shared" si="21"/>
        <v>0</v>
      </c>
      <c r="AA85" s="353"/>
      <c r="AB85" s="364">
        <f>+'[1]Segmentos LN resumen'!R85</f>
        <v>-212779986</v>
      </c>
      <c r="AC85" s="364">
        <f>+V85-AB85</f>
        <v>0</v>
      </c>
      <c r="AD85" s="364">
        <f>+'[1]Segmentos LN resumen'!T85</f>
        <v>-190111503</v>
      </c>
      <c r="AE85" s="353">
        <f t="shared" si="20"/>
        <v>0</v>
      </c>
      <c r="AF85" s="353"/>
      <c r="AG85" s="364">
        <v>-394723050</v>
      </c>
      <c r="AH85" s="364">
        <f t="shared" si="18"/>
        <v>394723050</v>
      </c>
      <c r="AJ85" s="353"/>
      <c r="AK85" s="353"/>
      <c r="AL85" s="353"/>
      <c r="AM85" s="353"/>
    </row>
    <row r="86" spans="2:39" ht="12">
      <c r="B86" s="374"/>
      <c r="C86" s="375" t="s">
        <v>406</v>
      </c>
      <c r="D86" s="376">
        <v>-13621740</v>
      </c>
      <c r="E86" s="352">
        <v>-11314733</v>
      </c>
      <c r="F86" s="388"/>
      <c r="G86" s="376">
        <v>-3750347</v>
      </c>
      <c r="H86" s="352">
        <v>-3339477</v>
      </c>
      <c r="I86" s="388"/>
      <c r="J86" s="376">
        <v>-120351292</v>
      </c>
      <c r="K86" s="352">
        <v>-162727102</v>
      </c>
      <c r="L86" s="388"/>
      <c r="M86" s="376">
        <v>-31542552</v>
      </c>
      <c r="N86" s="352">
        <v>-28036275</v>
      </c>
      <c r="O86" s="388"/>
      <c r="P86" s="376">
        <v>-21128797</v>
      </c>
      <c r="Q86" s="352">
        <v>-15249588</v>
      </c>
      <c r="R86" s="388"/>
      <c r="S86" s="376">
        <v>0</v>
      </c>
      <c r="T86" s="352">
        <v>312378</v>
      </c>
      <c r="U86" s="388"/>
      <c r="V86" s="376">
        <f>+S86+P86+M86+J86+G86+D86</f>
        <v>-190394728</v>
      </c>
      <c r="W86" s="378">
        <f t="shared" si="21"/>
        <v>-220354797</v>
      </c>
      <c r="X86" s="378">
        <f t="shared" si="21"/>
        <v>0</v>
      </c>
      <c r="AA86" s="353"/>
      <c r="AB86" s="364">
        <f>+'[1]Segmentos LN resumen'!R86</f>
        <v>-190394728</v>
      </c>
      <c r="AC86" s="364">
        <f>+V86-AB86</f>
        <v>0</v>
      </c>
      <c r="AD86" s="364">
        <f>+'[1]Segmentos LN resumen'!T86</f>
        <v>-220354797</v>
      </c>
      <c r="AE86" s="353">
        <f t="shared" si="20"/>
        <v>0</v>
      </c>
      <c r="AF86" s="353"/>
      <c r="AG86" s="364">
        <v>-637016004</v>
      </c>
      <c r="AH86" s="364">
        <f t="shared" si="18"/>
        <v>637016004</v>
      </c>
      <c r="AJ86" s="353"/>
      <c r="AK86" s="353"/>
      <c r="AL86" s="353"/>
      <c r="AM86" s="353"/>
    </row>
    <row r="87" spans="4:39" ht="7.5" customHeight="1">
      <c r="D87" s="353"/>
      <c r="E87" s="353"/>
      <c r="F87" s="385"/>
      <c r="G87" s="353"/>
      <c r="H87" s="353"/>
      <c r="I87" s="385"/>
      <c r="J87" s="353"/>
      <c r="K87" s="353"/>
      <c r="L87" s="385"/>
      <c r="M87" s="353"/>
      <c r="N87" s="353"/>
      <c r="O87" s="385"/>
      <c r="P87" s="353"/>
      <c r="Q87" s="353"/>
      <c r="R87" s="385"/>
      <c r="S87" s="353"/>
      <c r="T87" s="353"/>
      <c r="U87" s="385"/>
      <c r="V87" s="353"/>
      <c r="W87" s="353"/>
      <c r="X87" s="353"/>
      <c r="AA87" s="353"/>
      <c r="AB87" s="364"/>
      <c r="AC87" s="364"/>
      <c r="AD87" s="364"/>
      <c r="AE87" s="353">
        <f t="shared" si="20"/>
        <v>0</v>
      </c>
      <c r="AF87" s="353"/>
      <c r="AG87" s="364"/>
      <c r="AH87" s="364">
        <f t="shared" si="18"/>
        <v>0</v>
      </c>
      <c r="AJ87" s="353"/>
      <c r="AK87" s="353"/>
      <c r="AL87" s="353"/>
      <c r="AM87" s="353"/>
    </row>
    <row r="88" spans="2:39" ht="12">
      <c r="B88" s="366" t="s">
        <v>407</v>
      </c>
      <c r="C88" s="379"/>
      <c r="D88" s="373">
        <f>+D82+D75</f>
        <v>265119695</v>
      </c>
      <c r="E88" s="367">
        <v>280754313</v>
      </c>
      <c r="F88" s="390"/>
      <c r="G88" s="373">
        <f>+G82+G75</f>
        <v>133609427</v>
      </c>
      <c r="H88" s="367">
        <v>301550762</v>
      </c>
      <c r="I88" s="390"/>
      <c r="J88" s="373">
        <f>+J82+J75</f>
        <v>368843922</v>
      </c>
      <c r="K88" s="367">
        <v>404453182</v>
      </c>
      <c r="L88" s="390"/>
      <c r="M88" s="373">
        <f>+M82+M75</f>
        <v>457205491</v>
      </c>
      <c r="N88" s="367">
        <v>397710034</v>
      </c>
      <c r="O88" s="390"/>
      <c r="P88" s="373">
        <f>+P82+P75</f>
        <v>198693965</v>
      </c>
      <c r="Q88" s="367">
        <v>152728726</v>
      </c>
      <c r="R88" s="390"/>
      <c r="S88" s="373">
        <f>+S82+S75</f>
        <v>-284266</v>
      </c>
      <c r="T88" s="367">
        <v>-526453</v>
      </c>
      <c r="U88" s="390"/>
      <c r="V88" s="373">
        <f>+V82+V75</f>
        <v>1423188234</v>
      </c>
      <c r="W88" s="372">
        <f>+W82+W75</f>
        <v>1536670564</v>
      </c>
      <c r="X88" s="372">
        <f>+X82+X75</f>
        <v>0</v>
      </c>
      <c r="AA88" s="353"/>
      <c r="AB88" s="393">
        <f>+AB82+AB75</f>
        <v>1423188234</v>
      </c>
      <c r="AC88" s="364">
        <f>+V88-AB88</f>
        <v>0</v>
      </c>
      <c r="AD88" s="393">
        <f>+AD82+AD75</f>
        <v>1536670564</v>
      </c>
      <c r="AE88" s="353">
        <f t="shared" si="20"/>
        <v>0</v>
      </c>
      <c r="AF88" s="353"/>
      <c r="AG88" s="393">
        <v>2936436770</v>
      </c>
      <c r="AH88" s="364">
        <f t="shared" si="18"/>
        <v>-2936436770</v>
      </c>
      <c r="AJ88" s="353"/>
      <c r="AK88" s="353"/>
      <c r="AL88" s="353"/>
      <c r="AM88" s="353"/>
    </row>
    <row r="89" spans="4:39" ht="6" customHeight="1">
      <c r="D89" s="353"/>
      <c r="E89" s="353"/>
      <c r="F89" s="385"/>
      <c r="G89" s="353"/>
      <c r="H89" s="353"/>
      <c r="I89" s="385"/>
      <c r="J89" s="353"/>
      <c r="K89" s="353"/>
      <c r="L89" s="385"/>
      <c r="M89" s="353"/>
      <c r="N89" s="353"/>
      <c r="O89" s="385"/>
      <c r="P89" s="353"/>
      <c r="Q89" s="353"/>
      <c r="R89" s="385"/>
      <c r="S89" s="353"/>
      <c r="T89" s="353"/>
      <c r="U89" s="385"/>
      <c r="V89" s="353"/>
      <c r="W89" s="353"/>
      <c r="X89" s="353"/>
      <c r="AA89" s="353"/>
      <c r="AB89" s="364"/>
      <c r="AC89" s="364"/>
      <c r="AD89" s="364"/>
      <c r="AE89" s="353">
        <f t="shared" si="20"/>
        <v>0</v>
      </c>
      <c r="AF89" s="353"/>
      <c r="AG89" s="364"/>
      <c r="AH89" s="364">
        <f t="shared" si="18"/>
        <v>0</v>
      </c>
      <c r="AJ89" s="353"/>
      <c r="AK89" s="353"/>
      <c r="AL89" s="353"/>
      <c r="AM89" s="353"/>
    </row>
    <row r="90" spans="2:39" ht="12">
      <c r="B90" s="354"/>
      <c r="C90" s="357" t="s">
        <v>408</v>
      </c>
      <c r="D90" s="376">
        <v>7495493</v>
      </c>
      <c r="E90" s="352">
        <v>6386143</v>
      </c>
      <c r="F90" s="388"/>
      <c r="G90" s="376">
        <v>11987786</v>
      </c>
      <c r="H90" s="352">
        <v>8693989</v>
      </c>
      <c r="I90" s="388"/>
      <c r="J90" s="376">
        <v>5417951</v>
      </c>
      <c r="K90" s="352">
        <v>6992994</v>
      </c>
      <c r="L90" s="388"/>
      <c r="M90" s="376">
        <v>4864444</v>
      </c>
      <c r="N90" s="352">
        <v>4043844</v>
      </c>
      <c r="O90" s="388"/>
      <c r="P90" s="376">
        <v>1661603</v>
      </c>
      <c r="Q90" s="352">
        <v>1785741</v>
      </c>
      <c r="R90" s="388"/>
      <c r="S90" s="376">
        <v>0</v>
      </c>
      <c r="T90" s="352">
        <v>0</v>
      </c>
      <c r="U90" s="388"/>
      <c r="V90" s="376">
        <f>+S90+P90+M90+J90+G90+D90</f>
        <v>31427277</v>
      </c>
      <c r="W90" s="378">
        <f aca="true" t="shared" si="22" ref="W90:X92">+E90+H90+K90+N90+Q90+T90</f>
        <v>27902711</v>
      </c>
      <c r="X90" s="378">
        <f t="shared" si="22"/>
        <v>0</v>
      </c>
      <c r="AA90" s="353"/>
      <c r="AB90" s="364">
        <f>+'[1]Segmentos LN resumen'!R90</f>
        <v>31427277</v>
      </c>
      <c r="AC90" s="364">
        <f>+V90-AB90</f>
        <v>0</v>
      </c>
      <c r="AD90" s="364">
        <f>+'[1]Segmentos LN resumen'!T90</f>
        <v>27902711</v>
      </c>
      <c r="AE90" s="353">
        <f t="shared" si="20"/>
        <v>0</v>
      </c>
      <c r="AF90" s="353"/>
      <c r="AG90" s="364">
        <v>49921196</v>
      </c>
      <c r="AH90" s="364">
        <f t="shared" si="18"/>
        <v>-49921196</v>
      </c>
      <c r="AJ90" s="353"/>
      <c r="AK90" s="353"/>
      <c r="AL90" s="353"/>
      <c r="AM90" s="353"/>
    </row>
    <row r="91" spans="2:39" ht="12">
      <c r="B91" s="354"/>
      <c r="C91" s="357" t="s">
        <v>409</v>
      </c>
      <c r="D91" s="376">
        <v>-64332421</v>
      </c>
      <c r="E91" s="352">
        <v>-61571342</v>
      </c>
      <c r="F91" s="388"/>
      <c r="G91" s="376">
        <v>-81872119</v>
      </c>
      <c r="H91" s="352">
        <v>-76016387</v>
      </c>
      <c r="I91" s="388"/>
      <c r="J91" s="376">
        <v>-52561264</v>
      </c>
      <c r="K91" s="352">
        <v>-50170843</v>
      </c>
      <c r="L91" s="388"/>
      <c r="M91" s="376">
        <v>-26976669</v>
      </c>
      <c r="N91" s="352">
        <v>-25099502</v>
      </c>
      <c r="O91" s="388"/>
      <c r="P91" s="376">
        <v>-21237440</v>
      </c>
      <c r="Q91" s="352">
        <v>-17141303</v>
      </c>
      <c r="R91" s="388"/>
      <c r="S91" s="376">
        <v>0</v>
      </c>
      <c r="T91" s="352">
        <v>0</v>
      </c>
      <c r="U91" s="388"/>
      <c r="V91" s="376">
        <f>+S91+P91+M91+J91+G91+D91</f>
        <v>-246979913</v>
      </c>
      <c r="W91" s="378">
        <f t="shared" si="22"/>
        <v>-229999377</v>
      </c>
      <c r="X91" s="378">
        <f t="shared" si="22"/>
        <v>0</v>
      </c>
      <c r="AA91" s="353"/>
      <c r="AB91" s="364">
        <f>+'[1]Segmentos LN resumen'!R91</f>
        <v>-246979913</v>
      </c>
      <c r="AC91" s="364">
        <f>+V91-AB91</f>
        <v>0</v>
      </c>
      <c r="AD91" s="364">
        <f>+'[1]Segmentos LN resumen'!T91</f>
        <v>-229999377</v>
      </c>
      <c r="AE91" s="353">
        <f t="shared" si="20"/>
        <v>0</v>
      </c>
      <c r="AF91" s="353"/>
      <c r="AG91" s="364">
        <v>-371753777</v>
      </c>
      <c r="AH91" s="364">
        <f t="shared" si="18"/>
        <v>371753777</v>
      </c>
      <c r="AJ91" s="353"/>
      <c r="AK91" s="353"/>
      <c r="AL91" s="353"/>
      <c r="AM91" s="353"/>
    </row>
    <row r="92" spans="2:39" ht="12">
      <c r="B92" s="354"/>
      <c r="C92" s="357" t="s">
        <v>410</v>
      </c>
      <c r="D92" s="376">
        <v>-58522853</v>
      </c>
      <c r="E92" s="352">
        <v>-50180593</v>
      </c>
      <c r="F92" s="388"/>
      <c r="G92" s="376">
        <v>-73028433</v>
      </c>
      <c r="H92" s="352">
        <v>-66472079</v>
      </c>
      <c r="I92" s="388"/>
      <c r="J92" s="376">
        <v>-87414494</v>
      </c>
      <c r="K92" s="352">
        <v>-77265278</v>
      </c>
      <c r="L92" s="388"/>
      <c r="M92" s="376">
        <v>-39747152</v>
      </c>
      <c r="N92" s="352">
        <v>-34623438</v>
      </c>
      <c r="O92" s="388"/>
      <c r="P92" s="376">
        <v>-22481137</v>
      </c>
      <c r="Q92" s="352">
        <v>-19383487</v>
      </c>
      <c r="R92" s="388"/>
      <c r="S92" s="376">
        <v>284266</v>
      </c>
      <c r="T92" s="352">
        <v>526453</v>
      </c>
      <c r="U92" s="388"/>
      <c r="V92" s="376">
        <f>+S92+P92+M92+J92+G92+D92</f>
        <v>-280909803</v>
      </c>
      <c r="W92" s="378">
        <f t="shared" si="22"/>
        <v>-247398422</v>
      </c>
      <c r="X92" s="378">
        <f t="shared" si="22"/>
        <v>0</v>
      </c>
      <c r="AA92" s="353"/>
      <c r="AB92" s="364">
        <f>+'[1]Segmentos LN resumen'!R92</f>
        <v>-280909803</v>
      </c>
      <c r="AC92" s="364">
        <f>+V92-AB92</f>
        <v>0</v>
      </c>
      <c r="AD92" s="364">
        <f>+'[1]Segmentos LN resumen'!T92</f>
        <v>-247398422</v>
      </c>
      <c r="AE92" s="353">
        <f t="shared" si="20"/>
        <v>0</v>
      </c>
      <c r="AF92" s="353"/>
      <c r="AG92" s="364">
        <v>-522693103</v>
      </c>
      <c r="AH92" s="364">
        <f t="shared" si="18"/>
        <v>522693103</v>
      </c>
      <c r="AJ92" s="353"/>
      <c r="AK92" s="353"/>
      <c r="AL92" s="353"/>
      <c r="AM92" s="353"/>
    </row>
    <row r="93" spans="4:39" ht="12">
      <c r="D93" s="353"/>
      <c r="E93" s="353"/>
      <c r="F93" s="385"/>
      <c r="G93" s="353"/>
      <c r="H93" s="353"/>
      <c r="I93" s="385"/>
      <c r="J93" s="353"/>
      <c r="K93" s="353"/>
      <c r="L93" s="385"/>
      <c r="M93" s="353"/>
      <c r="N93" s="353"/>
      <c r="O93" s="385"/>
      <c r="P93" s="353"/>
      <c r="Q93" s="353"/>
      <c r="R93" s="385"/>
      <c r="S93" s="353"/>
      <c r="T93" s="353"/>
      <c r="U93" s="385"/>
      <c r="V93" s="353"/>
      <c r="W93" s="353"/>
      <c r="X93" s="353"/>
      <c r="AA93" s="353"/>
      <c r="AB93" s="364"/>
      <c r="AC93" s="364"/>
      <c r="AD93" s="364"/>
      <c r="AE93" s="353">
        <f t="shared" si="20"/>
        <v>0</v>
      </c>
      <c r="AF93" s="353"/>
      <c r="AG93" s="364"/>
      <c r="AH93" s="364">
        <f t="shared" si="18"/>
        <v>0</v>
      </c>
      <c r="AJ93" s="353"/>
      <c r="AK93" s="353"/>
      <c r="AL93" s="353"/>
      <c r="AM93" s="353"/>
    </row>
    <row r="94" spans="2:39" ht="12">
      <c r="B94" s="366" t="s">
        <v>411</v>
      </c>
      <c r="C94" s="379"/>
      <c r="D94" s="373">
        <f>+D88+D90+D91+D92</f>
        <v>149759914</v>
      </c>
      <c r="E94" s="367">
        <v>175388521</v>
      </c>
      <c r="F94" s="390"/>
      <c r="G94" s="373">
        <f>+G88+G90+G91+G92</f>
        <v>-9303339</v>
      </c>
      <c r="H94" s="367">
        <v>167756285</v>
      </c>
      <c r="I94" s="390"/>
      <c r="J94" s="373">
        <f>+J88+J90+J91+J92</f>
        <v>234286115</v>
      </c>
      <c r="K94" s="367">
        <v>284010055</v>
      </c>
      <c r="L94" s="390"/>
      <c r="M94" s="373">
        <f>+M88+M90+M91+M92</f>
        <v>395346114</v>
      </c>
      <c r="N94" s="367">
        <v>342030938</v>
      </c>
      <c r="O94" s="390"/>
      <c r="P94" s="373">
        <f>+P88+P90+P91+P92</f>
        <v>156636991</v>
      </c>
      <c r="Q94" s="367">
        <v>117989677</v>
      </c>
      <c r="R94" s="390"/>
      <c r="S94" s="373">
        <f>+S88+S90+S91+S92</f>
        <v>0</v>
      </c>
      <c r="T94" s="367">
        <v>0</v>
      </c>
      <c r="U94" s="390"/>
      <c r="V94" s="373">
        <f>+V88+V90+V91+V92</f>
        <v>926725795</v>
      </c>
      <c r="W94" s="378">
        <f>+W88+W90+W91+W92</f>
        <v>1087175476</v>
      </c>
      <c r="X94" s="378">
        <f>+X88+X90+X91+X92</f>
        <v>0</v>
      </c>
      <c r="AA94" s="353"/>
      <c r="AB94" s="393">
        <f>+AB88+AB90+AB91+AB92</f>
        <v>926725795</v>
      </c>
      <c r="AC94" s="364">
        <f>+V94-AB94</f>
        <v>0</v>
      </c>
      <c r="AD94" s="393">
        <f>+AD88+AD90+AD91+AD92</f>
        <v>1087175476</v>
      </c>
      <c r="AE94" s="353">
        <f t="shared" si="20"/>
        <v>0</v>
      </c>
      <c r="AF94" s="353"/>
      <c r="AG94" s="393">
        <v>2091911086</v>
      </c>
      <c r="AH94" s="364">
        <f t="shared" si="18"/>
        <v>-2091911086</v>
      </c>
      <c r="AJ94" s="353"/>
      <c r="AK94" s="353"/>
      <c r="AL94" s="353"/>
      <c r="AM94" s="353"/>
    </row>
    <row r="95" spans="4:39" ht="7.5" customHeight="1">
      <c r="D95" s="353"/>
      <c r="E95" s="353"/>
      <c r="F95" s="385"/>
      <c r="G95" s="353"/>
      <c r="H95" s="353"/>
      <c r="I95" s="385"/>
      <c r="J95" s="353"/>
      <c r="K95" s="353"/>
      <c r="L95" s="385"/>
      <c r="M95" s="353"/>
      <c r="N95" s="353"/>
      <c r="O95" s="385"/>
      <c r="P95" s="353"/>
      <c r="Q95" s="353"/>
      <c r="R95" s="385"/>
      <c r="S95" s="353"/>
      <c r="T95" s="353"/>
      <c r="U95" s="385"/>
      <c r="V95" s="353"/>
      <c r="W95" s="353"/>
      <c r="X95" s="353"/>
      <c r="AA95" s="353"/>
      <c r="AB95" s="364"/>
      <c r="AC95" s="364"/>
      <c r="AD95" s="364"/>
      <c r="AE95" s="353">
        <f t="shared" si="20"/>
        <v>0</v>
      </c>
      <c r="AF95" s="353"/>
      <c r="AG95" s="364"/>
      <c r="AH95" s="364">
        <f t="shared" si="18"/>
        <v>0</v>
      </c>
      <c r="AJ95" s="353"/>
      <c r="AK95" s="353"/>
      <c r="AL95" s="353"/>
      <c r="AM95" s="353"/>
    </row>
    <row r="96" spans="2:39" ht="12">
      <c r="B96" s="374"/>
      <c r="C96" s="357" t="s">
        <v>412</v>
      </c>
      <c r="D96" s="376">
        <v>-61461238</v>
      </c>
      <c r="E96" s="352">
        <f>-63587385-E97</f>
        <v>-60672618</v>
      </c>
      <c r="F96" s="388"/>
      <c r="G96" s="376">
        <v>-17255536</v>
      </c>
      <c r="H96" s="352">
        <f>-19034251-H97</f>
        <v>-18338153</v>
      </c>
      <c r="I96" s="388"/>
      <c r="J96" s="376">
        <v>-57182051</v>
      </c>
      <c r="K96" s="352">
        <f>-58293399-K97</f>
        <v>-46600322</v>
      </c>
      <c r="L96" s="388"/>
      <c r="M96" s="376">
        <v>-54512194</v>
      </c>
      <c r="N96" s="352">
        <f>-50078864-N97</f>
        <v>-49949302</v>
      </c>
      <c r="O96" s="388"/>
      <c r="P96" s="376">
        <v>-35771264</v>
      </c>
      <c r="Q96" s="352">
        <f>-31365648-Q97</f>
        <v>-30868568</v>
      </c>
      <c r="R96" s="388"/>
      <c r="S96" s="376">
        <v>776252</v>
      </c>
      <c r="T96" s="352">
        <v>813943</v>
      </c>
      <c r="U96" s="388"/>
      <c r="V96" s="376">
        <f>+S96+P96+M96+J96+G96+D96</f>
        <v>-225406031</v>
      </c>
      <c r="W96" s="378">
        <f>+E96+H96+K96+N96+Q96+T96</f>
        <v>-205615020</v>
      </c>
      <c r="X96" s="378">
        <f>+F96+I96+L96+O96+R96+U96</f>
        <v>0</v>
      </c>
      <c r="AA96" s="353"/>
      <c r="AB96" s="364">
        <f>+'[1]Segmentos LN resumen'!R96</f>
        <v>-225406031</v>
      </c>
      <c r="AC96" s="364">
        <f>+V96-AB96</f>
        <v>0</v>
      </c>
      <c r="AD96" s="364">
        <f>+'[1]Segmentos LN resumen'!T96</f>
        <v>-205615020</v>
      </c>
      <c r="AE96" s="353">
        <f t="shared" si="20"/>
        <v>0</v>
      </c>
      <c r="AF96" s="353"/>
      <c r="AG96" s="364">
        <v>-416864931</v>
      </c>
      <c r="AH96" s="364">
        <f t="shared" si="18"/>
        <v>416864931</v>
      </c>
      <c r="AJ96" s="353"/>
      <c r="AK96" s="353"/>
      <c r="AL96" s="353"/>
      <c r="AM96" s="353"/>
    </row>
    <row r="97" spans="2:39" ht="24">
      <c r="B97" s="374"/>
      <c r="C97" s="357" t="s">
        <v>413</v>
      </c>
      <c r="D97" s="376">
        <v>-245323</v>
      </c>
      <c r="E97" s="352">
        <v>-2914767</v>
      </c>
      <c r="F97" s="388"/>
      <c r="G97" s="376">
        <v>-1090506</v>
      </c>
      <c r="H97" s="352">
        <v>-696098</v>
      </c>
      <c r="I97" s="388"/>
      <c r="J97" s="376">
        <v>-18185916</v>
      </c>
      <c r="K97" s="352">
        <v>-11693077</v>
      </c>
      <c r="L97" s="388"/>
      <c r="M97" s="376">
        <v>-509482</v>
      </c>
      <c r="N97" s="352">
        <v>-129562</v>
      </c>
      <c r="O97" s="388"/>
      <c r="P97" s="376">
        <v>-1006537</v>
      </c>
      <c r="Q97" s="352">
        <v>-497080</v>
      </c>
      <c r="R97" s="388"/>
      <c r="S97" s="376">
        <v>0</v>
      </c>
      <c r="T97" s="352"/>
      <c r="U97" s="388"/>
      <c r="V97" s="376">
        <f>+S97+P97+M97+J97+G97+D97</f>
        <v>-21037764</v>
      </c>
      <c r="W97" s="378">
        <f>+E97+H97+K97+N97+Q97+T97</f>
        <v>-15930584</v>
      </c>
      <c r="X97" s="378">
        <f>+F97+I97+L97+O97+R97+U97</f>
        <v>0</v>
      </c>
      <c r="AA97" s="353"/>
      <c r="AB97" s="364">
        <f>+'[1]Segmentos LN resumen'!R97</f>
        <v>-21037764</v>
      </c>
      <c r="AC97" s="364">
        <f>+V97-AB97</f>
        <v>0</v>
      </c>
      <c r="AD97" s="364">
        <f>+'[1]Segmentos LN resumen'!T97</f>
        <v>-15930584</v>
      </c>
      <c r="AE97" s="353">
        <f t="shared" si="20"/>
        <v>0</v>
      </c>
      <c r="AF97" s="353"/>
      <c r="AG97" s="364">
        <v>-136119203</v>
      </c>
      <c r="AH97" s="364">
        <f t="shared" si="18"/>
        <v>136119203</v>
      </c>
      <c r="AJ97" s="353"/>
      <c r="AK97" s="353"/>
      <c r="AL97" s="353"/>
      <c r="AM97" s="353"/>
    </row>
    <row r="98" spans="4:39" ht="12">
      <c r="D98" s="353"/>
      <c r="E98" s="353"/>
      <c r="F98" s="385"/>
      <c r="G98" s="353"/>
      <c r="H98" s="353"/>
      <c r="I98" s="385"/>
      <c r="J98" s="353"/>
      <c r="K98" s="353"/>
      <c r="L98" s="385"/>
      <c r="M98" s="353"/>
      <c r="N98" s="353"/>
      <c r="O98" s="385"/>
      <c r="P98" s="353"/>
      <c r="Q98" s="353"/>
      <c r="R98" s="385"/>
      <c r="S98" s="353"/>
      <c r="T98" s="353"/>
      <c r="U98" s="385"/>
      <c r="V98" s="353"/>
      <c r="W98" s="353"/>
      <c r="X98" s="353"/>
      <c r="AA98" s="353"/>
      <c r="AB98" s="364"/>
      <c r="AC98" s="364"/>
      <c r="AD98" s="364"/>
      <c r="AE98" s="353">
        <f t="shared" si="20"/>
        <v>0</v>
      </c>
      <c r="AF98" s="353"/>
      <c r="AG98" s="364"/>
      <c r="AH98" s="364">
        <f t="shared" si="18"/>
        <v>0</v>
      </c>
      <c r="AJ98" s="353"/>
      <c r="AK98" s="353"/>
      <c r="AL98" s="353"/>
      <c r="AM98" s="353"/>
    </row>
    <row r="99" spans="2:39" ht="12">
      <c r="B99" s="366" t="s">
        <v>414</v>
      </c>
      <c r="C99" s="379"/>
      <c r="D99" s="373">
        <f>+D94+D96+D97</f>
        <v>88053353</v>
      </c>
      <c r="E99" s="390">
        <v>111801136</v>
      </c>
      <c r="F99" s="390"/>
      <c r="G99" s="373">
        <f>+G94+G96+G97</f>
        <v>-27649381</v>
      </c>
      <c r="H99" s="390">
        <v>148722034</v>
      </c>
      <c r="I99" s="390"/>
      <c r="J99" s="373">
        <f>+J94+J96+J97</f>
        <v>158918148</v>
      </c>
      <c r="K99" s="390">
        <v>225716656</v>
      </c>
      <c r="L99" s="390"/>
      <c r="M99" s="373">
        <f>+M94+M96+M97</f>
        <v>340324438</v>
      </c>
      <c r="N99" s="390">
        <v>291952074</v>
      </c>
      <c r="O99" s="390"/>
      <c r="P99" s="373">
        <f>+P94+P96+P97</f>
        <v>119859190</v>
      </c>
      <c r="Q99" s="390">
        <v>86624029</v>
      </c>
      <c r="R99" s="390"/>
      <c r="S99" s="373">
        <f>+S94+S96+S97</f>
        <v>776252</v>
      </c>
      <c r="T99" s="390">
        <v>813943</v>
      </c>
      <c r="U99" s="390"/>
      <c r="V99" s="373">
        <f>+V94+V96+V97</f>
        <v>680282000</v>
      </c>
      <c r="W99" s="390">
        <f>+W94+W96+W97</f>
        <v>865629872</v>
      </c>
      <c r="X99" s="390">
        <f>+X94+X96+X97</f>
        <v>0</v>
      </c>
      <c r="AA99" s="353"/>
      <c r="AB99" s="373">
        <f>+AB94+AB96+AB97</f>
        <v>680282000</v>
      </c>
      <c r="AC99" s="364">
        <f>+V99-AB99</f>
        <v>0</v>
      </c>
      <c r="AD99" s="373">
        <f>+AD94+AD96+AD97</f>
        <v>865629872</v>
      </c>
      <c r="AE99" s="353">
        <f t="shared" si="20"/>
        <v>0</v>
      </c>
      <c r="AF99" s="353"/>
      <c r="AG99" s="373">
        <v>1538926952</v>
      </c>
      <c r="AH99" s="364">
        <f t="shared" si="18"/>
        <v>-1538926952</v>
      </c>
      <c r="AJ99" s="353"/>
      <c r="AK99" s="353"/>
      <c r="AL99" s="353"/>
      <c r="AM99" s="353"/>
    </row>
    <row r="100" spans="2:39" ht="4.5" customHeight="1">
      <c r="B100" s="394"/>
      <c r="C100" s="395"/>
      <c r="D100" s="353"/>
      <c r="E100" s="353"/>
      <c r="F100" s="385"/>
      <c r="G100" s="353"/>
      <c r="H100" s="353"/>
      <c r="I100" s="385"/>
      <c r="J100" s="353"/>
      <c r="K100" s="353"/>
      <c r="L100" s="385"/>
      <c r="M100" s="353"/>
      <c r="N100" s="353"/>
      <c r="O100" s="385"/>
      <c r="P100" s="353"/>
      <c r="Q100" s="353"/>
      <c r="R100" s="385"/>
      <c r="S100" s="353"/>
      <c r="T100" s="353"/>
      <c r="U100" s="385"/>
      <c r="V100" s="353"/>
      <c r="W100" s="353"/>
      <c r="X100" s="353"/>
      <c r="AA100" s="353"/>
      <c r="AB100" s="364"/>
      <c r="AC100" s="364"/>
      <c r="AD100" s="364"/>
      <c r="AE100" s="353">
        <f t="shared" si="20"/>
        <v>0</v>
      </c>
      <c r="AF100" s="353"/>
      <c r="AG100" s="364"/>
      <c r="AH100" s="364">
        <f t="shared" si="18"/>
        <v>0</v>
      </c>
      <c r="AJ100" s="353"/>
      <c r="AK100" s="353"/>
      <c r="AL100" s="353"/>
      <c r="AM100" s="353"/>
    </row>
    <row r="101" spans="2:39" ht="12">
      <c r="B101" s="366" t="s">
        <v>415</v>
      </c>
      <c r="C101" s="379"/>
      <c r="D101" s="373">
        <f>SUM(D102:D105)</f>
        <v>-16222050</v>
      </c>
      <c r="E101" s="367">
        <v>-22322454</v>
      </c>
      <c r="F101" s="390"/>
      <c r="G101" s="373">
        <f>SUM(G102:G105)</f>
        <v>-83369515</v>
      </c>
      <c r="H101" s="367">
        <v>-8403559</v>
      </c>
      <c r="I101" s="390"/>
      <c r="J101" s="373">
        <f>SUM(J102:J105)</f>
        <v>-75696689</v>
      </c>
      <c r="K101" s="367">
        <v>1428829</v>
      </c>
      <c r="L101" s="390"/>
      <c r="M101" s="373">
        <f>SUM(M102:M105)</f>
        <v>-29912237</v>
      </c>
      <c r="N101" s="367">
        <v>-26204903</v>
      </c>
      <c r="O101" s="390"/>
      <c r="P101" s="373">
        <f>SUM(P102:P105)</f>
        <v>-6141385</v>
      </c>
      <c r="Q101" s="367">
        <v>-12523711</v>
      </c>
      <c r="R101" s="390"/>
      <c r="S101" s="373">
        <f>SUM(S102:S105)</f>
        <v>6681646</v>
      </c>
      <c r="T101" s="367">
        <v>3147269</v>
      </c>
      <c r="U101" s="390"/>
      <c r="V101" s="373">
        <f>SUM(V102:V105)</f>
        <v>-204660230</v>
      </c>
      <c r="W101" s="372">
        <f>SUM(W102:W105)</f>
        <v>-64878529</v>
      </c>
      <c r="X101" s="372">
        <f>SUM(X102:X105)</f>
        <v>0</v>
      </c>
      <c r="AA101" s="353"/>
      <c r="AB101" s="393">
        <f>SUM(AB102:AB105)</f>
        <v>-204660230</v>
      </c>
      <c r="AC101" s="364"/>
      <c r="AD101" s="393">
        <f>SUM(AD102:AD105)</f>
        <v>-64878529</v>
      </c>
      <c r="AE101" s="353">
        <f t="shared" si="20"/>
        <v>0</v>
      </c>
      <c r="AF101" s="353"/>
      <c r="AG101" s="393">
        <v>-233665558</v>
      </c>
      <c r="AH101" s="364">
        <f t="shared" si="18"/>
        <v>233665558</v>
      </c>
      <c r="AJ101" s="353"/>
      <c r="AK101" s="353"/>
      <c r="AL101" s="353"/>
      <c r="AM101" s="353"/>
    </row>
    <row r="102" spans="2:39" ht="12">
      <c r="B102" s="374"/>
      <c r="C102" s="357" t="s">
        <v>416</v>
      </c>
      <c r="D102" s="376">
        <v>34490550</v>
      </c>
      <c r="E102" s="352">
        <v>22101396</v>
      </c>
      <c r="F102" s="388"/>
      <c r="G102" s="376">
        <v>8278193</v>
      </c>
      <c r="H102" s="352">
        <v>31150622</v>
      </c>
      <c r="I102" s="388"/>
      <c r="J102" s="376">
        <v>41739163</v>
      </c>
      <c r="K102" s="352">
        <f>80772322-17899242</f>
        <v>62873080</v>
      </c>
      <c r="L102" s="388"/>
      <c r="M102" s="376">
        <v>8177580</v>
      </c>
      <c r="N102" s="352">
        <v>7602065</v>
      </c>
      <c r="O102" s="388"/>
      <c r="P102" s="376">
        <v>1872355</v>
      </c>
      <c r="Q102" s="352">
        <v>1635062</v>
      </c>
      <c r="R102" s="388"/>
      <c r="S102" s="376">
        <v>-4676064</v>
      </c>
      <c r="T102" s="352">
        <v>-1151223</v>
      </c>
      <c r="U102" s="388"/>
      <c r="V102" s="376">
        <f>+S102+P102+M102+J102+G102+D102</f>
        <v>89881777</v>
      </c>
      <c r="W102" s="378">
        <f aca="true" t="shared" si="23" ref="W102:X104">+E102+H102+K102+N102+Q102+T102</f>
        <v>124211002</v>
      </c>
      <c r="X102" s="378">
        <f t="shared" si="23"/>
        <v>0</v>
      </c>
      <c r="AA102" s="353"/>
      <c r="AB102" s="364">
        <f>+'[1]Segmentos LN resumen'!R102</f>
        <v>89881777</v>
      </c>
      <c r="AC102" s="364">
        <f aca="true" t="shared" si="24" ref="AC102:AC107">+V102-AB102</f>
        <v>0</v>
      </c>
      <c r="AD102" s="364">
        <f>+'[1]Segmentos LN resumen'!T102</f>
        <v>124211002</v>
      </c>
      <c r="AE102" s="353">
        <f t="shared" si="20"/>
        <v>0</v>
      </c>
      <c r="AF102" s="353"/>
      <c r="AG102" s="364">
        <v>194545840</v>
      </c>
      <c r="AH102" s="364">
        <f t="shared" si="18"/>
        <v>-194545840</v>
      </c>
      <c r="AI102" s="364">
        <v>-17899242</v>
      </c>
      <c r="AJ102" s="353"/>
      <c r="AK102" s="353"/>
      <c r="AL102" s="353"/>
      <c r="AM102" s="353"/>
    </row>
    <row r="103" spans="2:39" ht="12">
      <c r="B103" s="374"/>
      <c r="C103" s="357" t="s">
        <v>417</v>
      </c>
      <c r="D103" s="376">
        <v>-38995996</v>
      </c>
      <c r="E103" s="352">
        <v>-56036293</v>
      </c>
      <c r="F103" s="388"/>
      <c r="G103" s="376">
        <v>-41418717</v>
      </c>
      <c r="H103" s="352">
        <v>-23753708</v>
      </c>
      <c r="I103" s="388"/>
      <c r="J103" s="376">
        <v>-121747204</v>
      </c>
      <c r="K103" s="352">
        <f>-82334351+17899242</f>
        <v>-64435109</v>
      </c>
      <c r="L103" s="388"/>
      <c r="M103" s="376">
        <v>-38001803</v>
      </c>
      <c r="N103" s="352">
        <v>-33954426</v>
      </c>
      <c r="O103" s="388"/>
      <c r="P103" s="376">
        <v>-8027443</v>
      </c>
      <c r="Q103" s="352">
        <v>-10482881</v>
      </c>
      <c r="R103" s="388"/>
      <c r="S103" s="376">
        <v>4675584</v>
      </c>
      <c r="T103" s="352">
        <v>1151225</v>
      </c>
      <c r="U103" s="388"/>
      <c r="V103" s="376">
        <f>+S103+P103+M103+J103+G103+D103</f>
        <v>-243515579</v>
      </c>
      <c r="W103" s="378">
        <f t="shared" si="23"/>
        <v>-187511192</v>
      </c>
      <c r="X103" s="378">
        <f t="shared" si="23"/>
        <v>0</v>
      </c>
      <c r="AA103" s="353"/>
      <c r="AB103" s="364">
        <f>+'[1]Segmentos LN resumen'!R103</f>
        <v>-243515579</v>
      </c>
      <c r="AC103" s="364">
        <f t="shared" si="24"/>
        <v>0</v>
      </c>
      <c r="AD103" s="364">
        <f>+'[1]Segmentos LN resumen'!T103</f>
        <v>-187511192</v>
      </c>
      <c r="AE103" s="353">
        <f t="shared" si="20"/>
        <v>0</v>
      </c>
      <c r="AF103" s="353"/>
      <c r="AG103" s="364">
        <v>-423128515</v>
      </c>
      <c r="AH103" s="364">
        <f t="shared" si="18"/>
        <v>423128515</v>
      </c>
      <c r="AJ103" s="353"/>
      <c r="AK103" s="353"/>
      <c r="AL103" s="353"/>
      <c r="AM103" s="353"/>
    </row>
    <row r="104" spans="2:39" ht="12">
      <c r="B104" s="374"/>
      <c r="C104" s="357" t="s">
        <v>418</v>
      </c>
      <c r="D104" s="376">
        <v>-4761525</v>
      </c>
      <c r="E104" s="352">
        <v>-163853</v>
      </c>
      <c r="F104" s="388"/>
      <c r="G104" s="376">
        <v>0</v>
      </c>
      <c r="H104" s="352">
        <v>0</v>
      </c>
      <c r="I104" s="388"/>
      <c r="J104" s="376">
        <v>0</v>
      </c>
      <c r="K104" s="352">
        <v>0</v>
      </c>
      <c r="L104" s="388"/>
      <c r="M104" s="376">
        <v>0</v>
      </c>
      <c r="N104" s="352">
        <v>0</v>
      </c>
      <c r="O104" s="388"/>
      <c r="P104" s="376">
        <v>0</v>
      </c>
      <c r="Q104" s="352">
        <v>0</v>
      </c>
      <c r="R104" s="388"/>
      <c r="S104" s="376">
        <v>0</v>
      </c>
      <c r="T104" s="352">
        <v>0</v>
      </c>
      <c r="U104" s="388"/>
      <c r="V104" s="376">
        <f>+S104+P104+M104+J104+G104+D104</f>
        <v>-4761525</v>
      </c>
      <c r="W104" s="378">
        <f t="shared" si="23"/>
        <v>-163853</v>
      </c>
      <c r="X104" s="378">
        <f t="shared" si="23"/>
        <v>0</v>
      </c>
      <c r="AA104" s="353"/>
      <c r="AB104" s="364">
        <f>+'[1]Segmentos LN resumen'!R104</f>
        <v>-4761525</v>
      </c>
      <c r="AC104" s="364">
        <f t="shared" si="24"/>
        <v>0</v>
      </c>
      <c r="AD104" s="364">
        <f>+'[1]Segmentos LN resumen'!T104</f>
        <v>-163853</v>
      </c>
      <c r="AE104" s="353">
        <f t="shared" si="20"/>
        <v>0</v>
      </c>
      <c r="AF104" s="353"/>
      <c r="AG104" s="364">
        <v>-25206927</v>
      </c>
      <c r="AH104" s="364">
        <f t="shared" si="18"/>
        <v>25206927</v>
      </c>
      <c r="AJ104" s="353"/>
      <c r="AK104" s="353"/>
      <c r="AL104" s="353"/>
      <c r="AM104" s="353"/>
    </row>
    <row r="105" spans="2:39" ht="12">
      <c r="B105" s="374"/>
      <c r="C105" s="357" t="s">
        <v>419</v>
      </c>
      <c r="D105" s="373">
        <f>+D106+D107</f>
        <v>-6955079</v>
      </c>
      <c r="E105" s="367">
        <v>11776296</v>
      </c>
      <c r="F105" s="390"/>
      <c r="G105" s="373">
        <f>+G106+G107</f>
        <v>-50228991</v>
      </c>
      <c r="H105" s="367">
        <v>-15800473</v>
      </c>
      <c r="I105" s="390"/>
      <c r="J105" s="373">
        <f>+J106+J107</f>
        <v>4311352</v>
      </c>
      <c r="K105" s="367">
        <v>2990858</v>
      </c>
      <c r="L105" s="390"/>
      <c r="M105" s="373">
        <f>+M106+M107</f>
        <v>-88014</v>
      </c>
      <c r="N105" s="367">
        <v>147458</v>
      </c>
      <c r="O105" s="390"/>
      <c r="P105" s="373">
        <f>+P106+P107</f>
        <v>13703</v>
      </c>
      <c r="Q105" s="367">
        <v>-3675892</v>
      </c>
      <c r="R105" s="390"/>
      <c r="S105" s="373">
        <f>+S106+S107</f>
        <v>6682126</v>
      </c>
      <c r="T105" s="367">
        <v>3147267</v>
      </c>
      <c r="U105" s="390"/>
      <c r="V105" s="373">
        <f>+V106+V107</f>
        <v>-46264903</v>
      </c>
      <c r="W105" s="372">
        <f>+W106+W107</f>
        <v>-1414486</v>
      </c>
      <c r="X105" s="372">
        <f>+X106+X107</f>
        <v>0</v>
      </c>
      <c r="AA105" s="353"/>
      <c r="AB105" s="393">
        <f>+AB106+AB107</f>
        <v>-46264903</v>
      </c>
      <c r="AC105" s="364">
        <f t="shared" si="24"/>
        <v>0</v>
      </c>
      <c r="AD105" s="393">
        <f>+AD106+AD107</f>
        <v>-1414486</v>
      </c>
      <c r="AE105" s="353">
        <f t="shared" si="20"/>
        <v>0</v>
      </c>
      <c r="AF105" s="353"/>
      <c r="AG105" s="393">
        <v>20124044</v>
      </c>
      <c r="AH105" s="364">
        <f t="shared" si="18"/>
        <v>-20124044</v>
      </c>
      <c r="AJ105" s="353"/>
      <c r="AK105" s="353"/>
      <c r="AL105" s="353"/>
      <c r="AM105" s="353"/>
    </row>
    <row r="106" spans="2:39" ht="12">
      <c r="B106" s="374"/>
      <c r="C106" s="375" t="s">
        <v>420</v>
      </c>
      <c r="D106" s="376">
        <v>37825652</v>
      </c>
      <c r="E106" s="352">
        <v>37312321</v>
      </c>
      <c r="F106" s="388"/>
      <c r="G106" s="376">
        <v>13460662</v>
      </c>
      <c r="H106" s="352">
        <v>6014410</v>
      </c>
      <c r="I106" s="388"/>
      <c r="J106" s="376">
        <v>9622052</v>
      </c>
      <c r="K106" s="352">
        <v>5912127</v>
      </c>
      <c r="L106" s="388"/>
      <c r="M106" s="376">
        <v>604364</v>
      </c>
      <c r="N106" s="352">
        <v>424382</v>
      </c>
      <c r="O106" s="388"/>
      <c r="P106" s="376">
        <v>1883392</v>
      </c>
      <c r="Q106" s="352">
        <v>2561664</v>
      </c>
      <c r="R106" s="388"/>
      <c r="S106" s="376">
        <v>-9820331</v>
      </c>
      <c r="T106" s="352">
        <v>-6144113</v>
      </c>
      <c r="U106" s="388"/>
      <c r="V106" s="376">
        <f>+S106+P106+M106+J106+G106+D106</f>
        <v>53575791</v>
      </c>
      <c r="W106" s="378">
        <f>+E106+H106+K106+N106+Q106+T106</f>
        <v>46080791</v>
      </c>
      <c r="X106" s="378">
        <f>+F106+I106+L106+O106+R106+U106</f>
        <v>0</v>
      </c>
      <c r="AA106" s="353"/>
      <c r="AB106" s="364">
        <f>+'[1]Segmentos LN resumen'!R106</f>
        <v>53575791</v>
      </c>
      <c r="AC106" s="364">
        <f t="shared" si="24"/>
        <v>0</v>
      </c>
      <c r="AD106" s="364">
        <f>+'[1]Segmentos LN resumen'!T106</f>
        <v>46080791</v>
      </c>
      <c r="AE106" s="353">
        <f t="shared" si="20"/>
        <v>0</v>
      </c>
      <c r="AF106" s="353"/>
      <c r="AG106" s="364">
        <v>78580835</v>
      </c>
      <c r="AH106" s="364">
        <f t="shared" si="18"/>
        <v>-78580835</v>
      </c>
      <c r="AJ106" s="353"/>
      <c r="AK106" s="353"/>
      <c r="AL106" s="353"/>
      <c r="AM106" s="353"/>
    </row>
    <row r="107" spans="2:39" ht="12">
      <c r="B107" s="374"/>
      <c r="C107" s="375" t="s">
        <v>421</v>
      </c>
      <c r="D107" s="376">
        <v>-44780731</v>
      </c>
      <c r="E107" s="352">
        <v>-25536025</v>
      </c>
      <c r="F107" s="388"/>
      <c r="G107" s="376">
        <v>-63689653</v>
      </c>
      <c r="H107" s="352">
        <v>-21814883</v>
      </c>
      <c r="I107" s="388"/>
      <c r="J107" s="376">
        <v>-5310700</v>
      </c>
      <c r="K107" s="352">
        <v>-2921269</v>
      </c>
      <c r="L107" s="388"/>
      <c r="M107" s="376">
        <v>-692378</v>
      </c>
      <c r="N107" s="352">
        <v>-276924</v>
      </c>
      <c r="O107" s="388"/>
      <c r="P107" s="376">
        <v>-1869689</v>
      </c>
      <c r="Q107" s="352">
        <v>-6237556</v>
      </c>
      <c r="R107" s="388"/>
      <c r="S107" s="376">
        <v>16502457</v>
      </c>
      <c r="T107" s="352">
        <v>9291380</v>
      </c>
      <c r="U107" s="388"/>
      <c r="V107" s="376">
        <f>+S107+P107+M107+J107+G107+D107</f>
        <v>-99840694</v>
      </c>
      <c r="W107" s="378">
        <f>+E107+H107+K107+N107+Q107+T107</f>
        <v>-47495277</v>
      </c>
      <c r="X107" s="378">
        <f>+F107+I107+L107+O107+R107+U107</f>
        <v>0</v>
      </c>
      <c r="AA107" s="353"/>
      <c r="AB107" s="364">
        <f>+'[1]Segmentos LN resumen'!R107</f>
        <v>-99840694</v>
      </c>
      <c r="AC107" s="364">
        <f t="shared" si="24"/>
        <v>0</v>
      </c>
      <c r="AD107" s="364">
        <f>+'[1]Segmentos LN resumen'!T107</f>
        <v>-47495277</v>
      </c>
      <c r="AE107" s="353">
        <f t="shared" si="20"/>
        <v>0</v>
      </c>
      <c r="AF107" s="353"/>
      <c r="AG107" s="364">
        <v>-58456791</v>
      </c>
      <c r="AH107" s="364">
        <f t="shared" si="18"/>
        <v>58456791</v>
      </c>
      <c r="AJ107" s="353"/>
      <c r="AK107" s="353"/>
      <c r="AL107" s="353"/>
      <c r="AM107" s="353"/>
    </row>
    <row r="108" spans="4:39" ht="6.75" customHeight="1">
      <c r="D108" s="353"/>
      <c r="E108" s="353"/>
      <c r="F108" s="385"/>
      <c r="G108" s="353"/>
      <c r="H108" s="353"/>
      <c r="I108" s="385"/>
      <c r="J108" s="353"/>
      <c r="K108" s="353"/>
      <c r="L108" s="385"/>
      <c r="M108" s="353"/>
      <c r="N108" s="353"/>
      <c r="O108" s="385"/>
      <c r="P108" s="353"/>
      <c r="Q108" s="353"/>
      <c r="R108" s="385"/>
      <c r="S108" s="353"/>
      <c r="T108" s="353"/>
      <c r="U108" s="385"/>
      <c r="V108" s="353"/>
      <c r="W108" s="353"/>
      <c r="X108" s="353"/>
      <c r="AA108" s="353"/>
      <c r="AB108" s="364"/>
      <c r="AC108" s="364"/>
      <c r="AD108" s="364"/>
      <c r="AE108" s="353">
        <f t="shared" si="20"/>
        <v>0</v>
      </c>
      <c r="AF108" s="353"/>
      <c r="AG108" s="364"/>
      <c r="AH108" s="364">
        <f t="shared" si="18"/>
        <v>0</v>
      </c>
      <c r="AJ108" s="353"/>
      <c r="AK108" s="353"/>
      <c r="AL108" s="353"/>
      <c r="AM108" s="353"/>
    </row>
    <row r="109" spans="2:39" ht="36" customHeight="1">
      <c r="B109" s="382"/>
      <c r="C109" s="357" t="s">
        <v>422</v>
      </c>
      <c r="D109" s="376">
        <v>8650204</v>
      </c>
      <c r="E109" s="352">
        <v>10303607</v>
      </c>
      <c r="F109" s="388"/>
      <c r="G109" s="376">
        <v>8500</v>
      </c>
      <c r="H109" s="352">
        <v>17678</v>
      </c>
      <c r="I109" s="388"/>
      <c r="J109" s="376">
        <v>0</v>
      </c>
      <c r="K109" s="352">
        <v>0</v>
      </c>
      <c r="L109" s="388"/>
      <c r="M109" s="376">
        <v>1453222</v>
      </c>
      <c r="N109" s="352">
        <v>74681</v>
      </c>
      <c r="O109" s="388"/>
      <c r="P109" s="376">
        <v>0</v>
      </c>
      <c r="Q109" s="352">
        <v>0</v>
      </c>
      <c r="R109" s="388"/>
      <c r="S109" s="376">
        <v>0</v>
      </c>
      <c r="T109" s="352">
        <v>0</v>
      </c>
      <c r="U109" s="388"/>
      <c r="V109" s="376">
        <f>+S109+P109+M109+J109+G109+D109</f>
        <v>10111926</v>
      </c>
      <c r="W109" s="378">
        <f aca="true" t="shared" si="25" ref="W109:X112">+E109+H109+K109+N109+Q109+T109</f>
        <v>10395966</v>
      </c>
      <c r="X109" s="378">
        <f t="shared" si="25"/>
        <v>0</v>
      </c>
      <c r="AA109" s="353"/>
      <c r="AB109" s="364">
        <f>+'[1]Segmentos LN resumen'!R109</f>
        <v>10111926</v>
      </c>
      <c r="AC109" s="364">
        <f>+V109-AB109</f>
        <v>0</v>
      </c>
      <c r="AD109" s="364">
        <f>+'[1]Segmentos LN resumen'!T109</f>
        <v>10395966</v>
      </c>
      <c r="AE109" s="353">
        <f t="shared" si="20"/>
        <v>0</v>
      </c>
      <c r="AF109" s="353"/>
      <c r="AG109" s="364">
        <v>26891233</v>
      </c>
      <c r="AH109" s="364">
        <f t="shared" si="18"/>
        <v>-26891233</v>
      </c>
      <c r="AJ109" s="353"/>
      <c r="AK109" s="353"/>
      <c r="AL109" s="353"/>
      <c r="AM109" s="353"/>
    </row>
    <row r="110" spans="2:39" ht="12">
      <c r="B110" s="383"/>
      <c r="C110" s="357" t="s">
        <v>423</v>
      </c>
      <c r="D110" s="373">
        <f>+D111+D112</f>
        <v>26732092</v>
      </c>
      <c r="E110" s="367">
        <v>6534677</v>
      </c>
      <c r="F110" s="390"/>
      <c r="G110" s="373">
        <f>+G111+G112</f>
        <v>711069</v>
      </c>
      <c r="H110" s="367">
        <v>749331</v>
      </c>
      <c r="I110" s="390"/>
      <c r="J110" s="373">
        <f>+J111+J112</f>
        <v>0</v>
      </c>
      <c r="K110" s="367">
        <v>0</v>
      </c>
      <c r="L110" s="390"/>
      <c r="M110" s="373">
        <f>+M111+M112</f>
        <v>20093</v>
      </c>
      <c r="N110" s="367">
        <v>74567</v>
      </c>
      <c r="O110" s="390"/>
      <c r="P110" s="373">
        <f>+P111+P112</f>
        <v>28295</v>
      </c>
      <c r="Q110" s="367">
        <v>80195</v>
      </c>
      <c r="R110" s="390"/>
      <c r="S110" s="373">
        <f>+S111+S112</f>
        <v>0</v>
      </c>
      <c r="T110" s="367">
        <v>0</v>
      </c>
      <c r="U110" s="390"/>
      <c r="V110" s="373">
        <f>+V111+V112</f>
        <v>27491549</v>
      </c>
      <c r="W110" s="367">
        <f>+W111+W112</f>
        <v>7438770</v>
      </c>
      <c r="X110" s="378">
        <f t="shared" si="25"/>
        <v>0</v>
      </c>
      <c r="AA110" s="353"/>
      <c r="AB110" s="352">
        <f>+AB111+AB112</f>
        <v>27491549</v>
      </c>
      <c r="AC110" s="364">
        <f>+V110-AB110</f>
        <v>0</v>
      </c>
      <c r="AD110" s="352">
        <f>+AD111+AD112</f>
        <v>7438770</v>
      </c>
      <c r="AE110" s="353">
        <f t="shared" si="20"/>
        <v>0</v>
      </c>
      <c r="AF110" s="353"/>
      <c r="AG110" s="364">
        <v>0</v>
      </c>
      <c r="AH110" s="364">
        <f t="shared" si="18"/>
        <v>0</v>
      </c>
      <c r="AJ110" s="353"/>
      <c r="AK110" s="353"/>
      <c r="AL110" s="353"/>
      <c r="AM110" s="353"/>
    </row>
    <row r="111" spans="2:39" ht="12">
      <c r="B111" s="366"/>
      <c r="C111" s="375" t="s">
        <v>424</v>
      </c>
      <c r="D111" s="376">
        <v>21644628</v>
      </c>
      <c r="E111" s="352">
        <v>111075</v>
      </c>
      <c r="F111" s="388"/>
      <c r="G111" s="376">
        <v>711069</v>
      </c>
      <c r="H111" s="352">
        <v>749331</v>
      </c>
      <c r="I111" s="388"/>
      <c r="J111" s="376">
        <v>0</v>
      </c>
      <c r="K111" s="352">
        <v>0</v>
      </c>
      <c r="L111" s="388"/>
      <c r="M111" s="376">
        <v>0</v>
      </c>
      <c r="N111" s="352">
        <v>0</v>
      </c>
      <c r="O111" s="388"/>
      <c r="P111" s="376">
        <v>0</v>
      </c>
      <c r="Q111" s="352">
        <v>0</v>
      </c>
      <c r="R111" s="388"/>
      <c r="S111" s="376">
        <v>0</v>
      </c>
      <c r="T111" s="352">
        <v>0</v>
      </c>
      <c r="U111" s="388"/>
      <c r="V111" s="376">
        <f>+S111+P111+M111+J111+G111+D111</f>
        <v>22355697</v>
      </c>
      <c r="W111" s="378">
        <f t="shared" si="25"/>
        <v>860406</v>
      </c>
      <c r="X111" s="378">
        <f t="shared" si="25"/>
        <v>0</v>
      </c>
      <c r="AA111" s="353"/>
      <c r="AB111" s="364">
        <f>+'[1]Segmentos LN resumen'!R111</f>
        <v>22355697</v>
      </c>
      <c r="AC111" s="364">
        <f>+V111-AB111</f>
        <v>0</v>
      </c>
      <c r="AD111" s="364">
        <f>+'[1]Segmentos LN resumen'!T111</f>
        <v>860406</v>
      </c>
      <c r="AE111" s="353">
        <f t="shared" si="20"/>
        <v>0</v>
      </c>
      <c r="AF111" s="353"/>
      <c r="AG111" s="364">
        <v>1038160</v>
      </c>
      <c r="AH111" s="364">
        <f t="shared" si="18"/>
        <v>-1038160</v>
      </c>
      <c r="AJ111" s="353"/>
      <c r="AK111" s="353"/>
      <c r="AL111" s="353"/>
      <c r="AM111" s="353"/>
    </row>
    <row r="112" spans="2:39" ht="12">
      <c r="B112" s="366"/>
      <c r="C112" s="375" t="s">
        <v>425</v>
      </c>
      <c r="D112" s="376">
        <v>5087464</v>
      </c>
      <c r="E112" s="352">
        <v>6423602</v>
      </c>
      <c r="F112" s="388"/>
      <c r="G112" s="376">
        <v>0</v>
      </c>
      <c r="H112" s="352">
        <v>0</v>
      </c>
      <c r="I112" s="388"/>
      <c r="J112" s="376">
        <v>0</v>
      </c>
      <c r="K112" s="352">
        <v>0</v>
      </c>
      <c r="L112" s="388"/>
      <c r="M112" s="376">
        <v>20093</v>
      </c>
      <c r="N112" s="352">
        <v>74567</v>
      </c>
      <c r="O112" s="388"/>
      <c r="P112" s="376">
        <v>28295</v>
      </c>
      <c r="Q112" s="352">
        <v>80195</v>
      </c>
      <c r="R112" s="388"/>
      <c r="S112" s="376">
        <v>0</v>
      </c>
      <c r="T112" s="352">
        <v>0</v>
      </c>
      <c r="U112" s="388"/>
      <c r="V112" s="376">
        <f>+S112+P112+M112+J112+G112+D112</f>
        <v>5135852</v>
      </c>
      <c r="W112" s="378">
        <f t="shared" si="25"/>
        <v>6578364</v>
      </c>
      <c r="X112" s="378">
        <f t="shared" si="25"/>
        <v>0</v>
      </c>
      <c r="AA112" s="353"/>
      <c r="AB112" s="364">
        <f>+'[1]Segmentos LN resumen'!R112</f>
        <v>5135852</v>
      </c>
      <c r="AC112" s="364">
        <f>+V112-AB112</f>
        <v>0</v>
      </c>
      <c r="AD112" s="364">
        <f>+'[1]Segmentos LN resumen'!T112</f>
        <v>6578364</v>
      </c>
      <c r="AE112" s="353">
        <f t="shared" si="20"/>
        <v>0</v>
      </c>
      <c r="AF112" s="353"/>
      <c r="AG112" s="364">
        <v>-5769347</v>
      </c>
      <c r="AH112" s="364">
        <f t="shared" si="18"/>
        <v>5769347</v>
      </c>
      <c r="AJ112" s="353"/>
      <c r="AK112" s="353"/>
      <c r="AL112" s="353"/>
      <c r="AM112" s="353"/>
    </row>
    <row r="113" spans="4:39" ht="6" customHeight="1">
      <c r="D113" s="353"/>
      <c r="E113" s="353"/>
      <c r="F113" s="385"/>
      <c r="G113" s="353"/>
      <c r="H113" s="353"/>
      <c r="I113" s="385"/>
      <c r="J113" s="353"/>
      <c r="K113" s="353"/>
      <c r="L113" s="385"/>
      <c r="M113" s="353"/>
      <c r="N113" s="353"/>
      <c r="O113" s="385"/>
      <c r="P113" s="353"/>
      <c r="Q113" s="353"/>
      <c r="R113" s="385"/>
      <c r="S113" s="353"/>
      <c r="T113" s="353"/>
      <c r="U113" s="385"/>
      <c r="V113" s="353"/>
      <c r="W113" s="353"/>
      <c r="X113" s="353"/>
      <c r="AA113" s="353"/>
      <c r="AB113" s="364"/>
      <c r="AC113" s="364"/>
      <c r="AD113" s="364"/>
      <c r="AE113" s="353">
        <f t="shared" si="20"/>
        <v>0</v>
      </c>
      <c r="AF113" s="353"/>
      <c r="AG113" s="364"/>
      <c r="AH113" s="364">
        <f t="shared" si="18"/>
        <v>0</v>
      </c>
      <c r="AJ113" s="353"/>
      <c r="AK113" s="353"/>
      <c r="AL113" s="353"/>
      <c r="AM113" s="353"/>
    </row>
    <row r="114" spans="2:39" ht="12">
      <c r="B114" s="366" t="s">
        <v>426</v>
      </c>
      <c r="C114" s="379"/>
      <c r="D114" s="373">
        <f>+D99+D101+D109+D110</f>
        <v>107213599</v>
      </c>
      <c r="E114" s="367">
        <v>106316966</v>
      </c>
      <c r="F114" s="390"/>
      <c r="G114" s="373">
        <f>+G99+G101+G109+G110</f>
        <v>-110299327</v>
      </c>
      <c r="H114" s="367">
        <v>141085484</v>
      </c>
      <c r="I114" s="390"/>
      <c r="J114" s="373">
        <f>+J99+J101+J109+J110</f>
        <v>83221459</v>
      </c>
      <c r="K114" s="367">
        <v>227145485</v>
      </c>
      <c r="L114" s="390"/>
      <c r="M114" s="373">
        <f>+M99+M101+M109+M110</f>
        <v>311885516</v>
      </c>
      <c r="N114" s="367">
        <v>265896419</v>
      </c>
      <c r="O114" s="390"/>
      <c r="P114" s="373">
        <f>+P99+P101+P109+P110</f>
        <v>113746100</v>
      </c>
      <c r="Q114" s="367">
        <v>74180513</v>
      </c>
      <c r="R114" s="390"/>
      <c r="S114" s="373">
        <f>+S99+S101+S109+S110</f>
        <v>7457898</v>
      </c>
      <c r="T114" s="367">
        <v>3961212</v>
      </c>
      <c r="U114" s="390"/>
      <c r="V114" s="373">
        <f>+V99+V101+V109+V110</f>
        <v>513225245</v>
      </c>
      <c r="W114" s="367">
        <f>+W99+W101+W109+W110</f>
        <v>818586079</v>
      </c>
      <c r="X114" s="372" t="e">
        <f>+X99+X101+X109+X110+X111+X112+#REF!</f>
        <v>#REF!</v>
      </c>
      <c r="AA114" s="353"/>
      <c r="AB114" s="373">
        <f>+AB99+AB101+AB109+AB110</f>
        <v>513225245</v>
      </c>
      <c r="AC114" s="364">
        <f>+V114-AB114</f>
        <v>0</v>
      </c>
      <c r="AD114" s="373">
        <f>+AD99+AD101+AD109+AD110</f>
        <v>818586079</v>
      </c>
      <c r="AE114" s="353">
        <f t="shared" si="20"/>
        <v>0</v>
      </c>
      <c r="AF114" s="353"/>
      <c r="AG114" s="393">
        <v>1327421440</v>
      </c>
      <c r="AH114" s="364" t="e">
        <f t="shared" si="18"/>
        <v>#REF!</v>
      </c>
      <c r="AJ114" s="353"/>
      <c r="AK114" s="353"/>
      <c r="AL114" s="353"/>
      <c r="AM114" s="353"/>
    </row>
    <row r="115" spans="4:39" ht="6.75" customHeight="1">
      <c r="D115" s="353"/>
      <c r="E115" s="353"/>
      <c r="F115" s="385"/>
      <c r="G115" s="353"/>
      <c r="H115" s="353"/>
      <c r="I115" s="385"/>
      <c r="J115" s="353"/>
      <c r="K115" s="353"/>
      <c r="L115" s="385"/>
      <c r="M115" s="353"/>
      <c r="N115" s="353"/>
      <c r="O115" s="385"/>
      <c r="P115" s="353"/>
      <c r="Q115" s="353"/>
      <c r="R115" s="385"/>
      <c r="S115" s="353"/>
      <c r="T115" s="353"/>
      <c r="U115" s="385"/>
      <c r="V115" s="353"/>
      <c r="W115" s="353"/>
      <c r="X115" s="353"/>
      <c r="AA115" s="353"/>
      <c r="AB115" s="364"/>
      <c r="AC115" s="364"/>
      <c r="AD115" s="364"/>
      <c r="AE115" s="353">
        <f t="shared" si="20"/>
        <v>0</v>
      </c>
      <c r="AF115" s="353"/>
      <c r="AG115" s="364"/>
      <c r="AH115" s="364">
        <f t="shared" si="18"/>
        <v>0</v>
      </c>
      <c r="AJ115" s="353"/>
      <c r="AK115" s="353"/>
      <c r="AL115" s="353"/>
      <c r="AM115" s="353"/>
    </row>
    <row r="116" spans="2:39" ht="12">
      <c r="B116" s="374"/>
      <c r="C116" s="357" t="s">
        <v>427</v>
      </c>
      <c r="D116" s="376">
        <v>-24618470</v>
      </c>
      <c r="E116" s="352">
        <v>-67110260</v>
      </c>
      <c r="F116" s="388"/>
      <c r="G116" s="376">
        <v>7026306</v>
      </c>
      <c r="H116" s="352">
        <v>-22875665</v>
      </c>
      <c r="I116" s="388"/>
      <c r="J116" s="376">
        <v>-14696137</v>
      </c>
      <c r="K116" s="352">
        <v>-51739738</v>
      </c>
      <c r="L116" s="388"/>
      <c r="M116" s="376">
        <v>-100934356</v>
      </c>
      <c r="N116" s="352">
        <v>-89207473</v>
      </c>
      <c r="O116" s="388"/>
      <c r="P116" s="376">
        <v>-36766474</v>
      </c>
      <c r="Q116" s="352">
        <v>-25346706</v>
      </c>
      <c r="R116" s="388"/>
      <c r="S116" s="376">
        <v>0</v>
      </c>
      <c r="T116" s="352">
        <v>0</v>
      </c>
      <c r="U116" s="388"/>
      <c r="V116" s="376">
        <f>+S116+P116+M116+J116+G116+D116</f>
        <v>-169989131</v>
      </c>
      <c r="W116" s="378">
        <f>+E116+H116+K116+N116+Q116+T116</f>
        <v>-256279842</v>
      </c>
      <c r="X116" s="378">
        <f>+F116+I116+L116+O116+R116+U116</f>
        <v>0</v>
      </c>
      <c r="AA116" s="353"/>
      <c r="AB116" s="364">
        <f>+'[1]Segmentos LN resumen'!R116</f>
        <v>-169989131</v>
      </c>
      <c r="AC116" s="364">
        <f>+V116-AB116</f>
        <v>0</v>
      </c>
      <c r="AD116" s="364">
        <f>+'[1]Segmentos LN resumen'!T116</f>
        <v>-256279842</v>
      </c>
      <c r="AE116" s="353">
        <f t="shared" si="20"/>
        <v>0</v>
      </c>
      <c r="AF116" s="353"/>
      <c r="AG116" s="364">
        <v>-455469317</v>
      </c>
      <c r="AH116" s="364">
        <f t="shared" si="18"/>
        <v>455469317</v>
      </c>
      <c r="AJ116" s="353"/>
      <c r="AK116" s="353"/>
      <c r="AL116" s="353"/>
      <c r="AM116" s="353"/>
    </row>
    <row r="117" spans="4:39" ht="6.75" customHeight="1">
      <c r="D117" s="353"/>
      <c r="E117" s="353"/>
      <c r="F117" s="385"/>
      <c r="G117" s="353"/>
      <c r="H117" s="353"/>
      <c r="I117" s="385"/>
      <c r="J117" s="353"/>
      <c r="K117" s="353"/>
      <c r="L117" s="385"/>
      <c r="M117" s="353"/>
      <c r="N117" s="353"/>
      <c r="O117" s="385"/>
      <c r="P117" s="353"/>
      <c r="Q117" s="353"/>
      <c r="R117" s="385"/>
      <c r="S117" s="353"/>
      <c r="T117" s="353"/>
      <c r="U117" s="385"/>
      <c r="V117" s="353"/>
      <c r="W117" s="353"/>
      <c r="X117" s="353"/>
      <c r="AA117" s="353"/>
      <c r="AB117" s="364"/>
      <c r="AC117" s="364"/>
      <c r="AD117" s="364"/>
      <c r="AE117" s="353">
        <f t="shared" si="20"/>
        <v>0</v>
      </c>
      <c r="AF117" s="353"/>
      <c r="AG117" s="364"/>
      <c r="AH117" s="364">
        <f t="shared" si="18"/>
        <v>0</v>
      </c>
      <c r="AJ117" s="353"/>
      <c r="AK117" s="353"/>
      <c r="AL117" s="353"/>
      <c r="AM117" s="353"/>
    </row>
    <row r="118" spans="2:39" ht="12">
      <c r="B118" s="366" t="s">
        <v>428</v>
      </c>
      <c r="C118" s="379"/>
      <c r="D118" s="373">
        <f>+D114+D116</f>
        <v>82595129</v>
      </c>
      <c r="E118" s="367">
        <v>39206706</v>
      </c>
      <c r="F118" s="390"/>
      <c r="G118" s="373">
        <f>+G114+G116</f>
        <v>-103273021</v>
      </c>
      <c r="H118" s="367">
        <v>118209819</v>
      </c>
      <c r="I118" s="390"/>
      <c r="J118" s="373">
        <f>+J114+J116</f>
        <v>68525322</v>
      </c>
      <c r="K118" s="367">
        <v>175405747</v>
      </c>
      <c r="L118" s="390"/>
      <c r="M118" s="373">
        <f>+M114+M116</f>
        <v>210951160</v>
      </c>
      <c r="N118" s="367">
        <v>176688946</v>
      </c>
      <c r="O118" s="390"/>
      <c r="P118" s="373">
        <f>+P114+P116</f>
        <v>76979626</v>
      </c>
      <c r="Q118" s="367">
        <v>48833807</v>
      </c>
      <c r="R118" s="390"/>
      <c r="S118" s="373">
        <f>+S114+S116</f>
        <v>7457898</v>
      </c>
      <c r="T118" s="367">
        <v>3961212</v>
      </c>
      <c r="U118" s="390"/>
      <c r="V118" s="373">
        <f>+S118+P118+M118+J118+G118+D118</f>
        <v>343236114</v>
      </c>
      <c r="W118" s="372">
        <f>+W114+W116</f>
        <v>562306237</v>
      </c>
      <c r="X118" s="372" t="e">
        <f>+X114+X116</f>
        <v>#REF!</v>
      </c>
      <c r="AA118" s="353"/>
      <c r="AB118" s="393">
        <f>+AB114+AB116</f>
        <v>343236114</v>
      </c>
      <c r="AC118" s="364">
        <f>+V118-AB118</f>
        <v>0</v>
      </c>
      <c r="AD118" s="393">
        <f>+AD114+AD116</f>
        <v>562306237</v>
      </c>
      <c r="AE118" s="353">
        <f t="shared" si="20"/>
        <v>0</v>
      </c>
      <c r="AF118" s="353"/>
      <c r="AG118" s="393">
        <v>871952123</v>
      </c>
      <c r="AH118" s="364" t="e">
        <f t="shared" si="18"/>
        <v>#REF!</v>
      </c>
      <c r="AJ118" s="353"/>
      <c r="AK118" s="353"/>
      <c r="AL118" s="353"/>
      <c r="AM118" s="353"/>
    </row>
    <row r="119" spans="2:39" ht="12">
      <c r="B119" s="374"/>
      <c r="C119" s="357" t="s">
        <v>429</v>
      </c>
      <c r="D119" s="376">
        <v>0</v>
      </c>
      <c r="E119" s="352">
        <v>0</v>
      </c>
      <c r="F119" s="388"/>
      <c r="G119" s="376">
        <v>0</v>
      </c>
      <c r="H119" s="352">
        <v>0</v>
      </c>
      <c r="I119" s="388"/>
      <c r="J119" s="376">
        <v>0</v>
      </c>
      <c r="K119" s="352">
        <v>0</v>
      </c>
      <c r="L119" s="388"/>
      <c r="M119" s="376">
        <v>0</v>
      </c>
      <c r="N119" s="352">
        <v>0</v>
      </c>
      <c r="O119" s="388"/>
      <c r="P119" s="376">
        <v>0</v>
      </c>
      <c r="Q119" s="352">
        <v>0</v>
      </c>
      <c r="R119" s="388"/>
      <c r="S119" s="376">
        <v>0</v>
      </c>
      <c r="T119" s="352">
        <v>0</v>
      </c>
      <c r="U119" s="388"/>
      <c r="V119" s="376">
        <v>0</v>
      </c>
      <c r="W119" s="378">
        <v>0</v>
      </c>
      <c r="X119" s="378">
        <v>0</v>
      </c>
      <c r="AA119" s="353"/>
      <c r="AB119" s="364">
        <f>+'[1]Segmentos LN resumen'!R119</f>
        <v>0</v>
      </c>
      <c r="AC119" s="364">
        <f>+V119-AB119</f>
        <v>0</v>
      </c>
      <c r="AD119" s="364">
        <f>+'[1]Segmentos LN resumen'!T119</f>
        <v>0</v>
      </c>
      <c r="AE119" s="353">
        <f t="shared" si="20"/>
        <v>0</v>
      </c>
      <c r="AF119" s="353"/>
      <c r="AG119" s="364"/>
      <c r="AH119" s="364">
        <f t="shared" si="18"/>
        <v>0</v>
      </c>
      <c r="AJ119" s="353"/>
      <c r="AK119" s="353"/>
      <c r="AL119" s="353"/>
      <c r="AM119" s="353"/>
    </row>
    <row r="120" spans="2:39" ht="12">
      <c r="B120" s="366" t="s">
        <v>430</v>
      </c>
      <c r="C120" s="357"/>
      <c r="D120" s="373">
        <f>+D118+D119</f>
        <v>82595129</v>
      </c>
      <c r="E120" s="367">
        <v>39206706</v>
      </c>
      <c r="F120" s="390"/>
      <c r="G120" s="373">
        <f>+G118+G119</f>
        <v>-103273021</v>
      </c>
      <c r="H120" s="367">
        <v>118209819</v>
      </c>
      <c r="I120" s="390"/>
      <c r="J120" s="373">
        <f>+J118+J119</f>
        <v>68525322</v>
      </c>
      <c r="K120" s="367">
        <v>175405747</v>
      </c>
      <c r="L120" s="390"/>
      <c r="M120" s="373">
        <f>+M118+M119</f>
        <v>210951160</v>
      </c>
      <c r="N120" s="367">
        <v>176688946</v>
      </c>
      <c r="O120" s="390"/>
      <c r="P120" s="373">
        <f>+P118+P119</f>
        <v>76979626</v>
      </c>
      <c r="Q120" s="367">
        <v>48833807</v>
      </c>
      <c r="R120" s="390"/>
      <c r="S120" s="373">
        <f>+S118+S119</f>
        <v>7457898</v>
      </c>
      <c r="T120" s="367">
        <v>3961212</v>
      </c>
      <c r="U120" s="390"/>
      <c r="V120" s="373">
        <f>+S120+P120+M120+J120+G120+D120</f>
        <v>343236114</v>
      </c>
      <c r="W120" s="372">
        <f>+W118+W119</f>
        <v>562306237</v>
      </c>
      <c r="X120" s="372" t="e">
        <f>+X118+X119</f>
        <v>#REF!</v>
      </c>
      <c r="AA120" s="353"/>
      <c r="AB120" s="393">
        <f>+AB118+AB119</f>
        <v>343236114</v>
      </c>
      <c r="AC120" s="364">
        <f>+V120-AB120</f>
        <v>0</v>
      </c>
      <c r="AD120" s="393">
        <f>+AD118+AD119</f>
        <v>562306237</v>
      </c>
      <c r="AE120" s="353">
        <f t="shared" si="20"/>
        <v>0</v>
      </c>
      <c r="AF120" s="353"/>
      <c r="AG120" s="393">
        <v>871952123</v>
      </c>
      <c r="AH120" s="364" t="e">
        <f t="shared" si="18"/>
        <v>#REF!</v>
      </c>
      <c r="AJ120" s="353"/>
      <c r="AK120" s="353"/>
      <c r="AL120" s="353"/>
      <c r="AM120" s="353"/>
    </row>
    <row r="121" spans="4:39" ht="8.25" customHeight="1">
      <c r="D121" s="353"/>
      <c r="E121" s="353"/>
      <c r="F121" s="385"/>
      <c r="G121" s="353"/>
      <c r="H121" s="353"/>
      <c r="I121" s="385"/>
      <c r="J121" s="353"/>
      <c r="K121" s="353"/>
      <c r="L121" s="385"/>
      <c r="M121" s="353"/>
      <c r="N121" s="353"/>
      <c r="O121" s="385"/>
      <c r="P121" s="353"/>
      <c r="Q121" s="353"/>
      <c r="R121" s="385"/>
      <c r="S121" s="353"/>
      <c r="T121" s="353"/>
      <c r="U121" s="385"/>
      <c r="V121" s="353"/>
      <c r="W121" s="353"/>
      <c r="X121" s="353"/>
      <c r="AA121" s="353"/>
      <c r="AB121" s="364"/>
      <c r="AC121" s="364"/>
      <c r="AD121" s="364"/>
      <c r="AE121" s="353">
        <f t="shared" si="20"/>
        <v>0</v>
      </c>
      <c r="AF121" s="353"/>
      <c r="AG121" s="364"/>
      <c r="AH121" s="364">
        <f t="shared" si="18"/>
        <v>0</v>
      </c>
      <c r="AJ121" s="353"/>
      <c r="AK121" s="353"/>
      <c r="AL121" s="353"/>
      <c r="AM121" s="353"/>
    </row>
    <row r="122" spans="2:39" ht="12">
      <c r="B122" s="374"/>
      <c r="C122" s="357" t="s">
        <v>431</v>
      </c>
      <c r="D122" s="373">
        <f>+D120</f>
        <v>82595129</v>
      </c>
      <c r="E122" s="367">
        <f>+E120</f>
        <v>39206706</v>
      </c>
      <c r="F122" s="390"/>
      <c r="G122" s="373">
        <f>+G120</f>
        <v>-103273021</v>
      </c>
      <c r="H122" s="367">
        <f>+H120</f>
        <v>118209819</v>
      </c>
      <c r="I122" s="390"/>
      <c r="J122" s="373">
        <f>+J120</f>
        <v>68525322</v>
      </c>
      <c r="K122" s="367">
        <f>+K120</f>
        <v>175405747</v>
      </c>
      <c r="L122" s="390"/>
      <c r="M122" s="373">
        <f>+M120</f>
        <v>210951160</v>
      </c>
      <c r="N122" s="367">
        <f>+N120</f>
        <v>176688946</v>
      </c>
      <c r="O122" s="390"/>
      <c r="P122" s="373">
        <f>+P120</f>
        <v>76979626</v>
      </c>
      <c r="Q122" s="367">
        <f>+Q120</f>
        <v>48833807</v>
      </c>
      <c r="R122" s="390"/>
      <c r="S122" s="373">
        <f>+S120</f>
        <v>7457898</v>
      </c>
      <c r="T122" s="367">
        <f>+T120</f>
        <v>3961212</v>
      </c>
      <c r="U122" s="390"/>
      <c r="V122" s="373">
        <f>+V123+V124</f>
        <v>343236114</v>
      </c>
      <c r="W122" s="372">
        <v>562306237</v>
      </c>
      <c r="X122" s="372" t="e">
        <f>+X120</f>
        <v>#REF!</v>
      </c>
      <c r="Y122" s="353">
        <f>+T122+Q122+N122+K122+H122+E122-W122</f>
        <v>0</v>
      </c>
      <c r="AA122" s="353"/>
      <c r="AB122" s="364">
        <f>+'[1]Segmentos LN resumen'!R122</f>
        <v>343236114</v>
      </c>
      <c r="AC122" s="364">
        <f>+V122-AB122</f>
        <v>0</v>
      </c>
      <c r="AD122" s="364">
        <f>+'[1]Segmentos LN resumen'!T122</f>
        <v>562306237</v>
      </c>
      <c r="AE122" s="353">
        <f t="shared" si="20"/>
        <v>0</v>
      </c>
      <c r="AF122" s="353"/>
      <c r="AG122" s="364">
        <v>871952123</v>
      </c>
      <c r="AH122" s="364" t="e">
        <f t="shared" si="18"/>
        <v>#REF!</v>
      </c>
      <c r="AJ122" s="353"/>
      <c r="AK122" s="353"/>
      <c r="AL122" s="353"/>
      <c r="AM122" s="353"/>
    </row>
    <row r="123" spans="2:39" ht="12">
      <c r="B123" s="374"/>
      <c r="C123" s="379" t="s">
        <v>432</v>
      </c>
      <c r="D123" s="373"/>
      <c r="E123" s="367"/>
      <c r="F123" s="390"/>
      <c r="G123" s="373"/>
      <c r="H123" s="367"/>
      <c r="I123" s="390"/>
      <c r="J123" s="373"/>
      <c r="K123" s="367"/>
      <c r="L123" s="390"/>
      <c r="M123" s="373"/>
      <c r="N123" s="367"/>
      <c r="O123" s="390"/>
      <c r="P123" s="373"/>
      <c r="Q123" s="367"/>
      <c r="R123" s="390"/>
      <c r="S123" s="373"/>
      <c r="T123" s="367"/>
      <c r="U123" s="390"/>
      <c r="V123" s="373">
        <v>191273359</v>
      </c>
      <c r="W123" s="367">
        <v>322356028</v>
      </c>
      <c r="X123" s="372" t="e">
        <f>+X122-X124</f>
        <v>#REF!</v>
      </c>
      <c r="Y123" s="353"/>
      <c r="AA123" s="353"/>
      <c r="AB123" s="364">
        <f>+'[1]Segmentos LN resumen'!R123</f>
        <v>191273359</v>
      </c>
      <c r="AC123" s="364">
        <f>+V123-AB123</f>
        <v>0</v>
      </c>
      <c r="AD123" s="364">
        <f>+'[1]Segmentos LN resumen'!T123</f>
        <v>322356028</v>
      </c>
      <c r="AE123" s="353">
        <f t="shared" si="20"/>
        <v>0</v>
      </c>
      <c r="AF123" s="353"/>
      <c r="AG123" s="364">
        <v>375471254</v>
      </c>
      <c r="AH123" s="364" t="e">
        <f t="shared" si="18"/>
        <v>#REF!</v>
      </c>
      <c r="AJ123" s="353"/>
      <c r="AK123" s="353"/>
      <c r="AL123" s="353"/>
      <c r="AM123" s="353"/>
    </row>
    <row r="124" spans="2:39" ht="12">
      <c r="B124" s="374"/>
      <c r="C124" s="379" t="s">
        <v>433</v>
      </c>
      <c r="D124" s="376"/>
      <c r="E124" s="367"/>
      <c r="F124" s="388"/>
      <c r="G124" s="376"/>
      <c r="H124" s="367"/>
      <c r="I124" s="388"/>
      <c r="J124" s="376"/>
      <c r="K124" s="367"/>
      <c r="L124" s="388"/>
      <c r="M124" s="376"/>
      <c r="N124" s="367"/>
      <c r="O124" s="388"/>
      <c r="P124" s="376"/>
      <c r="Q124" s="367"/>
      <c r="R124" s="388"/>
      <c r="S124" s="376"/>
      <c r="T124" s="352"/>
      <c r="U124" s="388"/>
      <c r="V124" s="373">
        <v>151962755</v>
      </c>
      <c r="W124" s="372">
        <v>239950209</v>
      </c>
      <c r="X124" s="372">
        <f>+F124+I124+L124+O124+R124+U124</f>
        <v>0</v>
      </c>
      <c r="Y124" s="353"/>
      <c r="AA124" s="353"/>
      <c r="AB124" s="364">
        <f>+'[1]Segmentos LN resumen'!R124</f>
        <v>151962755</v>
      </c>
      <c r="AC124" s="364">
        <f>+V124-AB124</f>
        <v>0</v>
      </c>
      <c r="AD124" s="364">
        <f>+'[1]Segmentos LN resumen'!T124</f>
        <v>239950209</v>
      </c>
      <c r="AE124" s="353">
        <f t="shared" si="20"/>
        <v>0</v>
      </c>
      <c r="AF124" s="353"/>
      <c r="AG124" s="364">
        <v>496480869</v>
      </c>
      <c r="AH124" s="364">
        <f t="shared" si="18"/>
        <v>-496480869</v>
      </c>
      <c r="AJ124" s="353"/>
      <c r="AK124" s="353"/>
      <c r="AL124" s="353"/>
      <c r="AM124" s="353"/>
    </row>
    <row r="125" spans="7:29" ht="12">
      <c r="G125" s="344"/>
      <c r="I125" s="364"/>
      <c r="L125" s="364"/>
      <c r="O125" s="364"/>
      <c r="R125" s="364"/>
      <c r="U125" s="364"/>
      <c r="X125" s="364"/>
      <c r="AC125" s="353"/>
    </row>
    <row r="126" spans="4:24" ht="12">
      <c r="D126" s="353">
        <f>+D120-D122</f>
        <v>0</v>
      </c>
      <c r="E126" s="364">
        <f aca="true" t="shared" si="26" ref="E126:W126">+E120-E122</f>
        <v>0</v>
      </c>
      <c r="G126" s="353">
        <f t="shared" si="26"/>
        <v>0</v>
      </c>
      <c r="H126" s="353">
        <f t="shared" si="26"/>
        <v>0</v>
      </c>
      <c r="I126" s="364"/>
      <c r="J126" s="353">
        <f t="shared" si="26"/>
        <v>0</v>
      </c>
      <c r="K126" s="353">
        <f t="shared" si="26"/>
        <v>0</v>
      </c>
      <c r="L126" s="364"/>
      <c r="M126" s="353">
        <f t="shared" si="26"/>
        <v>0</v>
      </c>
      <c r="N126" s="353">
        <f t="shared" si="26"/>
        <v>0</v>
      </c>
      <c r="O126" s="353">
        <f t="shared" si="26"/>
        <v>0</v>
      </c>
      <c r="P126" s="353">
        <f t="shared" si="26"/>
        <v>0</v>
      </c>
      <c r="Q126" s="353">
        <f t="shared" si="26"/>
        <v>0</v>
      </c>
      <c r="R126" s="364"/>
      <c r="S126" s="353">
        <f t="shared" si="26"/>
        <v>0</v>
      </c>
      <c r="T126" s="353">
        <f t="shared" si="26"/>
        <v>0</v>
      </c>
      <c r="U126" s="364"/>
      <c r="V126" s="353">
        <f t="shared" si="26"/>
        <v>0</v>
      </c>
      <c r="W126" s="353">
        <f t="shared" si="26"/>
        <v>0</v>
      </c>
      <c r="X126" s="364"/>
    </row>
    <row r="127" spans="4:32" ht="12">
      <c r="D127" s="353"/>
      <c r="Q127" s="353"/>
      <c r="R127" s="353"/>
      <c r="AC127" s="353"/>
      <c r="AF127" s="353"/>
    </row>
    <row r="128" spans="4:22" s="364" customFormat="1" ht="12">
      <c r="D128" s="364">
        <v>82595128</v>
      </c>
      <c r="G128" s="364">
        <v>-103273021</v>
      </c>
      <c r="J128" s="364">
        <v>68525322</v>
      </c>
      <c r="M128" s="364">
        <v>210951160</v>
      </c>
      <c r="P128" s="364">
        <v>76979626</v>
      </c>
      <c r="S128" s="364">
        <v>7457898</v>
      </c>
      <c r="V128" s="364">
        <f>+S128+P128+M128+J128+G128+D128</f>
        <v>343236113</v>
      </c>
    </row>
    <row r="129" spans="4:22" ht="12">
      <c r="D129" s="396">
        <f>+D120-D128</f>
        <v>1</v>
      </c>
      <c r="G129" s="396">
        <f>+G120-G128</f>
        <v>0</v>
      </c>
      <c r="J129" s="396">
        <f>+J120-J128</f>
        <v>0</v>
      </c>
      <c r="M129" s="396">
        <f>+M120-M128</f>
        <v>0</v>
      </c>
      <c r="P129" s="396">
        <f>+P120-P128</f>
        <v>0</v>
      </c>
      <c r="S129" s="396">
        <f>+S120-S128</f>
        <v>0</v>
      </c>
      <c r="V129" s="396">
        <f>+V120-V128</f>
        <v>1</v>
      </c>
    </row>
  </sheetData>
  <sheetProtection/>
  <mergeCells count="28">
    <mergeCell ref="P34:R34"/>
    <mergeCell ref="S34:U34"/>
    <mergeCell ref="B3:C3"/>
    <mergeCell ref="D3:F3"/>
    <mergeCell ref="G3:I3"/>
    <mergeCell ref="J3:L3"/>
    <mergeCell ref="M3:O3"/>
    <mergeCell ref="P3:R3"/>
    <mergeCell ref="P72:R72"/>
    <mergeCell ref="S72:U72"/>
    <mergeCell ref="S3:U3"/>
    <mergeCell ref="V3:X3"/>
    <mergeCell ref="B4:C5"/>
    <mergeCell ref="B34:C34"/>
    <mergeCell ref="D34:F34"/>
    <mergeCell ref="G34:I34"/>
    <mergeCell ref="J34:L34"/>
    <mergeCell ref="M34:O34"/>
    <mergeCell ref="V72:X72"/>
    <mergeCell ref="B73:C74"/>
    <mergeCell ref="V34:X34"/>
    <mergeCell ref="B35:C36"/>
    <mergeCell ref="B58:C58"/>
    <mergeCell ref="B72:C72"/>
    <mergeCell ref="D72:F72"/>
    <mergeCell ref="G72:I72"/>
    <mergeCell ref="J72:L72"/>
    <mergeCell ref="M72:O7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E1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344" customWidth="1"/>
    <col min="2" max="2" width="2.8515625" style="344" customWidth="1"/>
    <col min="3" max="3" width="56.8515625" style="344" customWidth="1"/>
    <col min="4" max="4" width="16.00390625" style="344" bestFit="1" customWidth="1"/>
    <col min="5" max="5" width="15.7109375" style="344" bestFit="1" customWidth="1"/>
    <col min="6" max="6" width="15.7109375" style="344" hidden="1" customWidth="1"/>
    <col min="7" max="7" width="15.7109375" style="344" customWidth="1"/>
    <col min="8" max="8" width="16.00390625" style="344" bestFit="1" customWidth="1"/>
    <col min="9" max="9" width="16.00390625" style="344" hidden="1" customWidth="1"/>
    <col min="10" max="10" width="14.57421875" style="344" bestFit="1" customWidth="1"/>
    <col min="11" max="11" width="14.57421875" style="344" customWidth="1"/>
    <col min="12" max="12" width="14.57421875" style="344" hidden="1" customWidth="1"/>
    <col min="13" max="13" width="15.28125" style="344" bestFit="1" customWidth="1"/>
    <col min="14" max="14" width="15.421875" style="344" bestFit="1" customWidth="1"/>
    <col min="15" max="15" width="15.421875" style="344" hidden="1" customWidth="1"/>
    <col min="16" max="16" width="15.421875" style="344" customWidth="1"/>
    <col min="17" max="17" width="16.00390625" style="344" bestFit="1" customWidth="1"/>
    <col min="18" max="18" width="16.00390625" style="344" hidden="1" customWidth="1"/>
    <col min="19" max="19" width="16.00390625" style="344" bestFit="1" customWidth="1"/>
    <col min="20" max="20" width="16.00390625" style="344" customWidth="1"/>
    <col min="21" max="21" width="16.00390625" style="344" hidden="1" customWidth="1"/>
    <col min="22" max="22" width="14.421875" style="344" bestFit="1" customWidth="1"/>
    <col min="23" max="23" width="14.8515625" style="344" bestFit="1" customWidth="1"/>
    <col min="24" max="24" width="14.8515625" style="344" hidden="1" customWidth="1"/>
    <col min="25" max="25" width="14.8515625" style="344" customWidth="1"/>
    <col min="26" max="27" width="6.57421875" style="344" customWidth="1"/>
    <col min="28" max="28" width="16.7109375" style="344" customWidth="1"/>
    <col min="29" max="29" width="16.00390625" style="344" bestFit="1" customWidth="1"/>
    <col min="30" max="30" width="16.00390625" style="344" hidden="1" customWidth="1"/>
    <col min="31" max="31" width="12.8515625" style="344" bestFit="1" customWidth="1"/>
    <col min="32" max="16384" width="11.421875" style="344" customWidth="1"/>
  </cols>
  <sheetData>
    <row r="1" ht="12">
      <c r="Y1" s="386"/>
    </row>
    <row r="2" spans="2:25" ht="21" customHeight="1">
      <c r="B2" s="427" t="s">
        <v>437</v>
      </c>
      <c r="C2" s="428"/>
      <c r="D2" s="444" t="s">
        <v>339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6"/>
      <c r="Y2" s="386"/>
    </row>
    <row r="3" spans="2:25" ht="25.5" customHeight="1">
      <c r="B3" s="427" t="s">
        <v>366</v>
      </c>
      <c r="C3" s="428"/>
      <c r="D3" s="429" t="s">
        <v>0</v>
      </c>
      <c r="E3" s="430"/>
      <c r="F3" s="431"/>
      <c r="G3" s="429" t="s">
        <v>1</v>
      </c>
      <c r="H3" s="430"/>
      <c r="I3" s="431"/>
      <c r="J3" s="429" t="s">
        <v>434</v>
      </c>
      <c r="K3" s="430"/>
      <c r="L3" s="431"/>
      <c r="M3" s="429" t="s">
        <v>2</v>
      </c>
      <c r="N3" s="430"/>
      <c r="O3" s="431"/>
      <c r="P3" s="429" t="s">
        <v>435</v>
      </c>
      <c r="Q3" s="430"/>
      <c r="R3" s="431"/>
      <c r="S3" s="429" t="s">
        <v>436</v>
      </c>
      <c r="T3" s="430"/>
      <c r="U3" s="431"/>
      <c r="V3" s="429" t="s">
        <v>342</v>
      </c>
      <c r="W3" s="430"/>
      <c r="X3" s="431"/>
      <c r="Y3" s="386"/>
    </row>
    <row r="4" spans="2:25" ht="12" customHeight="1">
      <c r="B4" s="434" t="s">
        <v>343</v>
      </c>
      <c r="C4" s="435"/>
      <c r="D4" s="346">
        <f>+'[1]Segmentos pais'!D4</f>
        <v>41820</v>
      </c>
      <c r="E4" s="347">
        <f>+'[1]Segmentos pais'!E4</f>
        <v>41639</v>
      </c>
      <c r="F4" s="347">
        <f>+'[1]Segmentos pais'!F4</f>
        <v>41274</v>
      </c>
      <c r="G4" s="346">
        <f aca="true" t="shared" si="0" ref="G4:W4">+D4</f>
        <v>41820</v>
      </c>
      <c r="H4" s="347">
        <f t="shared" si="0"/>
        <v>41639</v>
      </c>
      <c r="I4" s="347">
        <f t="shared" si="0"/>
        <v>41274</v>
      </c>
      <c r="J4" s="346">
        <f t="shared" si="0"/>
        <v>41820</v>
      </c>
      <c r="K4" s="347">
        <f t="shared" si="0"/>
        <v>41639</v>
      </c>
      <c r="L4" s="347">
        <f t="shared" si="0"/>
        <v>41274</v>
      </c>
      <c r="M4" s="346">
        <f t="shared" si="0"/>
        <v>41820</v>
      </c>
      <c r="N4" s="347">
        <f t="shared" si="0"/>
        <v>41639</v>
      </c>
      <c r="O4" s="347">
        <f t="shared" si="0"/>
        <v>41274</v>
      </c>
      <c r="P4" s="346">
        <f t="shared" si="0"/>
        <v>41820</v>
      </c>
      <c r="Q4" s="347">
        <f t="shared" si="0"/>
        <v>41639</v>
      </c>
      <c r="R4" s="347">
        <f t="shared" si="0"/>
        <v>41274</v>
      </c>
      <c r="S4" s="346">
        <f t="shared" si="0"/>
        <v>41820</v>
      </c>
      <c r="T4" s="347">
        <f t="shared" si="0"/>
        <v>41639</v>
      </c>
      <c r="U4" s="347">
        <f t="shared" si="0"/>
        <v>41274</v>
      </c>
      <c r="V4" s="346">
        <f t="shared" si="0"/>
        <v>41820</v>
      </c>
      <c r="W4" s="347">
        <f t="shared" si="0"/>
        <v>41639</v>
      </c>
      <c r="X4" s="347">
        <f>+U4</f>
        <v>41274</v>
      </c>
      <c r="Y4" s="386"/>
    </row>
    <row r="5" spans="2:25" ht="12">
      <c r="B5" s="436"/>
      <c r="C5" s="437"/>
      <c r="D5" s="348" t="s">
        <v>344</v>
      </c>
      <c r="E5" s="370" t="s">
        <v>344</v>
      </c>
      <c r="F5" s="349" t="s">
        <v>344</v>
      </c>
      <c r="G5" s="348" t="s">
        <v>344</v>
      </c>
      <c r="H5" s="349" t="s">
        <v>344</v>
      </c>
      <c r="I5" s="349" t="s">
        <v>344</v>
      </c>
      <c r="J5" s="348" t="s">
        <v>344</v>
      </c>
      <c r="K5" s="349" t="s">
        <v>344</v>
      </c>
      <c r="L5" s="349" t="s">
        <v>344</v>
      </c>
      <c r="M5" s="348" t="s">
        <v>344</v>
      </c>
      <c r="N5" s="349" t="s">
        <v>344</v>
      </c>
      <c r="O5" s="349" t="s">
        <v>344</v>
      </c>
      <c r="P5" s="348" t="s">
        <v>344</v>
      </c>
      <c r="Q5" s="349" t="s">
        <v>344</v>
      </c>
      <c r="R5" s="349" t="s">
        <v>344</v>
      </c>
      <c r="S5" s="348" t="s">
        <v>344</v>
      </c>
      <c r="T5" s="349" t="s">
        <v>344</v>
      </c>
      <c r="U5" s="349" t="s">
        <v>344</v>
      </c>
      <c r="V5" s="348" t="s">
        <v>344</v>
      </c>
      <c r="W5" s="349" t="s">
        <v>344</v>
      </c>
      <c r="X5" s="349" t="s">
        <v>344</v>
      </c>
      <c r="Y5" s="386"/>
    </row>
    <row r="6" spans="2:27" ht="12">
      <c r="B6" s="350" t="s">
        <v>345</v>
      </c>
      <c r="D6" s="351">
        <f>SUM(D7:D13)</f>
        <v>576743583</v>
      </c>
      <c r="E6" s="352">
        <v>511796884</v>
      </c>
      <c r="F6" s="352">
        <v>383623404</v>
      </c>
      <c r="G6" s="351">
        <f>SUM(G7:G13)</f>
        <v>92499429</v>
      </c>
      <c r="H6" s="352">
        <v>107811492</v>
      </c>
      <c r="I6" s="352">
        <v>65350914</v>
      </c>
      <c r="J6" s="351">
        <f>SUM(J7:J13)</f>
        <v>222516265</v>
      </c>
      <c r="K6" s="352">
        <v>139953310</v>
      </c>
      <c r="L6" s="352">
        <v>188095512</v>
      </c>
      <c r="M6" s="351">
        <f>SUM(M7:M13)</f>
        <v>351056827</v>
      </c>
      <c r="N6" s="352">
        <v>321118495</v>
      </c>
      <c r="O6" s="352">
        <v>285719119</v>
      </c>
      <c r="P6" s="351">
        <f>SUM(P7:P13)</f>
        <v>141170964</v>
      </c>
      <c r="Q6" s="352">
        <v>137682054</v>
      </c>
      <c r="R6" s="352">
        <v>80363358</v>
      </c>
      <c r="S6" s="351">
        <f>SUM(S7:S13)</f>
        <v>-92506542</v>
      </c>
      <c r="T6" s="352">
        <v>-62132141</v>
      </c>
      <c r="U6" s="352">
        <v>-43533540</v>
      </c>
      <c r="V6" s="361">
        <f>SUM(V7:V13)</f>
        <v>1291480526</v>
      </c>
      <c r="W6" s="367">
        <f>SUM(W7:W13)</f>
        <v>1156230094</v>
      </c>
      <c r="X6" s="367">
        <f>SUM(X7:X13)</f>
        <v>959618767</v>
      </c>
      <c r="Y6" s="386"/>
      <c r="AA6" s="353"/>
    </row>
    <row r="7" spans="2:30" ht="12">
      <c r="B7" s="354"/>
      <c r="C7" s="355" t="s">
        <v>346</v>
      </c>
      <c r="D7" s="351">
        <v>51790231</v>
      </c>
      <c r="E7" s="356">
        <v>56780323</v>
      </c>
      <c r="F7" s="356">
        <v>6256263</v>
      </c>
      <c r="G7" s="351">
        <v>14006078</v>
      </c>
      <c r="H7" s="356">
        <v>16276593</v>
      </c>
      <c r="I7" s="356">
        <v>6613187</v>
      </c>
      <c r="J7" s="351">
        <v>95566719</v>
      </c>
      <c r="K7" s="356">
        <v>34172561</v>
      </c>
      <c r="L7" s="356">
        <v>74132078</v>
      </c>
      <c r="M7" s="351">
        <v>167251825</v>
      </c>
      <c r="N7" s="356">
        <v>227781003</v>
      </c>
      <c r="O7" s="356">
        <v>187772861</v>
      </c>
      <c r="P7" s="351">
        <v>28610344</v>
      </c>
      <c r="Q7" s="356">
        <v>39012017</v>
      </c>
      <c r="R7" s="356">
        <v>35284268</v>
      </c>
      <c r="S7" s="351">
        <v>0</v>
      </c>
      <c r="T7" s="356">
        <v>0</v>
      </c>
      <c r="U7" s="356">
        <v>0</v>
      </c>
      <c r="V7" s="361">
        <f aca="true" t="shared" si="1" ref="V7:X13">+D7+G7+J7+M7+P7+S7</f>
        <v>357225197</v>
      </c>
      <c r="W7" s="367">
        <f t="shared" si="1"/>
        <v>374022497</v>
      </c>
      <c r="X7" s="367">
        <f t="shared" si="1"/>
        <v>310058657</v>
      </c>
      <c r="Y7" s="386"/>
      <c r="Z7" s="353"/>
      <c r="AA7" s="353"/>
      <c r="AB7" s="353">
        <f>+'[1]Segmentos LN resumen'!D7-V7</f>
        <v>0</v>
      </c>
      <c r="AC7" s="353">
        <f>+'[1]Segmentos LN resumen'!E7-W7</f>
        <v>0</v>
      </c>
      <c r="AD7" s="353">
        <f>+'[1]Segmentos LN resumen'!F7-X7</f>
        <v>0</v>
      </c>
    </row>
    <row r="8" spans="2:30" ht="12">
      <c r="B8" s="354"/>
      <c r="C8" s="355" t="s">
        <v>347</v>
      </c>
      <c r="D8" s="351">
        <v>22337467</v>
      </c>
      <c r="E8" s="356">
        <v>23956079</v>
      </c>
      <c r="F8" s="356">
        <v>0</v>
      </c>
      <c r="G8" s="351">
        <v>0</v>
      </c>
      <c r="H8" s="356">
        <v>0</v>
      </c>
      <c r="I8" s="356">
        <v>0</v>
      </c>
      <c r="J8" s="351">
        <v>36869167</v>
      </c>
      <c r="K8" s="356">
        <v>26631685</v>
      </c>
      <c r="L8" s="356">
        <v>32899426</v>
      </c>
      <c r="M8" s="351">
        <v>76881437</v>
      </c>
      <c r="N8" s="356">
        <v>59041</v>
      </c>
      <c r="O8" s="356">
        <v>25067909</v>
      </c>
      <c r="P8" s="351">
        <v>0</v>
      </c>
      <c r="Q8" s="356">
        <v>121357</v>
      </c>
      <c r="R8" s="356">
        <v>51876</v>
      </c>
      <c r="S8" s="351">
        <v>0</v>
      </c>
      <c r="T8" s="356">
        <v>0</v>
      </c>
      <c r="U8" s="356">
        <v>0</v>
      </c>
      <c r="V8" s="361">
        <f t="shared" si="1"/>
        <v>136088071</v>
      </c>
      <c r="W8" s="367">
        <f t="shared" si="1"/>
        <v>50768162</v>
      </c>
      <c r="X8" s="367">
        <f t="shared" si="1"/>
        <v>58019211</v>
      </c>
      <c r="Y8" s="386"/>
      <c r="AA8" s="353"/>
      <c r="AB8" s="353">
        <f>+'[1]Segmentos LN resumen'!D8-V8</f>
        <v>0</v>
      </c>
      <c r="AC8" s="353">
        <f>+'[1]Segmentos LN resumen'!E8-W8</f>
        <v>0</v>
      </c>
      <c r="AD8" s="353">
        <f>+'[1]Segmentos LN resumen'!F8-X8</f>
        <v>0</v>
      </c>
    </row>
    <row r="9" spans="2:30" ht="12">
      <c r="B9" s="354"/>
      <c r="C9" s="355" t="s">
        <v>348</v>
      </c>
      <c r="D9" s="351">
        <v>12729361</v>
      </c>
      <c r="E9" s="356">
        <v>2104085</v>
      </c>
      <c r="F9" s="356">
        <v>5343846</v>
      </c>
      <c r="G9" s="351">
        <v>5115205</v>
      </c>
      <c r="H9" s="356">
        <v>4163710</v>
      </c>
      <c r="I9" s="356">
        <v>224900</v>
      </c>
      <c r="J9" s="351">
        <v>8176866</v>
      </c>
      <c r="K9" s="356">
        <v>12892720</v>
      </c>
      <c r="L9" s="356">
        <v>12492705</v>
      </c>
      <c r="M9" s="351">
        <v>7516037</v>
      </c>
      <c r="N9" s="356">
        <v>7825842</v>
      </c>
      <c r="O9" s="356">
        <v>7515740</v>
      </c>
      <c r="P9" s="351">
        <v>27835135</v>
      </c>
      <c r="Q9" s="356">
        <v>31126566</v>
      </c>
      <c r="R9" s="356">
        <v>4241546</v>
      </c>
      <c r="S9" s="351">
        <v>0</v>
      </c>
      <c r="T9" s="356">
        <v>0</v>
      </c>
      <c r="U9" s="356">
        <v>0</v>
      </c>
      <c r="V9" s="361">
        <f t="shared" si="1"/>
        <v>61372604</v>
      </c>
      <c r="W9" s="367">
        <f t="shared" si="1"/>
        <v>58112923</v>
      </c>
      <c r="X9" s="367">
        <f t="shared" si="1"/>
        <v>29818737</v>
      </c>
      <c r="Y9" s="386"/>
      <c r="AA9" s="353"/>
      <c r="AB9" s="353">
        <f>+'[1]Segmentos LN resumen'!D9-V9</f>
        <v>0</v>
      </c>
      <c r="AC9" s="353">
        <f>+'[1]Segmentos LN resumen'!E9-W9</f>
        <v>0</v>
      </c>
      <c r="AD9" s="353">
        <f>+'[1]Segmentos LN resumen'!F9-X9</f>
        <v>0</v>
      </c>
    </row>
    <row r="10" spans="2:30" ht="12">
      <c r="B10" s="354"/>
      <c r="C10" s="355" t="s">
        <v>349</v>
      </c>
      <c r="D10" s="351">
        <v>156489429</v>
      </c>
      <c r="E10" s="356">
        <v>145157387</v>
      </c>
      <c r="F10" s="356">
        <v>142361331</v>
      </c>
      <c r="G10" s="351">
        <v>37843090</v>
      </c>
      <c r="H10" s="356">
        <v>48084728</v>
      </c>
      <c r="I10" s="356">
        <v>19901491</v>
      </c>
      <c r="J10" s="351">
        <v>35068089</v>
      </c>
      <c r="K10" s="356">
        <v>30064544</v>
      </c>
      <c r="L10" s="356">
        <v>34854848</v>
      </c>
      <c r="M10" s="351">
        <v>71592910</v>
      </c>
      <c r="N10" s="356">
        <v>54561960</v>
      </c>
      <c r="O10" s="356">
        <v>35378529</v>
      </c>
      <c r="P10" s="351">
        <v>40363730</v>
      </c>
      <c r="Q10" s="356">
        <v>27945880</v>
      </c>
      <c r="R10" s="356">
        <v>18439139</v>
      </c>
      <c r="S10" s="351">
        <v>-55186</v>
      </c>
      <c r="T10" s="356">
        <v>278427</v>
      </c>
      <c r="U10" s="356">
        <v>801583</v>
      </c>
      <c r="V10" s="361">
        <f t="shared" si="1"/>
        <v>341302062</v>
      </c>
      <c r="W10" s="367">
        <f t="shared" si="1"/>
        <v>306092926</v>
      </c>
      <c r="X10" s="367">
        <f t="shared" si="1"/>
        <v>251736921</v>
      </c>
      <c r="Y10" s="386"/>
      <c r="AA10" s="353"/>
      <c r="AB10" s="353">
        <f>+'[1]Segmentos LN resumen'!D10-V10</f>
        <v>0</v>
      </c>
      <c r="AC10" s="353">
        <f>+'[1]Segmentos LN resumen'!E10-W10</f>
        <v>0</v>
      </c>
      <c r="AD10" s="353">
        <f>+'[1]Segmentos LN resumen'!F10-X10</f>
        <v>0</v>
      </c>
    </row>
    <row r="11" spans="2:30" ht="12">
      <c r="B11" s="354"/>
      <c r="C11" s="355" t="s">
        <v>350</v>
      </c>
      <c r="D11" s="351">
        <v>167267249</v>
      </c>
      <c r="E11" s="356">
        <v>116673985</v>
      </c>
      <c r="F11" s="356">
        <v>52329038</v>
      </c>
      <c r="G11" s="351">
        <v>25128270</v>
      </c>
      <c r="H11" s="356">
        <v>28288101</v>
      </c>
      <c r="I11" s="356">
        <v>32524660</v>
      </c>
      <c r="J11" s="351">
        <v>42816462</v>
      </c>
      <c r="K11" s="356">
        <v>33710120</v>
      </c>
      <c r="L11" s="356">
        <v>29309511</v>
      </c>
      <c r="M11" s="351">
        <v>9921444</v>
      </c>
      <c r="N11" s="356">
        <v>13527398</v>
      </c>
      <c r="O11" s="356">
        <v>15211112</v>
      </c>
      <c r="P11" s="351">
        <v>19858270</v>
      </c>
      <c r="Q11" s="356">
        <v>16361453</v>
      </c>
      <c r="R11" s="356">
        <v>9221914</v>
      </c>
      <c r="S11" s="351">
        <v>-92451356</v>
      </c>
      <c r="T11" s="356">
        <v>-62410568</v>
      </c>
      <c r="U11" s="356">
        <v>-44335123</v>
      </c>
      <c r="V11" s="361">
        <f t="shared" si="1"/>
        <v>172540339</v>
      </c>
      <c r="W11" s="367">
        <f t="shared" si="1"/>
        <v>146150489</v>
      </c>
      <c r="X11" s="367">
        <f t="shared" si="1"/>
        <v>94261112</v>
      </c>
      <c r="Y11" s="386"/>
      <c r="AA11" s="353"/>
      <c r="AB11" s="353">
        <f>+'[1]Segmentos LN resumen'!D11-V11</f>
        <v>0</v>
      </c>
      <c r="AC11" s="353">
        <f>+'[1]Segmentos LN resumen'!E11-W11</f>
        <v>0</v>
      </c>
      <c r="AD11" s="353">
        <f>+'[1]Segmentos LN resumen'!F11-X11</f>
        <v>0</v>
      </c>
    </row>
    <row r="12" spans="2:30" ht="12">
      <c r="B12" s="354"/>
      <c r="C12" s="355" t="s">
        <v>351</v>
      </c>
      <c r="D12" s="351">
        <v>34732895</v>
      </c>
      <c r="E12" s="356">
        <v>14662964</v>
      </c>
      <c r="F12" s="356">
        <v>30054549</v>
      </c>
      <c r="G12" s="351">
        <v>2637711</v>
      </c>
      <c r="H12" s="356">
        <v>3015290</v>
      </c>
      <c r="I12" s="356">
        <v>3158460</v>
      </c>
      <c r="J12" s="351">
        <v>27184</v>
      </c>
      <c r="K12" s="356">
        <v>24335</v>
      </c>
      <c r="L12" s="356">
        <v>25149</v>
      </c>
      <c r="M12" s="351">
        <v>16252892</v>
      </c>
      <c r="N12" s="356">
        <v>15841374</v>
      </c>
      <c r="O12" s="356">
        <v>13257329</v>
      </c>
      <c r="P12" s="351">
        <v>21752192</v>
      </c>
      <c r="Q12" s="356">
        <v>19731805</v>
      </c>
      <c r="R12" s="356">
        <v>12892282</v>
      </c>
      <c r="S12" s="351">
        <v>0</v>
      </c>
      <c r="T12" s="356">
        <v>0</v>
      </c>
      <c r="U12" s="356">
        <v>0</v>
      </c>
      <c r="V12" s="361">
        <f t="shared" si="1"/>
        <v>75402874</v>
      </c>
      <c r="W12" s="367">
        <f t="shared" si="1"/>
        <v>53275768</v>
      </c>
      <c r="X12" s="367">
        <f t="shared" si="1"/>
        <v>59387769</v>
      </c>
      <c r="Y12" s="386"/>
      <c r="AA12" s="353"/>
      <c r="AB12" s="353">
        <f>+'[1]Segmentos LN resumen'!D12-V12</f>
        <v>0</v>
      </c>
      <c r="AC12" s="353">
        <f>+'[1]Segmentos LN resumen'!E12-W12</f>
        <v>0</v>
      </c>
      <c r="AD12" s="353">
        <f>+'[1]Segmentos LN resumen'!F12-X12</f>
        <v>0</v>
      </c>
    </row>
    <row r="13" spans="2:30" ht="12">
      <c r="B13" s="354"/>
      <c r="C13" s="355" t="s">
        <v>352</v>
      </c>
      <c r="D13" s="351">
        <v>131396951</v>
      </c>
      <c r="E13" s="356">
        <v>152462061</v>
      </c>
      <c r="F13" s="356">
        <v>147278377</v>
      </c>
      <c r="G13" s="351">
        <v>7769075</v>
      </c>
      <c r="H13" s="356">
        <v>7983070</v>
      </c>
      <c r="I13" s="356">
        <v>2928216</v>
      </c>
      <c r="J13" s="351">
        <v>3991778</v>
      </c>
      <c r="K13" s="356">
        <v>2457345</v>
      </c>
      <c r="L13" s="356">
        <v>4381795</v>
      </c>
      <c r="M13" s="351">
        <v>1640282</v>
      </c>
      <c r="N13" s="356">
        <v>1521877</v>
      </c>
      <c r="O13" s="356">
        <v>1515639</v>
      </c>
      <c r="P13" s="351">
        <v>2751293</v>
      </c>
      <c r="Q13" s="356">
        <v>3382976</v>
      </c>
      <c r="R13" s="356">
        <v>232333</v>
      </c>
      <c r="S13" s="351">
        <v>0</v>
      </c>
      <c r="T13" s="356">
        <v>0</v>
      </c>
      <c r="U13" s="356">
        <v>0</v>
      </c>
      <c r="V13" s="361">
        <f t="shared" si="1"/>
        <v>147549379</v>
      </c>
      <c r="W13" s="367">
        <f t="shared" si="1"/>
        <v>167807329</v>
      </c>
      <c r="X13" s="367">
        <f t="shared" si="1"/>
        <v>156336360</v>
      </c>
      <c r="Y13" s="386"/>
      <c r="AA13" s="353"/>
      <c r="AB13" s="353">
        <f>+'[1]Segmentos LN resumen'!D13-V13</f>
        <v>0</v>
      </c>
      <c r="AC13" s="353">
        <f>+'[1]Segmentos LN resumen'!E13-W13</f>
        <v>0</v>
      </c>
      <c r="AD13" s="353">
        <f>+'[1]Segmentos LN resumen'!F13-X13</f>
        <v>0</v>
      </c>
    </row>
    <row r="14" spans="23:27" ht="7.5" customHeight="1">
      <c r="W14" s="365"/>
      <c r="X14" s="365"/>
      <c r="Y14" s="365"/>
      <c r="AA14" s="353"/>
    </row>
    <row r="15" spans="2:30" ht="36">
      <c r="B15" s="354"/>
      <c r="C15" s="357" t="s">
        <v>353</v>
      </c>
      <c r="D15" s="351">
        <v>0</v>
      </c>
      <c r="E15" s="356">
        <v>0</v>
      </c>
      <c r="F15" s="356">
        <v>0</v>
      </c>
      <c r="G15" s="351">
        <v>0</v>
      </c>
      <c r="H15" s="356">
        <v>0</v>
      </c>
      <c r="I15" s="356">
        <v>0</v>
      </c>
      <c r="J15" s="351">
        <v>0</v>
      </c>
      <c r="K15" s="356">
        <v>0</v>
      </c>
      <c r="L15" s="356">
        <v>0</v>
      </c>
      <c r="M15" s="351">
        <v>0</v>
      </c>
      <c r="N15" s="356">
        <v>0</v>
      </c>
      <c r="O15" s="356">
        <v>0</v>
      </c>
      <c r="P15" s="351">
        <v>0</v>
      </c>
      <c r="Q15" s="356">
        <v>0</v>
      </c>
      <c r="R15" s="356">
        <v>0</v>
      </c>
      <c r="S15" s="351">
        <v>0</v>
      </c>
      <c r="T15" s="356">
        <v>0</v>
      </c>
      <c r="U15" s="356">
        <v>0</v>
      </c>
      <c r="V15" s="361">
        <v>0</v>
      </c>
      <c r="W15" s="367">
        <v>0</v>
      </c>
      <c r="X15" s="367">
        <v>0</v>
      </c>
      <c r="Y15" s="386"/>
      <c r="AA15" s="353"/>
      <c r="AB15" s="353">
        <f>+'[1]Segmentos LN resumen'!D15-V15</f>
        <v>0</v>
      </c>
      <c r="AC15" s="353">
        <f>+'[1]Segmentos LN resumen'!E15-W15</f>
        <v>0</v>
      </c>
      <c r="AD15" s="353">
        <f>+'[1]Segmentos LN resumen'!F15-X15</f>
        <v>0</v>
      </c>
    </row>
    <row r="16" spans="23:27" ht="12">
      <c r="W16" s="365"/>
      <c r="X16" s="365"/>
      <c r="Y16" s="365"/>
      <c r="AA16" s="353"/>
    </row>
    <row r="17" spans="2:27" ht="12">
      <c r="B17" s="358" t="s">
        <v>354</v>
      </c>
      <c r="D17" s="351">
        <f>SUM(D18:D27)</f>
        <v>4423819425</v>
      </c>
      <c r="E17" s="352">
        <v>4010150837</v>
      </c>
      <c r="F17" s="352">
        <v>3806238338</v>
      </c>
      <c r="G17" s="351">
        <f>SUM(G18:G27)</f>
        <v>299860399</v>
      </c>
      <c r="H17" s="352">
        <v>328620769</v>
      </c>
      <c r="I17" s="352">
        <v>282190205</v>
      </c>
      <c r="J17" s="351">
        <f>SUM(J18:J27)</f>
        <v>523542370</v>
      </c>
      <c r="K17" s="352">
        <v>466450794</v>
      </c>
      <c r="L17" s="352">
        <v>484097928</v>
      </c>
      <c r="M17" s="351">
        <f>SUM(M18:M27)</f>
        <v>1942044480</v>
      </c>
      <c r="N17" s="352">
        <v>1712544281</v>
      </c>
      <c r="O17" s="352">
        <v>1563308503</v>
      </c>
      <c r="P17" s="351">
        <f>SUM(P18:P27)</f>
        <v>876939068</v>
      </c>
      <c r="Q17" s="352">
        <v>850389930</v>
      </c>
      <c r="R17" s="352">
        <v>786613843</v>
      </c>
      <c r="S17" s="351">
        <f>SUM(S18:S27)</f>
        <v>-1283268310</v>
      </c>
      <c r="T17" s="352">
        <v>-978261181</v>
      </c>
      <c r="U17" s="352">
        <v>-772419842</v>
      </c>
      <c r="V17" s="361">
        <f>SUM(V18:V27)</f>
        <v>6782937432</v>
      </c>
      <c r="W17" s="367">
        <f>SUM(W18:W27)</f>
        <v>6389895430</v>
      </c>
      <c r="X17" s="367">
        <f>SUM(X18:X27)</f>
        <v>6150028975</v>
      </c>
      <c r="Y17" s="386"/>
      <c r="AA17" s="353"/>
    </row>
    <row r="18" spans="2:30" ht="12">
      <c r="B18" s="354"/>
      <c r="C18" s="355" t="s">
        <v>355</v>
      </c>
      <c r="D18" s="351">
        <v>2984187</v>
      </c>
      <c r="E18" s="356">
        <v>2759880</v>
      </c>
      <c r="F18" s="356">
        <v>31436192</v>
      </c>
      <c r="G18" s="351">
        <v>29199</v>
      </c>
      <c r="H18" s="356">
        <v>34697</v>
      </c>
      <c r="I18" s="356">
        <v>108154</v>
      </c>
      <c r="J18" s="351">
        <v>1</v>
      </c>
      <c r="K18" s="356">
        <v>1</v>
      </c>
      <c r="L18" s="356">
        <v>1</v>
      </c>
      <c r="M18" s="351">
        <v>1366795</v>
      </c>
      <c r="N18" s="356">
        <v>1260169</v>
      </c>
      <c r="O18" s="356">
        <v>1236511</v>
      </c>
      <c r="P18" s="351">
        <v>9719</v>
      </c>
      <c r="Q18" s="356">
        <v>6692</v>
      </c>
      <c r="R18" s="356">
        <v>524133</v>
      </c>
      <c r="S18" s="351">
        <v>0</v>
      </c>
      <c r="T18" s="356">
        <v>0</v>
      </c>
      <c r="U18" s="356">
        <v>0</v>
      </c>
      <c r="V18" s="361">
        <f aca="true" t="shared" si="2" ref="V18:X27">+D18+G18+J18+M18+P18+S18</f>
        <v>4389901</v>
      </c>
      <c r="W18" s="367">
        <f t="shared" si="2"/>
        <v>4061439</v>
      </c>
      <c r="X18" s="367">
        <f t="shared" si="2"/>
        <v>33304991</v>
      </c>
      <c r="Y18" s="386"/>
      <c r="AA18" s="353"/>
      <c r="AB18" s="353">
        <f>+'[1]Segmentos LN resumen'!D18-V18</f>
        <v>0</v>
      </c>
      <c r="AC18" s="353">
        <f>+'[1]Segmentos LN resumen'!E18-W18</f>
        <v>0</v>
      </c>
      <c r="AD18" s="353">
        <f>+'[1]Segmentos LN resumen'!F18-X18</f>
        <v>0</v>
      </c>
    </row>
    <row r="19" spans="2:30" ht="12">
      <c r="B19" s="354"/>
      <c r="C19" s="355" t="s">
        <v>356</v>
      </c>
      <c r="D19" s="351">
        <v>42847</v>
      </c>
      <c r="E19" s="356">
        <v>41506</v>
      </c>
      <c r="F19" s="356">
        <v>41505</v>
      </c>
      <c r="G19" s="351">
        <v>2375179</v>
      </c>
      <c r="H19" s="356">
        <v>495445</v>
      </c>
      <c r="I19" s="356">
        <v>1252853</v>
      </c>
      <c r="J19" s="351">
        <v>34951950</v>
      </c>
      <c r="K19" s="356">
        <v>24179550</v>
      </c>
      <c r="L19" s="356">
        <v>24553260</v>
      </c>
      <c r="M19" s="351">
        <v>0</v>
      </c>
      <c r="N19" s="356">
        <v>0</v>
      </c>
      <c r="O19" s="356">
        <v>635776</v>
      </c>
      <c r="P19" s="351">
        <v>0</v>
      </c>
      <c r="Q19" s="356">
        <v>0</v>
      </c>
      <c r="R19" s="356">
        <v>0</v>
      </c>
      <c r="S19" s="351">
        <v>0</v>
      </c>
      <c r="T19" s="356">
        <v>-407692</v>
      </c>
      <c r="U19" s="356">
        <v>-133195</v>
      </c>
      <c r="V19" s="361">
        <f t="shared" si="2"/>
        <v>37369976</v>
      </c>
      <c r="W19" s="367">
        <f t="shared" si="2"/>
        <v>24308809</v>
      </c>
      <c r="X19" s="367">
        <f t="shared" si="2"/>
        <v>26350199</v>
      </c>
      <c r="Y19" s="386"/>
      <c r="AA19" s="353"/>
      <c r="AB19" s="353">
        <f>+'[1]Segmentos LN resumen'!D19-V19</f>
        <v>0</v>
      </c>
      <c r="AC19" s="353">
        <f>+'[1]Segmentos LN resumen'!E19-W19</f>
        <v>0</v>
      </c>
      <c r="AD19" s="353">
        <f>+'[1]Segmentos LN resumen'!F19-X19</f>
        <v>0</v>
      </c>
    </row>
    <row r="20" spans="2:30" ht="12">
      <c r="B20" s="354"/>
      <c r="C20" s="355" t="s">
        <v>357</v>
      </c>
      <c r="D20" s="351">
        <v>0</v>
      </c>
      <c r="E20" s="356">
        <v>0</v>
      </c>
      <c r="F20" s="356">
        <v>0</v>
      </c>
      <c r="G20" s="351">
        <v>147046728</v>
      </c>
      <c r="H20" s="356">
        <v>156318116</v>
      </c>
      <c r="I20" s="356">
        <v>144560890</v>
      </c>
      <c r="J20" s="351">
        <v>8827809</v>
      </c>
      <c r="K20" s="356">
        <v>7818925</v>
      </c>
      <c r="L20" s="356">
        <v>2908137</v>
      </c>
      <c r="M20" s="351">
        <v>3648652</v>
      </c>
      <c r="N20" s="356">
        <v>3509648</v>
      </c>
      <c r="O20" s="356">
        <v>3014698</v>
      </c>
      <c r="P20" s="351">
        <v>0</v>
      </c>
      <c r="Q20" s="356">
        <v>0</v>
      </c>
      <c r="R20" s="356">
        <v>0</v>
      </c>
      <c r="S20" s="351">
        <v>0</v>
      </c>
      <c r="T20" s="356">
        <v>0</v>
      </c>
      <c r="U20" s="356">
        <v>0</v>
      </c>
      <c r="V20" s="361">
        <f t="shared" si="2"/>
        <v>159523189</v>
      </c>
      <c r="W20" s="367">
        <f t="shared" si="2"/>
        <v>167646689</v>
      </c>
      <c r="X20" s="367">
        <f t="shared" si="2"/>
        <v>150483725</v>
      </c>
      <c r="Y20" s="386"/>
      <c r="AA20" s="353"/>
      <c r="AB20" s="353">
        <f>+'[1]Segmentos LN resumen'!D20-V20</f>
        <v>0</v>
      </c>
      <c r="AC20" s="353">
        <f>+'[1]Segmentos LN resumen'!E20-W20</f>
        <v>0</v>
      </c>
      <c r="AD20" s="353">
        <f>+'[1]Segmentos LN resumen'!F20-X20</f>
        <v>0</v>
      </c>
    </row>
    <row r="21" spans="2:30" ht="12">
      <c r="B21" s="354"/>
      <c r="C21" s="355" t="s">
        <v>358</v>
      </c>
      <c r="D21" s="351">
        <v>0</v>
      </c>
      <c r="E21" s="356">
        <v>0</v>
      </c>
      <c r="F21" s="356">
        <v>5712830</v>
      </c>
      <c r="G21" s="351">
        <v>0</v>
      </c>
      <c r="H21" s="356">
        <v>0</v>
      </c>
      <c r="I21" s="356">
        <v>0</v>
      </c>
      <c r="J21" s="351">
        <v>34058761</v>
      </c>
      <c r="K21" s="356">
        <v>31832066</v>
      </c>
      <c r="L21" s="356">
        <v>29806493</v>
      </c>
      <c r="M21" s="351">
        <v>0</v>
      </c>
      <c r="N21" s="356">
        <v>0</v>
      </c>
      <c r="O21" s="356">
        <v>0</v>
      </c>
      <c r="P21" s="351">
        <v>0</v>
      </c>
      <c r="Q21" s="356">
        <v>0</v>
      </c>
      <c r="R21" s="356">
        <v>0</v>
      </c>
      <c r="S21" s="351">
        <v>-34058761</v>
      </c>
      <c r="T21" s="356">
        <v>-31832066</v>
      </c>
      <c r="U21" s="356">
        <v>-35519323</v>
      </c>
      <c r="V21" s="361">
        <f t="shared" si="2"/>
        <v>0</v>
      </c>
      <c r="W21" s="367">
        <f t="shared" si="2"/>
        <v>0</v>
      </c>
      <c r="X21" s="367">
        <f t="shared" si="2"/>
        <v>0</v>
      </c>
      <c r="Y21" s="386"/>
      <c r="AA21" s="353"/>
      <c r="AB21" s="353">
        <f>+'[1]Segmentos LN resumen'!D21-V21</f>
        <v>0</v>
      </c>
      <c r="AC21" s="353">
        <f>+'[1]Segmentos LN resumen'!E21-W21</f>
        <v>0</v>
      </c>
      <c r="AD21" s="353">
        <f>+'[1]Segmentos LN resumen'!F21-X21</f>
        <v>0</v>
      </c>
    </row>
    <row r="22" spans="2:30" ht="12">
      <c r="B22" s="354"/>
      <c r="C22" s="355" t="s">
        <v>359</v>
      </c>
      <c r="D22" s="351">
        <v>1932377104</v>
      </c>
      <c r="E22" s="356">
        <v>1739823985</v>
      </c>
      <c r="F22" s="356">
        <v>1523247036</v>
      </c>
      <c r="G22" s="351">
        <v>2015557</v>
      </c>
      <c r="H22" s="356">
        <v>2402684</v>
      </c>
      <c r="I22" s="356">
        <v>2743725</v>
      </c>
      <c r="J22" s="351">
        <v>10687672</v>
      </c>
      <c r="K22" s="356">
        <v>9466233</v>
      </c>
      <c r="L22" s="356">
        <v>9072881</v>
      </c>
      <c r="M22" s="351">
        <v>0</v>
      </c>
      <c r="N22" s="356">
        <v>0</v>
      </c>
      <c r="O22" s="356">
        <v>0</v>
      </c>
      <c r="P22" s="351">
        <v>49276830</v>
      </c>
      <c r="Q22" s="356">
        <v>49498978</v>
      </c>
      <c r="R22" s="356">
        <v>51856848</v>
      </c>
      <c r="S22" s="351">
        <v>-1337127812</v>
      </c>
      <c r="T22" s="356">
        <v>-1031041733</v>
      </c>
      <c r="U22" s="356">
        <v>-822714452</v>
      </c>
      <c r="V22" s="361">
        <f t="shared" si="2"/>
        <v>657229351</v>
      </c>
      <c r="W22" s="367">
        <f t="shared" si="2"/>
        <v>770150147</v>
      </c>
      <c r="X22" s="367">
        <f t="shared" si="2"/>
        <v>764206038</v>
      </c>
      <c r="Y22" s="386"/>
      <c r="AA22" s="353"/>
      <c r="AB22" s="353">
        <f>+'[1]Segmentos LN resumen'!D22-V22</f>
        <v>0</v>
      </c>
      <c r="AC22" s="353">
        <f>+'[1]Segmentos LN resumen'!E22-W22</f>
        <v>0</v>
      </c>
      <c r="AD22" s="353">
        <f>+'[1]Segmentos LN resumen'!F22-X22</f>
        <v>0</v>
      </c>
    </row>
    <row r="23" spans="2:30" ht="12">
      <c r="B23" s="354"/>
      <c r="C23" s="355" t="s">
        <v>360</v>
      </c>
      <c r="D23" s="351">
        <v>15296717</v>
      </c>
      <c r="E23" s="356">
        <v>14551065</v>
      </c>
      <c r="F23" s="356">
        <v>12617056</v>
      </c>
      <c r="G23" s="351">
        <v>71901</v>
      </c>
      <c r="H23" s="356">
        <v>91877</v>
      </c>
      <c r="I23" s="356">
        <v>126534</v>
      </c>
      <c r="J23" s="351">
        <v>3030085</v>
      </c>
      <c r="K23" s="356">
        <v>2556250</v>
      </c>
      <c r="L23" s="356">
        <v>2647693</v>
      </c>
      <c r="M23" s="351">
        <v>25332217</v>
      </c>
      <c r="N23" s="356">
        <v>24751366</v>
      </c>
      <c r="O23" s="356">
        <v>23938624</v>
      </c>
      <c r="P23" s="351">
        <v>10315424</v>
      </c>
      <c r="Q23" s="356">
        <v>9892423</v>
      </c>
      <c r="R23" s="356">
        <v>9718479</v>
      </c>
      <c r="S23" s="351">
        <v>0</v>
      </c>
      <c r="T23" s="356">
        <v>0</v>
      </c>
      <c r="U23" s="356">
        <v>0</v>
      </c>
      <c r="V23" s="361">
        <f t="shared" si="2"/>
        <v>54046344</v>
      </c>
      <c r="W23" s="367">
        <f t="shared" si="2"/>
        <v>51842981</v>
      </c>
      <c r="X23" s="367">
        <f t="shared" si="2"/>
        <v>49048386</v>
      </c>
      <c r="Y23" s="386"/>
      <c r="AA23" s="353"/>
      <c r="AB23" s="353">
        <f>+'[1]Segmentos LN resumen'!D23-V23</f>
        <v>0</v>
      </c>
      <c r="AC23" s="353">
        <f>+'[1]Segmentos LN resumen'!E23-W23</f>
        <v>0</v>
      </c>
      <c r="AD23" s="353">
        <f>+'[1]Segmentos LN resumen'!F23-X23</f>
        <v>0</v>
      </c>
    </row>
    <row r="24" spans="2:30" ht="12">
      <c r="B24" s="354"/>
      <c r="C24" s="355" t="s">
        <v>361</v>
      </c>
      <c r="D24" s="351">
        <v>29797</v>
      </c>
      <c r="E24" s="356">
        <v>0</v>
      </c>
      <c r="F24" s="356">
        <v>0</v>
      </c>
      <c r="G24" s="351">
        <v>1325308</v>
      </c>
      <c r="H24" s="356">
        <v>1574810</v>
      </c>
      <c r="I24" s="356">
        <v>1902217</v>
      </c>
      <c r="J24" s="351">
        <v>0</v>
      </c>
      <c r="K24" s="356">
        <v>0</v>
      </c>
      <c r="L24" s="356">
        <v>0</v>
      </c>
      <c r="M24" s="351">
        <v>5624366</v>
      </c>
      <c r="N24" s="356">
        <v>5213756</v>
      </c>
      <c r="O24" s="356">
        <v>5194342</v>
      </c>
      <c r="P24" s="351">
        <v>9356644</v>
      </c>
      <c r="Q24" s="356">
        <v>8287322</v>
      </c>
      <c r="R24" s="356">
        <v>8703399</v>
      </c>
      <c r="S24" s="351">
        <v>87918263</v>
      </c>
      <c r="T24" s="356">
        <v>85020310</v>
      </c>
      <c r="U24" s="356">
        <v>85947128</v>
      </c>
      <c r="V24" s="361">
        <f t="shared" si="2"/>
        <v>104254378</v>
      </c>
      <c r="W24" s="367">
        <f t="shared" si="2"/>
        <v>100096198</v>
      </c>
      <c r="X24" s="367">
        <f t="shared" si="2"/>
        <v>101747086</v>
      </c>
      <c r="Y24" s="386"/>
      <c r="AA24" s="353"/>
      <c r="AB24" s="353">
        <f>+'[1]Segmentos LN resumen'!D24-V24</f>
        <v>0</v>
      </c>
      <c r="AC24" s="353">
        <f>+'[1]Segmentos LN resumen'!E24-W24</f>
        <v>0</v>
      </c>
      <c r="AD24" s="353">
        <f>+'[1]Segmentos LN resumen'!F24-X24</f>
        <v>0</v>
      </c>
    </row>
    <row r="25" spans="2:30" ht="12">
      <c r="B25" s="354"/>
      <c r="C25" s="355" t="s">
        <v>362</v>
      </c>
      <c r="D25" s="351">
        <v>2450012776</v>
      </c>
      <c r="E25" s="356">
        <v>2249838283</v>
      </c>
      <c r="F25" s="356">
        <v>2209465781</v>
      </c>
      <c r="G25" s="351">
        <v>137723344</v>
      </c>
      <c r="H25" s="356">
        <v>152164545</v>
      </c>
      <c r="I25" s="356">
        <v>125530800</v>
      </c>
      <c r="J25" s="351">
        <v>391661067</v>
      </c>
      <c r="K25" s="356">
        <v>352672949</v>
      </c>
      <c r="L25" s="356">
        <v>368075606</v>
      </c>
      <c r="M25" s="351">
        <v>1842775579</v>
      </c>
      <c r="N25" s="356">
        <v>1618190483</v>
      </c>
      <c r="O25" s="356">
        <v>1469930901</v>
      </c>
      <c r="P25" s="351">
        <v>807980451</v>
      </c>
      <c r="Q25" s="356">
        <v>782704515</v>
      </c>
      <c r="R25" s="356">
        <v>713971669</v>
      </c>
      <c r="S25" s="351">
        <v>0</v>
      </c>
      <c r="T25" s="356">
        <v>0</v>
      </c>
      <c r="U25" s="356">
        <v>0</v>
      </c>
      <c r="V25" s="361">
        <f t="shared" si="2"/>
        <v>5630153217</v>
      </c>
      <c r="W25" s="367">
        <f t="shared" si="2"/>
        <v>5155570775</v>
      </c>
      <c r="X25" s="367">
        <f t="shared" si="2"/>
        <v>4886974757</v>
      </c>
      <c r="Y25" s="386"/>
      <c r="AA25" s="353"/>
      <c r="AB25" s="353">
        <f>+'[1]Segmentos LN resumen'!D25-V25</f>
        <v>0</v>
      </c>
      <c r="AC25" s="353">
        <f>+'[1]Segmentos LN resumen'!E25-W25</f>
        <v>0</v>
      </c>
      <c r="AD25" s="353">
        <f>+'[1]Segmentos LN resumen'!F25-X25</f>
        <v>0</v>
      </c>
    </row>
    <row r="26" spans="2:30" ht="12">
      <c r="B26" s="354"/>
      <c r="C26" s="355" t="s">
        <v>363</v>
      </c>
      <c r="D26" s="351">
        <v>0</v>
      </c>
      <c r="E26" s="356">
        <v>0</v>
      </c>
      <c r="F26" s="356">
        <v>0</v>
      </c>
      <c r="G26" s="351">
        <v>0</v>
      </c>
      <c r="H26" s="356">
        <v>0</v>
      </c>
      <c r="I26" s="356">
        <v>0</v>
      </c>
      <c r="J26" s="351">
        <v>0</v>
      </c>
      <c r="K26" s="356">
        <v>0</v>
      </c>
      <c r="L26" s="356">
        <v>0</v>
      </c>
      <c r="M26" s="351">
        <v>0</v>
      </c>
      <c r="N26" s="356">
        <v>0</v>
      </c>
      <c r="O26" s="356">
        <v>0</v>
      </c>
      <c r="P26" s="351">
        <v>0</v>
      </c>
      <c r="Q26" s="356">
        <v>0</v>
      </c>
      <c r="R26" s="356">
        <v>0</v>
      </c>
      <c r="S26" s="351">
        <v>0</v>
      </c>
      <c r="T26" s="356">
        <v>0</v>
      </c>
      <c r="U26" s="356">
        <v>0</v>
      </c>
      <c r="V26" s="361">
        <f t="shared" si="2"/>
        <v>0</v>
      </c>
      <c r="W26" s="367">
        <f t="shared" si="2"/>
        <v>0</v>
      </c>
      <c r="X26" s="367">
        <f t="shared" si="2"/>
        <v>0</v>
      </c>
      <c r="Y26" s="386"/>
      <c r="AA26" s="353"/>
      <c r="AB26" s="353">
        <f>+'[1]Segmentos LN resumen'!D26-V26</f>
        <v>0</v>
      </c>
      <c r="AC26" s="353">
        <f>+'[1]Segmentos LN resumen'!E26-W26</f>
        <v>0</v>
      </c>
      <c r="AD26" s="353">
        <f>+'[1]Segmentos LN resumen'!F26-X26</f>
        <v>0</v>
      </c>
    </row>
    <row r="27" spans="2:30" ht="12">
      <c r="B27" s="354"/>
      <c r="C27" s="355" t="s">
        <v>364</v>
      </c>
      <c r="D27" s="351">
        <v>23075997</v>
      </c>
      <c r="E27" s="356">
        <v>3136118</v>
      </c>
      <c r="F27" s="356">
        <v>23717938</v>
      </c>
      <c r="G27" s="351">
        <v>9273183</v>
      </c>
      <c r="H27" s="356">
        <v>15538595</v>
      </c>
      <c r="I27" s="356">
        <v>5965032</v>
      </c>
      <c r="J27" s="351">
        <v>40325025</v>
      </c>
      <c r="K27" s="356">
        <v>37924820</v>
      </c>
      <c r="L27" s="356">
        <v>47033857</v>
      </c>
      <c r="M27" s="351">
        <v>63296871</v>
      </c>
      <c r="N27" s="356">
        <v>59618859</v>
      </c>
      <c r="O27" s="356">
        <v>59357651</v>
      </c>
      <c r="P27" s="351">
        <v>0</v>
      </c>
      <c r="Q27" s="356">
        <v>0</v>
      </c>
      <c r="R27" s="356">
        <v>1839315</v>
      </c>
      <c r="S27" s="351">
        <v>0</v>
      </c>
      <c r="T27" s="356">
        <v>0</v>
      </c>
      <c r="U27" s="356">
        <v>0</v>
      </c>
      <c r="V27" s="361">
        <f t="shared" si="2"/>
        <v>135971076</v>
      </c>
      <c r="W27" s="367">
        <f t="shared" si="2"/>
        <v>116218392</v>
      </c>
      <c r="X27" s="367">
        <f t="shared" si="2"/>
        <v>137913793</v>
      </c>
      <c r="Y27" s="386"/>
      <c r="AA27" s="353"/>
      <c r="AB27" s="353">
        <f>+'[1]Segmentos LN resumen'!D27-V27</f>
        <v>0</v>
      </c>
      <c r="AC27" s="353">
        <f>+'[1]Segmentos LN resumen'!E27-W27</f>
        <v>0</v>
      </c>
      <c r="AD27" s="353">
        <f>+'[1]Segmentos LN resumen'!F27-X27</f>
        <v>0</v>
      </c>
    </row>
    <row r="28" spans="23:27" ht="12">
      <c r="W28" s="365"/>
      <c r="X28" s="365"/>
      <c r="Y28" s="365"/>
      <c r="AA28" s="353"/>
    </row>
    <row r="29" spans="2:27" ht="12">
      <c r="B29" s="359" t="s">
        <v>365</v>
      </c>
      <c r="C29" s="360"/>
      <c r="D29" s="361">
        <f>+D6+D17</f>
        <v>5000563008</v>
      </c>
      <c r="E29" s="362">
        <v>4521947721</v>
      </c>
      <c r="F29" s="362">
        <v>4189861742</v>
      </c>
      <c r="G29" s="361">
        <f>+G6+G17</f>
        <v>392359828</v>
      </c>
      <c r="H29" s="362">
        <v>436432261</v>
      </c>
      <c r="I29" s="362">
        <v>347541119</v>
      </c>
      <c r="J29" s="361">
        <f>+J6+J17</f>
        <v>746058635</v>
      </c>
      <c r="K29" s="362">
        <v>606404104</v>
      </c>
      <c r="L29" s="362">
        <v>672193440</v>
      </c>
      <c r="M29" s="361">
        <f>+M6+M17</f>
        <v>2293101307</v>
      </c>
      <c r="N29" s="362">
        <v>2033662776</v>
      </c>
      <c r="O29" s="362">
        <v>1849027622</v>
      </c>
      <c r="P29" s="361">
        <f>+P6+P17</f>
        <v>1018110032</v>
      </c>
      <c r="Q29" s="362">
        <v>988071984</v>
      </c>
      <c r="R29" s="362">
        <v>866977201</v>
      </c>
      <c r="S29" s="361">
        <f>+S6+S17</f>
        <v>-1375774852</v>
      </c>
      <c r="T29" s="362">
        <v>-1040393322</v>
      </c>
      <c r="U29" s="362">
        <v>-815953382</v>
      </c>
      <c r="V29" s="361">
        <f>+V6+V17</f>
        <v>8074417958</v>
      </c>
      <c r="W29" s="362">
        <f>+W6+W17</f>
        <v>7546125524</v>
      </c>
      <c r="X29" s="362">
        <f>+X6+X17</f>
        <v>7109647742</v>
      </c>
      <c r="Y29" s="363"/>
      <c r="AA29" s="353"/>
    </row>
    <row r="31" ht="12">
      <c r="Y31" s="363"/>
    </row>
    <row r="32" ht="12">
      <c r="Y32" s="363"/>
    </row>
    <row r="33" spans="4:25" ht="24.75" customHeight="1">
      <c r="D33" s="444" t="s">
        <v>339</v>
      </c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6"/>
      <c r="Y33" s="363"/>
    </row>
    <row r="34" spans="2:25" ht="30" customHeight="1">
      <c r="B34" s="427" t="s">
        <v>366</v>
      </c>
      <c r="C34" s="428"/>
      <c r="D34" s="429" t="s">
        <v>0</v>
      </c>
      <c r="E34" s="430"/>
      <c r="F34" s="431"/>
      <c r="G34" s="429" t="s">
        <v>1</v>
      </c>
      <c r="H34" s="430"/>
      <c r="I34" s="431"/>
      <c r="J34" s="429" t="s">
        <v>434</v>
      </c>
      <c r="K34" s="430"/>
      <c r="L34" s="431"/>
      <c r="M34" s="429" t="s">
        <v>2</v>
      </c>
      <c r="N34" s="430"/>
      <c r="O34" s="431"/>
      <c r="P34" s="429" t="s">
        <v>435</v>
      </c>
      <c r="Q34" s="430"/>
      <c r="R34" s="431"/>
      <c r="S34" s="429" t="s">
        <v>436</v>
      </c>
      <c r="T34" s="430"/>
      <c r="U34" s="431"/>
      <c r="V34" s="429" t="s">
        <v>342</v>
      </c>
      <c r="W34" s="430"/>
      <c r="X34" s="431"/>
      <c r="Y34" s="363"/>
    </row>
    <row r="35" spans="2:25" ht="12">
      <c r="B35" s="421" t="s">
        <v>367</v>
      </c>
      <c r="C35" s="422"/>
      <c r="D35" s="346">
        <f aca="true" t="shared" si="3" ref="D35:X35">+D4</f>
        <v>41820</v>
      </c>
      <c r="E35" s="347">
        <f t="shared" si="3"/>
        <v>41639</v>
      </c>
      <c r="F35" s="347">
        <f t="shared" si="3"/>
        <v>41274</v>
      </c>
      <c r="G35" s="346">
        <f t="shared" si="3"/>
        <v>41820</v>
      </c>
      <c r="H35" s="347">
        <f t="shared" si="3"/>
        <v>41639</v>
      </c>
      <c r="I35" s="347">
        <f t="shared" si="3"/>
        <v>41274</v>
      </c>
      <c r="J35" s="346">
        <f t="shared" si="3"/>
        <v>41820</v>
      </c>
      <c r="K35" s="347">
        <f t="shared" si="3"/>
        <v>41639</v>
      </c>
      <c r="L35" s="347">
        <f t="shared" si="3"/>
        <v>41274</v>
      </c>
      <c r="M35" s="346">
        <f t="shared" si="3"/>
        <v>41820</v>
      </c>
      <c r="N35" s="347">
        <f t="shared" si="3"/>
        <v>41639</v>
      </c>
      <c r="O35" s="347">
        <f t="shared" si="3"/>
        <v>41274</v>
      </c>
      <c r="P35" s="346">
        <f t="shared" si="3"/>
        <v>41820</v>
      </c>
      <c r="Q35" s="347">
        <f t="shared" si="3"/>
        <v>41639</v>
      </c>
      <c r="R35" s="347">
        <f t="shared" si="3"/>
        <v>41274</v>
      </c>
      <c r="S35" s="346">
        <f t="shared" si="3"/>
        <v>41820</v>
      </c>
      <c r="T35" s="347">
        <f t="shared" si="3"/>
        <v>41639</v>
      </c>
      <c r="U35" s="347">
        <f t="shared" si="3"/>
        <v>41274</v>
      </c>
      <c r="V35" s="346">
        <f t="shared" si="3"/>
        <v>41820</v>
      </c>
      <c r="W35" s="347">
        <f t="shared" si="3"/>
        <v>41639</v>
      </c>
      <c r="X35" s="347">
        <f t="shared" si="3"/>
        <v>41274</v>
      </c>
      <c r="Y35" s="363"/>
    </row>
    <row r="36" spans="2:25" ht="12">
      <c r="B36" s="423"/>
      <c r="C36" s="424"/>
      <c r="D36" s="348" t="s">
        <v>344</v>
      </c>
      <c r="E36" s="349" t="s">
        <v>344</v>
      </c>
      <c r="F36" s="349" t="s">
        <v>344</v>
      </c>
      <c r="G36" s="348" t="s">
        <v>344</v>
      </c>
      <c r="H36" s="349" t="s">
        <v>344</v>
      </c>
      <c r="I36" s="349" t="s">
        <v>344</v>
      </c>
      <c r="J36" s="348" t="s">
        <v>344</v>
      </c>
      <c r="K36" s="349" t="s">
        <v>344</v>
      </c>
      <c r="L36" s="349" t="s">
        <v>344</v>
      </c>
      <c r="M36" s="348" t="s">
        <v>344</v>
      </c>
      <c r="N36" s="349" t="s">
        <v>344</v>
      </c>
      <c r="O36" s="349" t="s">
        <v>344</v>
      </c>
      <c r="P36" s="348" t="s">
        <v>344</v>
      </c>
      <c r="Q36" s="349" t="s">
        <v>344</v>
      </c>
      <c r="R36" s="349" t="s">
        <v>344</v>
      </c>
      <c r="S36" s="348" t="s">
        <v>344</v>
      </c>
      <c r="T36" s="349" t="s">
        <v>344</v>
      </c>
      <c r="U36" s="349" t="s">
        <v>344</v>
      </c>
      <c r="V36" s="348" t="s">
        <v>344</v>
      </c>
      <c r="W36" s="349" t="s">
        <v>344</v>
      </c>
      <c r="X36" s="349" t="s">
        <v>344</v>
      </c>
      <c r="Y36" s="363"/>
    </row>
    <row r="37" spans="2:25" ht="12">
      <c r="B37" s="365" t="s">
        <v>368</v>
      </c>
      <c r="D37" s="351">
        <f>SUM(D38:D44)</f>
        <v>567951743</v>
      </c>
      <c r="E37" s="352">
        <v>668592085</v>
      </c>
      <c r="F37" s="352">
        <v>600267301</v>
      </c>
      <c r="G37" s="351">
        <f>SUM(G38:G44)</f>
        <v>318180904</v>
      </c>
      <c r="H37" s="352">
        <v>318877246</v>
      </c>
      <c r="I37" s="352">
        <v>216250046</v>
      </c>
      <c r="J37" s="351">
        <f>SUM(J38:J44)</f>
        <v>227058932</v>
      </c>
      <c r="K37" s="352">
        <v>154314125</v>
      </c>
      <c r="L37" s="352">
        <v>169123436</v>
      </c>
      <c r="M37" s="351">
        <f>SUM(M38:M44)</f>
        <v>360590076</v>
      </c>
      <c r="N37" s="352">
        <v>229570428</v>
      </c>
      <c r="O37" s="352">
        <v>179614548</v>
      </c>
      <c r="P37" s="351">
        <f>SUM(P38:P44)</f>
        <v>100159673</v>
      </c>
      <c r="Q37" s="352">
        <v>121170978</v>
      </c>
      <c r="R37" s="352">
        <v>80997177</v>
      </c>
      <c r="S37" s="351">
        <f>SUM(S38:S44)</f>
        <v>-92596970</v>
      </c>
      <c r="T37" s="352">
        <v>12105476</v>
      </c>
      <c r="U37" s="352">
        <v>-41254542</v>
      </c>
      <c r="V37" s="361">
        <f>SUM(V38:V44)</f>
        <v>1481344358</v>
      </c>
      <c r="W37" s="367">
        <f>SUM(W38:W44)</f>
        <v>1504630338</v>
      </c>
      <c r="X37" s="367">
        <f>SUM(X38:X44)</f>
        <v>1204997966</v>
      </c>
      <c r="Y37" s="363"/>
    </row>
    <row r="38" spans="2:30" ht="12">
      <c r="B38" s="354"/>
      <c r="C38" s="355" t="s">
        <v>369</v>
      </c>
      <c r="D38" s="351">
        <v>30346553</v>
      </c>
      <c r="E38" s="352">
        <v>124569707</v>
      </c>
      <c r="F38" s="352">
        <v>217913907</v>
      </c>
      <c r="G38" s="351">
        <v>175731719</v>
      </c>
      <c r="H38" s="352">
        <v>177557360</v>
      </c>
      <c r="I38" s="352">
        <v>129148163</v>
      </c>
      <c r="J38" s="351">
        <v>8231418</v>
      </c>
      <c r="K38" s="352">
        <v>7263176</v>
      </c>
      <c r="L38" s="352">
        <v>6224991</v>
      </c>
      <c r="M38" s="351">
        <v>120743950</v>
      </c>
      <c r="N38" s="352">
        <v>65753442</v>
      </c>
      <c r="O38" s="352">
        <v>29534134</v>
      </c>
      <c r="P38" s="351">
        <v>33965380</v>
      </c>
      <c r="Q38" s="352">
        <v>35770544</v>
      </c>
      <c r="R38" s="352">
        <v>27415986</v>
      </c>
      <c r="S38" s="351">
        <v>0</v>
      </c>
      <c r="T38" s="352">
        <v>0</v>
      </c>
      <c r="U38" s="352">
        <v>0</v>
      </c>
      <c r="V38" s="361">
        <f aca="true" t="shared" si="4" ref="V38:X44">+D38+G38+J38+M38+P38+S38</f>
        <v>369019020</v>
      </c>
      <c r="W38" s="367">
        <f t="shared" si="4"/>
        <v>410914229</v>
      </c>
      <c r="X38" s="367">
        <f t="shared" si="4"/>
        <v>410237181</v>
      </c>
      <c r="Y38" s="363"/>
      <c r="AB38" s="353">
        <f>+'[1]Segmentos LN resumen'!D38-V38</f>
        <v>0</v>
      </c>
      <c r="AC38" s="353">
        <f>+'[1]Segmentos LN resumen'!E38-W38</f>
        <v>0</v>
      </c>
      <c r="AD38" s="353">
        <f>+'[1]Segmentos LN resumen'!F38-X38</f>
        <v>0</v>
      </c>
    </row>
    <row r="39" spans="2:30" ht="12">
      <c r="B39" s="354"/>
      <c r="C39" s="355" t="s">
        <v>370</v>
      </c>
      <c r="D39" s="351">
        <v>162084659</v>
      </c>
      <c r="E39" s="352">
        <v>218072454</v>
      </c>
      <c r="F39" s="352">
        <v>149795330</v>
      </c>
      <c r="G39" s="351">
        <v>49054593</v>
      </c>
      <c r="H39" s="352">
        <v>54317047</v>
      </c>
      <c r="I39" s="352">
        <v>45273595</v>
      </c>
      <c r="J39" s="351">
        <v>45506932</v>
      </c>
      <c r="K39" s="352">
        <v>43068218</v>
      </c>
      <c r="L39" s="352">
        <v>37543805</v>
      </c>
      <c r="M39" s="351">
        <v>124541062</v>
      </c>
      <c r="N39" s="352">
        <v>71066492</v>
      </c>
      <c r="O39" s="352">
        <v>71999845</v>
      </c>
      <c r="P39" s="351">
        <v>49341412</v>
      </c>
      <c r="Q39" s="352">
        <v>69660662</v>
      </c>
      <c r="R39" s="352">
        <v>41946209</v>
      </c>
      <c r="S39" s="351">
        <v>-46818</v>
      </c>
      <c r="T39" s="352">
        <v>29738142</v>
      </c>
      <c r="U39" s="352">
        <v>8220091</v>
      </c>
      <c r="V39" s="361">
        <f t="shared" si="4"/>
        <v>430481840</v>
      </c>
      <c r="W39" s="367">
        <f t="shared" si="4"/>
        <v>485923015</v>
      </c>
      <c r="X39" s="367">
        <f t="shared" si="4"/>
        <v>354778875</v>
      </c>
      <c r="Y39" s="363"/>
      <c r="AB39" s="353">
        <f>+'[1]Segmentos LN resumen'!D39-V39</f>
        <v>0</v>
      </c>
      <c r="AC39" s="353">
        <f>+'[1]Segmentos LN resumen'!E39-W39</f>
        <v>0</v>
      </c>
      <c r="AD39" s="353">
        <f>+'[1]Segmentos LN resumen'!F39-X39</f>
        <v>0</v>
      </c>
    </row>
    <row r="40" spans="2:30" ht="12">
      <c r="B40" s="354"/>
      <c r="C40" s="355" t="s">
        <v>371</v>
      </c>
      <c r="D40" s="351">
        <v>329777186</v>
      </c>
      <c r="E40" s="352">
        <v>256312820</v>
      </c>
      <c r="F40" s="352">
        <v>185220102</v>
      </c>
      <c r="G40" s="351">
        <v>81856796</v>
      </c>
      <c r="H40" s="352">
        <v>73534329</v>
      </c>
      <c r="I40" s="352">
        <v>31066357</v>
      </c>
      <c r="J40" s="351">
        <v>161892957</v>
      </c>
      <c r="K40" s="352">
        <v>94607913</v>
      </c>
      <c r="L40" s="352">
        <v>111905008</v>
      </c>
      <c r="M40" s="351">
        <v>79724237</v>
      </c>
      <c r="N40" s="352">
        <v>28331191</v>
      </c>
      <c r="O40" s="352">
        <v>23917636</v>
      </c>
      <c r="P40" s="351">
        <v>1665089</v>
      </c>
      <c r="Q40" s="352">
        <v>951459</v>
      </c>
      <c r="R40" s="352">
        <v>914067</v>
      </c>
      <c r="S40" s="351">
        <v>-92550152</v>
      </c>
      <c r="T40" s="352">
        <v>-17632666</v>
      </c>
      <c r="U40" s="352">
        <v>-49474633</v>
      </c>
      <c r="V40" s="361">
        <f t="shared" si="4"/>
        <v>562366113</v>
      </c>
      <c r="W40" s="367">
        <f t="shared" si="4"/>
        <v>436105046</v>
      </c>
      <c r="X40" s="367">
        <f t="shared" si="4"/>
        <v>303548537</v>
      </c>
      <c r="Y40" s="363"/>
      <c r="AB40" s="353">
        <f>+'[1]Segmentos LN resumen'!D40-V40</f>
        <v>0</v>
      </c>
      <c r="AC40" s="353">
        <f>+'[1]Segmentos LN resumen'!E40-W40</f>
        <v>0</v>
      </c>
      <c r="AD40" s="353">
        <f>+'[1]Segmentos LN resumen'!F40-X40</f>
        <v>0</v>
      </c>
    </row>
    <row r="41" spans="2:30" ht="12">
      <c r="B41" s="354"/>
      <c r="C41" s="355" t="s">
        <v>372</v>
      </c>
      <c r="D41" s="351">
        <v>24287314</v>
      </c>
      <c r="E41" s="352">
        <v>27648806</v>
      </c>
      <c r="F41" s="352">
        <v>23476072</v>
      </c>
      <c r="G41" s="351">
        <v>729496</v>
      </c>
      <c r="H41" s="352">
        <v>1777176</v>
      </c>
      <c r="I41" s="352">
        <v>1564413</v>
      </c>
      <c r="J41" s="351">
        <v>0</v>
      </c>
      <c r="K41" s="352">
        <v>0</v>
      </c>
      <c r="L41" s="352">
        <v>0</v>
      </c>
      <c r="M41" s="351">
        <v>8340868</v>
      </c>
      <c r="N41" s="352">
        <v>12139002</v>
      </c>
      <c r="O41" s="352">
        <v>9808093</v>
      </c>
      <c r="P41" s="351">
        <v>2592290</v>
      </c>
      <c r="Q41" s="352">
        <v>3481855</v>
      </c>
      <c r="R41" s="352">
        <v>3471748</v>
      </c>
      <c r="S41" s="351">
        <v>0</v>
      </c>
      <c r="T41" s="352">
        <v>0</v>
      </c>
      <c r="U41" s="352">
        <v>0</v>
      </c>
      <c r="V41" s="361">
        <f t="shared" si="4"/>
        <v>35949968</v>
      </c>
      <c r="W41" s="367">
        <f t="shared" si="4"/>
        <v>45046839</v>
      </c>
      <c r="X41" s="367">
        <f t="shared" si="4"/>
        <v>38320326</v>
      </c>
      <c r="Y41" s="363"/>
      <c r="AB41" s="353">
        <f>+'[1]Segmentos LN resumen'!D41-V41</f>
        <v>0</v>
      </c>
      <c r="AC41" s="353">
        <f>+'[1]Segmentos LN resumen'!E41-W41</f>
        <v>0</v>
      </c>
      <c r="AD41" s="353">
        <f>+'[1]Segmentos LN resumen'!F41-X41</f>
        <v>0</v>
      </c>
    </row>
    <row r="42" spans="2:30" ht="12">
      <c r="B42" s="354"/>
      <c r="C42" s="355" t="s">
        <v>373</v>
      </c>
      <c r="D42" s="351">
        <v>14968485</v>
      </c>
      <c r="E42" s="352">
        <v>41456080</v>
      </c>
      <c r="F42" s="352">
        <v>23323179</v>
      </c>
      <c r="G42" s="351">
        <v>6008164</v>
      </c>
      <c r="H42" s="352">
        <v>6809177</v>
      </c>
      <c r="I42" s="352">
        <v>7807388</v>
      </c>
      <c r="J42" s="351">
        <v>8532463</v>
      </c>
      <c r="K42" s="352">
        <v>6898694</v>
      </c>
      <c r="L42" s="352">
        <v>11488571</v>
      </c>
      <c r="M42" s="351">
        <v>22835309</v>
      </c>
      <c r="N42" s="352">
        <v>50014588</v>
      </c>
      <c r="O42" s="352">
        <v>42623796</v>
      </c>
      <c r="P42" s="351">
        <v>8280142</v>
      </c>
      <c r="Q42" s="352">
        <v>7706070</v>
      </c>
      <c r="R42" s="352">
        <v>4516616</v>
      </c>
      <c r="S42" s="351">
        <v>0</v>
      </c>
      <c r="T42" s="352">
        <v>0</v>
      </c>
      <c r="U42" s="352">
        <v>0</v>
      </c>
      <c r="V42" s="361">
        <f t="shared" si="4"/>
        <v>60624563</v>
      </c>
      <c r="W42" s="367">
        <f t="shared" si="4"/>
        <v>112884609</v>
      </c>
      <c r="X42" s="367">
        <f t="shared" si="4"/>
        <v>89759550</v>
      </c>
      <c r="Y42" s="363"/>
      <c r="AB42" s="353">
        <f>+'[1]Segmentos LN resumen'!D42-V42</f>
        <v>0</v>
      </c>
      <c r="AC42" s="353">
        <f>+'[1]Segmentos LN resumen'!E42-W42</f>
        <v>0</v>
      </c>
      <c r="AD42" s="353">
        <f>+'[1]Segmentos LN resumen'!F42-X42</f>
        <v>0</v>
      </c>
    </row>
    <row r="43" spans="2:30" ht="12">
      <c r="B43" s="354"/>
      <c r="C43" s="355" t="s">
        <v>374</v>
      </c>
      <c r="D43" s="351">
        <v>0</v>
      </c>
      <c r="E43" s="352">
        <v>0</v>
      </c>
      <c r="F43" s="352">
        <v>0</v>
      </c>
      <c r="G43" s="351">
        <v>0</v>
      </c>
      <c r="H43" s="352">
        <v>0</v>
      </c>
      <c r="I43" s="352">
        <v>0</v>
      </c>
      <c r="J43" s="351">
        <v>0</v>
      </c>
      <c r="K43" s="352">
        <v>0</v>
      </c>
      <c r="L43" s="352">
        <v>0</v>
      </c>
      <c r="M43" s="351">
        <v>0</v>
      </c>
      <c r="N43" s="352">
        <v>0</v>
      </c>
      <c r="O43" s="352">
        <v>0</v>
      </c>
      <c r="P43" s="351">
        <v>0</v>
      </c>
      <c r="Q43" s="352">
        <v>0</v>
      </c>
      <c r="R43" s="352">
        <v>0</v>
      </c>
      <c r="S43" s="351">
        <v>0</v>
      </c>
      <c r="T43" s="352">
        <v>0</v>
      </c>
      <c r="U43" s="352">
        <v>0</v>
      </c>
      <c r="V43" s="361">
        <f t="shared" si="4"/>
        <v>0</v>
      </c>
      <c r="W43" s="367">
        <f t="shared" si="4"/>
        <v>0</v>
      </c>
      <c r="X43" s="367">
        <f t="shared" si="4"/>
        <v>0</v>
      </c>
      <c r="Y43" s="363"/>
      <c r="AB43" s="353">
        <f>+'[1]Segmentos LN resumen'!D43-V43</f>
        <v>0</v>
      </c>
      <c r="AC43" s="353">
        <f>+'[1]Segmentos LN resumen'!E43-W43</f>
        <v>0</v>
      </c>
      <c r="AD43" s="353">
        <f>+'[1]Segmentos LN resumen'!F43-X43</f>
        <v>0</v>
      </c>
    </row>
    <row r="44" spans="2:30" ht="12">
      <c r="B44" s="354"/>
      <c r="C44" s="355" t="s">
        <v>375</v>
      </c>
      <c r="D44" s="351">
        <v>6487546</v>
      </c>
      <c r="E44" s="352">
        <v>532218</v>
      </c>
      <c r="F44" s="352">
        <v>538711</v>
      </c>
      <c r="G44" s="351">
        <v>4800136</v>
      </c>
      <c r="H44" s="352">
        <v>4882157</v>
      </c>
      <c r="I44" s="352">
        <v>1390130</v>
      </c>
      <c r="J44" s="351">
        <v>2895162</v>
      </c>
      <c r="K44" s="352">
        <v>2476124</v>
      </c>
      <c r="L44" s="352">
        <v>1961061</v>
      </c>
      <c r="M44" s="351">
        <v>4404650</v>
      </c>
      <c r="N44" s="352">
        <v>2265713</v>
      </c>
      <c r="O44" s="352">
        <v>1731044</v>
      </c>
      <c r="P44" s="351">
        <v>4315360</v>
      </c>
      <c r="Q44" s="352">
        <v>3600388</v>
      </c>
      <c r="R44" s="352">
        <v>2732551</v>
      </c>
      <c r="S44" s="351">
        <v>0</v>
      </c>
      <c r="T44" s="352">
        <v>0</v>
      </c>
      <c r="U44" s="352">
        <v>0</v>
      </c>
      <c r="V44" s="361">
        <f t="shared" si="4"/>
        <v>22902854</v>
      </c>
      <c r="W44" s="367">
        <f t="shared" si="4"/>
        <v>13756600</v>
      </c>
      <c r="X44" s="367">
        <f t="shared" si="4"/>
        <v>8353497</v>
      </c>
      <c r="Y44" s="386"/>
      <c r="AB44" s="353">
        <f>+'[1]Segmentos LN resumen'!D44-V44</f>
        <v>0</v>
      </c>
      <c r="AC44" s="353">
        <f>+'[1]Segmentos LN resumen'!E44-W44</f>
        <v>0</v>
      </c>
      <c r="AD44" s="353">
        <f>+'[1]Segmentos LN resumen'!F44-X44</f>
        <v>0</v>
      </c>
    </row>
    <row r="45" spans="22:25" ht="12">
      <c r="V45" s="365"/>
      <c r="W45" s="365"/>
      <c r="X45" s="365"/>
      <c r="Y45" s="365"/>
    </row>
    <row r="46" spans="2:30" ht="24">
      <c r="B46" s="354"/>
      <c r="C46" s="357" t="s">
        <v>376</v>
      </c>
      <c r="D46" s="351">
        <v>0</v>
      </c>
      <c r="E46" s="352">
        <v>0</v>
      </c>
      <c r="F46" s="352">
        <v>0</v>
      </c>
      <c r="G46" s="351">
        <v>0</v>
      </c>
      <c r="H46" s="352">
        <v>0</v>
      </c>
      <c r="I46" s="352">
        <v>0</v>
      </c>
      <c r="J46" s="351">
        <v>0</v>
      </c>
      <c r="K46" s="352">
        <v>0</v>
      </c>
      <c r="L46" s="352">
        <v>0</v>
      </c>
      <c r="M46" s="351">
        <v>0</v>
      </c>
      <c r="N46" s="352">
        <v>0</v>
      </c>
      <c r="O46" s="352">
        <v>0</v>
      </c>
      <c r="P46" s="351">
        <v>0</v>
      </c>
      <c r="Q46" s="352">
        <v>0</v>
      </c>
      <c r="R46" s="352">
        <v>0</v>
      </c>
      <c r="S46" s="351">
        <v>0</v>
      </c>
      <c r="T46" s="352">
        <v>0</v>
      </c>
      <c r="U46" s="352">
        <v>0</v>
      </c>
      <c r="V46" s="361">
        <v>0</v>
      </c>
      <c r="W46" s="367">
        <v>0</v>
      </c>
      <c r="X46" s="367">
        <v>0</v>
      </c>
      <c r="Y46" s="386"/>
      <c r="AB46" s="353">
        <f>+'[1]Segmentos LN resumen'!D46-V46</f>
        <v>0</v>
      </c>
      <c r="AC46" s="353">
        <f>+'[1]Segmentos LN resumen'!E46-W46</f>
        <v>0</v>
      </c>
      <c r="AD46" s="353">
        <f>+'[1]Segmentos LN resumen'!F46-X46</f>
        <v>0</v>
      </c>
    </row>
    <row r="47" spans="22:25" ht="12">
      <c r="V47" s="365"/>
      <c r="W47" s="365"/>
      <c r="X47" s="365"/>
      <c r="Y47" s="365"/>
    </row>
    <row r="48" spans="2:25" ht="12">
      <c r="B48" s="358" t="s">
        <v>377</v>
      </c>
      <c r="D48" s="351">
        <f>SUM(D49:D55)</f>
        <v>1038442866</v>
      </c>
      <c r="E48" s="352">
        <v>771344735</v>
      </c>
      <c r="F48" s="352">
        <v>871530756</v>
      </c>
      <c r="G48" s="351">
        <f>SUM(G49:G55)</f>
        <v>103862390</v>
      </c>
      <c r="H48" s="352">
        <v>104952969</v>
      </c>
      <c r="I48" s="352">
        <v>95913004</v>
      </c>
      <c r="J48" s="351">
        <f>SUM(J49:J55)</f>
        <v>27949908</v>
      </c>
      <c r="K48" s="352">
        <v>26868554</v>
      </c>
      <c r="L48" s="352">
        <v>37449700</v>
      </c>
      <c r="M48" s="351">
        <f>SUM(M49:M55)</f>
        <v>1030652936</v>
      </c>
      <c r="N48" s="352">
        <v>864631943</v>
      </c>
      <c r="O48" s="352">
        <v>757392281</v>
      </c>
      <c r="P48" s="351">
        <f>SUM(P49:P55)</f>
        <v>307842774</v>
      </c>
      <c r="Q48" s="352">
        <v>304848189</v>
      </c>
      <c r="R48" s="352">
        <v>282137010</v>
      </c>
      <c r="S48" s="351">
        <f>SUM(S49:S55)</f>
        <v>-33796904</v>
      </c>
      <c r="T48" s="352">
        <v>-32111507</v>
      </c>
      <c r="U48" s="352">
        <v>-26375868</v>
      </c>
      <c r="V48" s="361">
        <f>SUM(V49:V55)</f>
        <v>2474953970</v>
      </c>
      <c r="W48" s="367">
        <f>SUM(W49:W55)</f>
        <v>2040534883</v>
      </c>
      <c r="X48" s="367">
        <f>SUM(X49:X55)</f>
        <v>2018046883</v>
      </c>
      <c r="Y48" s="386"/>
    </row>
    <row r="49" spans="2:30" ht="12">
      <c r="B49" s="354"/>
      <c r="C49" s="355" t="s">
        <v>378</v>
      </c>
      <c r="D49" s="351">
        <v>815828697</v>
      </c>
      <c r="E49" s="352">
        <v>574924357</v>
      </c>
      <c r="F49" s="352">
        <v>649653793</v>
      </c>
      <c r="G49" s="351">
        <v>18654095</v>
      </c>
      <c r="H49" s="352">
        <v>12954207</v>
      </c>
      <c r="I49" s="352">
        <v>20701104</v>
      </c>
      <c r="J49" s="351">
        <v>19652870</v>
      </c>
      <c r="K49" s="352">
        <v>19711499</v>
      </c>
      <c r="L49" s="352">
        <v>26586073</v>
      </c>
      <c r="M49" s="351">
        <v>993069274</v>
      </c>
      <c r="N49" s="352">
        <v>828381968</v>
      </c>
      <c r="O49" s="352">
        <v>711308825</v>
      </c>
      <c r="P49" s="351">
        <v>160735587</v>
      </c>
      <c r="Q49" s="352">
        <v>164199904</v>
      </c>
      <c r="R49" s="352">
        <v>136960660</v>
      </c>
      <c r="S49" s="351">
        <v>0</v>
      </c>
      <c r="T49" s="352">
        <v>0</v>
      </c>
      <c r="U49" s="352">
        <v>0</v>
      </c>
      <c r="V49" s="361">
        <f aca="true" t="shared" si="5" ref="V49:X55">+D49+G49+J49+M49+P49+S49</f>
        <v>2007940523</v>
      </c>
      <c r="W49" s="367">
        <f t="shared" si="5"/>
        <v>1600171935</v>
      </c>
      <c r="X49" s="367">
        <f t="shared" si="5"/>
        <v>1545210455</v>
      </c>
      <c r="Y49" s="386"/>
      <c r="AB49" s="353">
        <f>+'[1]Segmentos LN resumen'!D49-V49</f>
        <v>0</v>
      </c>
      <c r="AC49" s="353">
        <f>+'[1]Segmentos LN resumen'!E49-W49</f>
        <v>0</v>
      </c>
      <c r="AD49" s="353">
        <f>+'[1]Segmentos LN resumen'!F49-X49</f>
        <v>0</v>
      </c>
    </row>
    <row r="50" spans="2:30" ht="12">
      <c r="B50" s="354"/>
      <c r="C50" s="355" t="s">
        <v>379</v>
      </c>
      <c r="D50" s="351">
        <v>0</v>
      </c>
      <c r="E50" s="352">
        <v>0</v>
      </c>
      <c r="F50" s="352">
        <v>0</v>
      </c>
      <c r="G50" s="351">
        <v>95223</v>
      </c>
      <c r="H50" s="352">
        <v>126137</v>
      </c>
      <c r="I50" s="352">
        <v>175794</v>
      </c>
      <c r="J50" s="351">
        <v>0</v>
      </c>
      <c r="K50" s="352">
        <v>6</v>
      </c>
      <c r="L50" s="352">
        <v>104</v>
      </c>
      <c r="M50" s="351">
        <v>0</v>
      </c>
      <c r="N50" s="352">
        <v>0</v>
      </c>
      <c r="O50" s="352">
        <v>0</v>
      </c>
      <c r="P50" s="351">
        <v>0</v>
      </c>
      <c r="Q50" s="352">
        <v>0</v>
      </c>
      <c r="R50" s="352">
        <v>0</v>
      </c>
      <c r="S50" s="351">
        <v>0</v>
      </c>
      <c r="T50" s="352">
        <v>0</v>
      </c>
      <c r="U50" s="352">
        <v>0</v>
      </c>
      <c r="V50" s="361">
        <f t="shared" si="5"/>
        <v>95223</v>
      </c>
      <c r="W50" s="367">
        <f t="shared" si="5"/>
        <v>126143</v>
      </c>
      <c r="X50" s="367">
        <f t="shared" si="5"/>
        <v>175898</v>
      </c>
      <c r="Y50" s="386"/>
      <c r="AB50" s="353">
        <f>+'[1]Segmentos LN resumen'!D50-V50</f>
        <v>0</v>
      </c>
      <c r="AC50" s="353">
        <f>+'[1]Segmentos LN resumen'!E50-W50</f>
        <v>0</v>
      </c>
      <c r="AD50" s="353">
        <f>+'[1]Segmentos LN resumen'!F50-X50</f>
        <v>0</v>
      </c>
    </row>
    <row r="51" spans="2:30" ht="12">
      <c r="B51" s="354"/>
      <c r="C51" s="355" t="s">
        <v>380</v>
      </c>
      <c r="D51" s="351">
        <v>0</v>
      </c>
      <c r="E51" s="352">
        <v>0</v>
      </c>
      <c r="F51" s="352">
        <v>0</v>
      </c>
      <c r="G51" s="351">
        <v>38387199</v>
      </c>
      <c r="H51" s="352">
        <v>36317666</v>
      </c>
      <c r="I51" s="352">
        <v>37013568</v>
      </c>
      <c r="J51" s="351">
        <v>0</v>
      </c>
      <c r="K51" s="352">
        <v>0</v>
      </c>
      <c r="L51" s="352">
        <v>0</v>
      </c>
      <c r="M51" s="351">
        <v>0</v>
      </c>
      <c r="N51" s="352">
        <v>0</v>
      </c>
      <c r="O51" s="352">
        <v>0</v>
      </c>
      <c r="P51" s="351">
        <v>0</v>
      </c>
      <c r="Q51" s="352">
        <v>0</v>
      </c>
      <c r="R51" s="352">
        <v>0</v>
      </c>
      <c r="S51" s="351">
        <v>-33972400</v>
      </c>
      <c r="T51" s="352">
        <v>-32111507</v>
      </c>
      <c r="U51" s="352">
        <v>-29899343</v>
      </c>
      <c r="V51" s="361">
        <f t="shared" si="5"/>
        <v>4414799</v>
      </c>
      <c r="W51" s="367">
        <f t="shared" si="5"/>
        <v>4206159</v>
      </c>
      <c r="X51" s="367">
        <f t="shared" si="5"/>
        <v>7114225</v>
      </c>
      <c r="Y51" s="386"/>
      <c r="AB51" s="353">
        <f>+'[1]Segmentos LN resumen'!D51-V51</f>
        <v>0</v>
      </c>
      <c r="AC51" s="353">
        <f>+'[1]Segmentos LN resumen'!E51-W51</f>
        <v>0</v>
      </c>
      <c r="AD51" s="353">
        <f>+'[1]Segmentos LN resumen'!F51-X51</f>
        <v>0</v>
      </c>
    </row>
    <row r="52" spans="2:30" ht="12">
      <c r="B52" s="354"/>
      <c r="C52" s="355" t="s">
        <v>381</v>
      </c>
      <c r="D52" s="351">
        <v>17934263</v>
      </c>
      <c r="E52" s="352">
        <v>17426844</v>
      </c>
      <c r="F52" s="352">
        <v>16545029</v>
      </c>
      <c r="G52" s="351">
        <v>0</v>
      </c>
      <c r="H52" s="352">
        <v>5389574</v>
      </c>
      <c r="I52" s="352">
        <v>0</v>
      </c>
      <c r="J52" s="351">
        <v>7965168</v>
      </c>
      <c r="K52" s="352">
        <v>6795372</v>
      </c>
      <c r="L52" s="352">
        <v>6753472</v>
      </c>
      <c r="M52" s="351">
        <v>2648412</v>
      </c>
      <c r="N52" s="352">
        <v>738840</v>
      </c>
      <c r="O52" s="352">
        <v>316755</v>
      </c>
      <c r="P52" s="351">
        <v>3479022</v>
      </c>
      <c r="Q52" s="352">
        <v>3223572</v>
      </c>
      <c r="R52" s="352">
        <v>2732195</v>
      </c>
      <c r="S52" s="351">
        <v>0</v>
      </c>
      <c r="T52" s="352">
        <v>0</v>
      </c>
      <c r="U52" s="352">
        <v>0</v>
      </c>
      <c r="V52" s="361">
        <f t="shared" si="5"/>
        <v>32026865</v>
      </c>
      <c r="W52" s="367">
        <f t="shared" si="5"/>
        <v>33574202</v>
      </c>
      <c r="X52" s="367">
        <f t="shared" si="5"/>
        <v>26347451</v>
      </c>
      <c r="Y52" s="386"/>
      <c r="AB52" s="353">
        <f>+'[1]Segmentos LN resumen'!D52-V52</f>
        <v>0</v>
      </c>
      <c r="AC52" s="353">
        <f>+'[1]Segmentos LN resumen'!E52-W52</f>
        <v>0</v>
      </c>
      <c r="AD52" s="353">
        <f>+'[1]Segmentos LN resumen'!F52-X52</f>
        <v>0</v>
      </c>
    </row>
    <row r="53" spans="2:30" ht="12">
      <c r="B53" s="354"/>
      <c r="C53" s="355" t="s">
        <v>382</v>
      </c>
      <c r="D53" s="351">
        <v>181114913</v>
      </c>
      <c r="E53" s="352">
        <v>159958131</v>
      </c>
      <c r="F53" s="352">
        <v>183446893</v>
      </c>
      <c r="G53" s="351">
        <v>12224773</v>
      </c>
      <c r="H53" s="352">
        <v>18926410</v>
      </c>
      <c r="I53" s="352">
        <v>10812791</v>
      </c>
      <c r="J53" s="351">
        <v>0</v>
      </c>
      <c r="K53" s="352">
        <v>0</v>
      </c>
      <c r="L53" s="352">
        <v>2860251</v>
      </c>
      <c r="M53" s="351">
        <v>12466797</v>
      </c>
      <c r="N53" s="352">
        <v>13991943</v>
      </c>
      <c r="O53" s="352">
        <v>12001108</v>
      </c>
      <c r="P53" s="351">
        <v>142962036</v>
      </c>
      <c r="Q53" s="352">
        <v>136787298</v>
      </c>
      <c r="R53" s="352">
        <v>141771503</v>
      </c>
      <c r="S53" s="351">
        <v>0</v>
      </c>
      <c r="T53" s="352">
        <v>0</v>
      </c>
      <c r="U53" s="352">
        <v>0</v>
      </c>
      <c r="V53" s="361">
        <f t="shared" si="5"/>
        <v>348768519</v>
      </c>
      <c r="W53" s="367">
        <f t="shared" si="5"/>
        <v>329663782</v>
      </c>
      <c r="X53" s="367">
        <f t="shared" si="5"/>
        <v>350892546</v>
      </c>
      <c r="Y53" s="386"/>
      <c r="AB53" s="353">
        <f>+'[1]Segmentos LN resumen'!D53-V53</f>
        <v>0</v>
      </c>
      <c r="AC53" s="353">
        <f>+'[1]Segmentos LN resumen'!E53-W53</f>
        <v>0</v>
      </c>
      <c r="AD53" s="353">
        <f>+'[1]Segmentos LN resumen'!F53-X53</f>
        <v>0</v>
      </c>
    </row>
    <row r="54" spans="2:30" ht="12">
      <c r="B54" s="354"/>
      <c r="C54" s="355" t="s">
        <v>383</v>
      </c>
      <c r="D54" s="351">
        <v>15773776</v>
      </c>
      <c r="E54" s="352">
        <v>15360428</v>
      </c>
      <c r="F54" s="352">
        <v>14482504</v>
      </c>
      <c r="G54" s="351">
        <v>3076497</v>
      </c>
      <c r="H54" s="352">
        <v>3276309</v>
      </c>
      <c r="I54" s="352">
        <v>2382287</v>
      </c>
      <c r="J54" s="351">
        <v>0</v>
      </c>
      <c r="K54" s="352">
        <v>0</v>
      </c>
      <c r="L54" s="352">
        <v>0</v>
      </c>
      <c r="M54" s="351">
        <v>22468453</v>
      </c>
      <c r="N54" s="352">
        <v>21519192</v>
      </c>
      <c r="O54" s="352">
        <v>22056756</v>
      </c>
      <c r="P54" s="351">
        <v>666129</v>
      </c>
      <c r="Q54" s="352">
        <v>637415</v>
      </c>
      <c r="R54" s="352">
        <v>672652</v>
      </c>
      <c r="S54" s="351">
        <v>0</v>
      </c>
      <c r="T54" s="352">
        <v>0</v>
      </c>
      <c r="U54" s="352">
        <v>0</v>
      </c>
      <c r="V54" s="361">
        <f t="shared" si="5"/>
        <v>41984855</v>
      </c>
      <c r="W54" s="367">
        <f t="shared" si="5"/>
        <v>40793344</v>
      </c>
      <c r="X54" s="367">
        <f t="shared" si="5"/>
        <v>39594199</v>
      </c>
      <c r="Y54" s="386"/>
      <c r="AB54" s="353">
        <f>+'[1]Segmentos LN resumen'!D54-V54</f>
        <v>0</v>
      </c>
      <c r="AC54" s="353">
        <f>+'[1]Segmentos LN resumen'!E54-W54</f>
        <v>0</v>
      </c>
      <c r="AD54" s="353">
        <f>+'[1]Segmentos LN resumen'!F54-X54</f>
        <v>0</v>
      </c>
    </row>
    <row r="55" spans="2:30" ht="12">
      <c r="B55" s="354"/>
      <c r="C55" s="355" t="s">
        <v>384</v>
      </c>
      <c r="D55" s="351">
        <v>7791217</v>
      </c>
      <c r="E55" s="352">
        <v>3674975</v>
      </c>
      <c r="F55" s="352">
        <v>7402537</v>
      </c>
      <c r="G55" s="351">
        <v>31424603</v>
      </c>
      <c r="H55" s="352">
        <v>27962666</v>
      </c>
      <c r="I55" s="352">
        <v>24827460</v>
      </c>
      <c r="J55" s="351">
        <v>331870</v>
      </c>
      <c r="K55" s="352">
        <v>361677</v>
      </c>
      <c r="L55" s="352">
        <v>1249800</v>
      </c>
      <c r="M55" s="351">
        <v>0</v>
      </c>
      <c r="N55" s="352">
        <v>0</v>
      </c>
      <c r="O55" s="352">
        <v>11708837</v>
      </c>
      <c r="P55" s="351">
        <v>0</v>
      </c>
      <c r="Q55" s="352">
        <v>0</v>
      </c>
      <c r="R55" s="352">
        <v>0</v>
      </c>
      <c r="S55" s="351">
        <v>175496</v>
      </c>
      <c r="T55" s="352">
        <v>0</v>
      </c>
      <c r="U55" s="352">
        <v>3523475</v>
      </c>
      <c r="V55" s="361">
        <f t="shared" si="5"/>
        <v>39723186</v>
      </c>
      <c r="W55" s="367">
        <f t="shared" si="5"/>
        <v>31999318</v>
      </c>
      <c r="X55" s="367">
        <f t="shared" si="5"/>
        <v>48712109</v>
      </c>
      <c r="Y55" s="386"/>
      <c r="AB55" s="353">
        <f>+'[1]Segmentos LN resumen'!D55-V55</f>
        <v>0</v>
      </c>
      <c r="AC55" s="353">
        <f>+'[1]Segmentos LN resumen'!E55-W55</f>
        <v>0</v>
      </c>
      <c r="AD55" s="353">
        <f>+'[1]Segmentos LN resumen'!F55-X55</f>
        <v>0</v>
      </c>
    </row>
    <row r="56" spans="22:25" ht="12">
      <c r="V56" s="365"/>
      <c r="W56" s="365"/>
      <c r="X56" s="365"/>
      <c r="Y56" s="365"/>
    </row>
    <row r="57" spans="2:25" ht="12">
      <c r="B57" s="358" t="s">
        <v>385</v>
      </c>
      <c r="D57" s="351">
        <f>+D58</f>
        <v>3394168399</v>
      </c>
      <c r="E57" s="352">
        <v>3082010901</v>
      </c>
      <c r="F57" s="352">
        <v>2718063685</v>
      </c>
      <c r="G57" s="351">
        <f>+G58</f>
        <v>-29683466</v>
      </c>
      <c r="H57" s="352">
        <v>12602046</v>
      </c>
      <c r="I57" s="352">
        <v>35378069</v>
      </c>
      <c r="J57" s="351">
        <f>+J58</f>
        <v>491049795</v>
      </c>
      <c r="K57" s="352">
        <v>425221425</v>
      </c>
      <c r="L57" s="352">
        <v>465620304</v>
      </c>
      <c r="M57" s="351">
        <f>+M58</f>
        <v>901858295</v>
      </c>
      <c r="N57" s="352">
        <v>939460405</v>
      </c>
      <c r="O57" s="352">
        <v>912020793</v>
      </c>
      <c r="P57" s="351">
        <f>+P58</f>
        <v>610107585</v>
      </c>
      <c r="Q57" s="352">
        <v>562052817</v>
      </c>
      <c r="R57" s="352">
        <v>503843014</v>
      </c>
      <c r="S57" s="351">
        <f>+S58</f>
        <v>-1249380978</v>
      </c>
      <c r="T57" s="352">
        <v>-1020387291</v>
      </c>
      <c r="U57" s="352">
        <v>-748322972</v>
      </c>
      <c r="V57" s="361">
        <f>+V58</f>
        <v>4118119630</v>
      </c>
      <c r="W57" s="367">
        <f>+W58</f>
        <v>4000960303</v>
      </c>
      <c r="X57" s="367">
        <f>+X58</f>
        <v>3886602893</v>
      </c>
      <c r="Y57" s="386"/>
    </row>
    <row r="58" spans="2:25" ht="12" customHeight="1">
      <c r="B58" s="425" t="s">
        <v>386</v>
      </c>
      <c r="C58" s="426"/>
      <c r="D58" s="351">
        <f>SUM(D59:D64)</f>
        <v>3394168399</v>
      </c>
      <c r="E58" s="352">
        <v>3082010901</v>
      </c>
      <c r="F58" s="352">
        <v>2718063685</v>
      </c>
      <c r="G58" s="351">
        <f>SUM(G59:G64)</f>
        <v>-29683466</v>
      </c>
      <c r="H58" s="352">
        <v>12602046</v>
      </c>
      <c r="I58" s="352">
        <v>35378069</v>
      </c>
      <c r="J58" s="351">
        <f>SUM(J59:J64)</f>
        <v>491049795</v>
      </c>
      <c r="K58" s="352">
        <v>425221425</v>
      </c>
      <c r="L58" s="352">
        <v>465620304</v>
      </c>
      <c r="M58" s="351">
        <f>SUM(M59:M64)</f>
        <v>901858295</v>
      </c>
      <c r="N58" s="352">
        <v>939460405</v>
      </c>
      <c r="O58" s="352">
        <v>912020793</v>
      </c>
      <c r="P58" s="351">
        <f>SUM(P59:P64)</f>
        <v>610107585</v>
      </c>
      <c r="Q58" s="352">
        <v>562052817</v>
      </c>
      <c r="R58" s="352">
        <v>503843014</v>
      </c>
      <c r="S58" s="351">
        <f>SUM(S59:S64)</f>
        <v>-1249380978</v>
      </c>
      <c r="T58" s="352">
        <v>-1020387291</v>
      </c>
      <c r="U58" s="352">
        <v>-748322972</v>
      </c>
      <c r="V58" s="361">
        <f>SUM(V59:V64)</f>
        <v>4118119630</v>
      </c>
      <c r="W58" s="367">
        <f>SUM(W59:W64)</f>
        <v>4000960303</v>
      </c>
      <c r="X58" s="367">
        <f>SUM(X59:X64)</f>
        <v>3886602893</v>
      </c>
      <c r="Y58" s="386"/>
    </row>
    <row r="59" spans="2:30" ht="12">
      <c r="B59" s="354"/>
      <c r="C59" s="355" t="s">
        <v>387</v>
      </c>
      <c r="D59" s="351">
        <v>2047834782</v>
      </c>
      <c r="E59" s="352">
        <v>1863803648</v>
      </c>
      <c r="F59" s="352">
        <v>1781799632</v>
      </c>
      <c r="G59" s="351">
        <v>63673820</v>
      </c>
      <c r="H59" s="352">
        <v>75661025</v>
      </c>
      <c r="I59" s="352">
        <v>57453398</v>
      </c>
      <c r="J59" s="351">
        <v>126390124</v>
      </c>
      <c r="K59" s="352">
        <v>111945652</v>
      </c>
      <c r="L59" s="352">
        <v>170138583</v>
      </c>
      <c r="M59" s="351">
        <v>178227389</v>
      </c>
      <c r="N59" s="352">
        <v>165215801</v>
      </c>
      <c r="O59" s="352">
        <v>164600583</v>
      </c>
      <c r="P59" s="351">
        <v>212212188</v>
      </c>
      <c r="Q59" s="352">
        <v>201643413</v>
      </c>
      <c r="R59" s="352">
        <v>186073314</v>
      </c>
      <c r="S59" s="351">
        <v>-1156860330</v>
      </c>
      <c r="T59" s="352">
        <v>-958973815</v>
      </c>
      <c r="U59" s="352">
        <v>-871893592</v>
      </c>
      <c r="V59" s="361">
        <f aca="true" t="shared" si="6" ref="V59:X64">+D59+G59+J59+M59+P59+S59</f>
        <v>1471477973</v>
      </c>
      <c r="W59" s="367">
        <f t="shared" si="6"/>
        <v>1459295724</v>
      </c>
      <c r="X59" s="367">
        <f t="shared" si="6"/>
        <v>1488171918</v>
      </c>
      <c r="Y59" s="386"/>
      <c r="AB59" s="353">
        <f>+'[1]Segmentos LN resumen'!D59-V59</f>
        <v>0</v>
      </c>
      <c r="AC59" s="353">
        <f>+'[1]Segmentos LN resumen'!E59-W59</f>
        <v>0</v>
      </c>
      <c r="AD59" s="353">
        <f>+'[1]Segmentos LN resumen'!F59-X59</f>
        <v>0</v>
      </c>
    </row>
    <row r="60" spans="2:30" ht="12">
      <c r="B60" s="354"/>
      <c r="C60" s="355" t="s">
        <v>388</v>
      </c>
      <c r="D60" s="351">
        <v>1381939229</v>
      </c>
      <c r="E60" s="352">
        <v>1446722329</v>
      </c>
      <c r="F60" s="352">
        <v>1093192232</v>
      </c>
      <c r="G60" s="351">
        <v>-77019920</v>
      </c>
      <c r="H60" s="352">
        <v>-64632839</v>
      </c>
      <c r="I60" s="352">
        <v>-13873002</v>
      </c>
      <c r="J60" s="351">
        <v>126312830</v>
      </c>
      <c r="K60" s="352">
        <v>171051337</v>
      </c>
      <c r="L60" s="352">
        <v>176225150</v>
      </c>
      <c r="M60" s="351">
        <v>476262805</v>
      </c>
      <c r="N60" s="352">
        <v>543834488</v>
      </c>
      <c r="O60" s="352">
        <v>524280383</v>
      </c>
      <c r="P60" s="351">
        <v>128910939</v>
      </c>
      <c r="Q60" s="352">
        <v>134872574</v>
      </c>
      <c r="R60" s="352">
        <v>75744989</v>
      </c>
      <c r="S60" s="351">
        <v>-8178072</v>
      </c>
      <c r="T60" s="352">
        <v>-168829313</v>
      </c>
      <c r="U60" s="352">
        <v>34872108</v>
      </c>
      <c r="V60" s="361">
        <f t="shared" si="6"/>
        <v>2028227811</v>
      </c>
      <c r="W60" s="367">
        <f t="shared" si="6"/>
        <v>2063018576</v>
      </c>
      <c r="X60" s="367">
        <f t="shared" si="6"/>
        <v>1890441860</v>
      </c>
      <c r="Y60" s="386"/>
      <c r="AB60" s="353">
        <f>+'[1]Segmentos LN resumen'!D60-V60</f>
        <v>0</v>
      </c>
      <c r="AC60" s="353">
        <f>+'[1]Segmentos LN resumen'!E60-W60</f>
        <v>0</v>
      </c>
      <c r="AD60" s="353">
        <f>+'[1]Segmentos LN resumen'!F60-X60</f>
        <v>0</v>
      </c>
    </row>
    <row r="61" spans="2:30" ht="12">
      <c r="B61" s="354"/>
      <c r="C61" s="355" t="s">
        <v>389</v>
      </c>
      <c r="D61" s="351">
        <v>206008557</v>
      </c>
      <c r="E61" s="352">
        <v>206008557</v>
      </c>
      <c r="F61" s="352">
        <v>206008557</v>
      </c>
      <c r="G61" s="351">
        <v>0</v>
      </c>
      <c r="H61" s="352">
        <v>0</v>
      </c>
      <c r="I61" s="352">
        <v>0</v>
      </c>
      <c r="J61" s="351">
        <v>0</v>
      </c>
      <c r="K61" s="352">
        <v>0</v>
      </c>
      <c r="L61" s="352">
        <v>0</v>
      </c>
      <c r="M61" s="351">
        <v>0</v>
      </c>
      <c r="N61" s="352">
        <v>0</v>
      </c>
      <c r="O61" s="352">
        <v>0</v>
      </c>
      <c r="P61" s="351">
        <v>528022</v>
      </c>
      <c r="Q61" s="352">
        <v>501725</v>
      </c>
      <c r="R61" s="352">
        <v>0</v>
      </c>
      <c r="S61" s="351">
        <v>0</v>
      </c>
      <c r="T61" s="352">
        <v>0</v>
      </c>
      <c r="U61" s="352">
        <v>0</v>
      </c>
      <c r="V61" s="361">
        <f t="shared" si="6"/>
        <v>206536579</v>
      </c>
      <c r="W61" s="367">
        <f t="shared" si="6"/>
        <v>206510282</v>
      </c>
      <c r="X61" s="367">
        <f t="shared" si="6"/>
        <v>206008557</v>
      </c>
      <c r="Y61" s="386"/>
      <c r="AB61" s="353">
        <f>+'[1]Segmentos LN resumen'!D61-V61</f>
        <v>0</v>
      </c>
      <c r="AC61" s="353">
        <f>+'[1]Segmentos LN resumen'!E61-W61</f>
        <v>0</v>
      </c>
      <c r="AD61" s="353">
        <f>+'[1]Segmentos LN resumen'!F61-X61</f>
        <v>0</v>
      </c>
    </row>
    <row r="62" spans="2:30" ht="12" customHeight="1" hidden="1">
      <c r="B62" s="354"/>
      <c r="C62" s="355" t="s">
        <v>390</v>
      </c>
      <c r="D62" s="351">
        <v>0</v>
      </c>
      <c r="E62" s="352">
        <v>0</v>
      </c>
      <c r="F62" s="352">
        <v>0</v>
      </c>
      <c r="G62" s="351">
        <v>0</v>
      </c>
      <c r="H62" s="352">
        <v>0</v>
      </c>
      <c r="I62" s="352">
        <v>0</v>
      </c>
      <c r="J62" s="351">
        <v>0</v>
      </c>
      <c r="K62" s="352">
        <v>0</v>
      </c>
      <c r="L62" s="352">
        <v>0</v>
      </c>
      <c r="M62" s="351">
        <v>0</v>
      </c>
      <c r="N62" s="352">
        <v>0</v>
      </c>
      <c r="O62" s="352">
        <v>0</v>
      </c>
      <c r="P62" s="351">
        <v>0</v>
      </c>
      <c r="Q62" s="352">
        <v>0</v>
      </c>
      <c r="R62" s="352">
        <v>0</v>
      </c>
      <c r="S62" s="351">
        <v>0</v>
      </c>
      <c r="T62" s="352">
        <v>0</v>
      </c>
      <c r="U62" s="352">
        <v>0</v>
      </c>
      <c r="V62" s="361">
        <f t="shared" si="6"/>
        <v>0</v>
      </c>
      <c r="W62" s="367">
        <f t="shared" si="6"/>
        <v>0</v>
      </c>
      <c r="X62" s="367">
        <f t="shared" si="6"/>
        <v>0</v>
      </c>
      <c r="Y62" s="386"/>
      <c r="AB62" s="353">
        <f>+'[1]Segmentos LN resumen'!D62-V62</f>
        <v>0</v>
      </c>
      <c r="AC62" s="353">
        <f>+'[1]Segmentos LN resumen'!E62-W62</f>
        <v>0</v>
      </c>
      <c r="AD62" s="353">
        <f>+'[1]Segmentos LN resumen'!F62-X62</f>
        <v>0</v>
      </c>
    </row>
    <row r="63" spans="2:30" ht="12" customHeight="1" hidden="1">
      <c r="B63" s="354"/>
      <c r="C63" s="355" t="s">
        <v>391</v>
      </c>
      <c r="D63" s="351">
        <v>0</v>
      </c>
      <c r="E63" s="352">
        <v>0</v>
      </c>
      <c r="F63" s="352">
        <v>0</v>
      </c>
      <c r="G63" s="351">
        <v>0</v>
      </c>
      <c r="H63" s="352">
        <v>0</v>
      </c>
      <c r="I63" s="352">
        <v>0</v>
      </c>
      <c r="J63" s="351">
        <v>0</v>
      </c>
      <c r="K63" s="352">
        <v>0</v>
      </c>
      <c r="L63" s="352">
        <v>0</v>
      </c>
      <c r="M63" s="351">
        <v>0</v>
      </c>
      <c r="N63" s="352">
        <v>0</v>
      </c>
      <c r="O63" s="352">
        <v>0</v>
      </c>
      <c r="P63" s="351">
        <v>0</v>
      </c>
      <c r="Q63" s="352">
        <v>0</v>
      </c>
      <c r="R63" s="352">
        <v>0</v>
      </c>
      <c r="S63" s="351">
        <v>0</v>
      </c>
      <c r="T63" s="352">
        <v>0</v>
      </c>
      <c r="U63" s="352">
        <v>0</v>
      </c>
      <c r="V63" s="361">
        <f t="shared" si="6"/>
        <v>0</v>
      </c>
      <c r="W63" s="367">
        <f t="shared" si="6"/>
        <v>0</v>
      </c>
      <c r="X63" s="367">
        <f t="shared" si="6"/>
        <v>0</v>
      </c>
      <c r="Y63" s="386"/>
      <c r="AB63" s="353">
        <f>+'[1]Segmentos LN resumen'!D63-V63</f>
        <v>0</v>
      </c>
      <c r="AC63" s="353">
        <f>+'[1]Segmentos LN resumen'!E63-W63</f>
        <v>0</v>
      </c>
      <c r="AD63" s="353">
        <f>+'[1]Segmentos LN resumen'!F63-X63</f>
        <v>0</v>
      </c>
    </row>
    <row r="64" spans="2:30" ht="12">
      <c r="B64" s="354"/>
      <c r="C64" s="355" t="s">
        <v>392</v>
      </c>
      <c r="D64" s="351">
        <v>-241614169</v>
      </c>
      <c r="E64" s="352">
        <v>-434523633</v>
      </c>
      <c r="F64" s="352">
        <v>-362936736</v>
      </c>
      <c r="G64" s="351">
        <v>-16337366</v>
      </c>
      <c r="H64" s="352">
        <v>1573860</v>
      </c>
      <c r="I64" s="352">
        <v>-8202327</v>
      </c>
      <c r="J64" s="351">
        <v>238346841</v>
      </c>
      <c r="K64" s="352">
        <v>142224436</v>
      </c>
      <c r="L64" s="352">
        <v>119256571</v>
      </c>
      <c r="M64" s="351">
        <v>247368101</v>
      </c>
      <c r="N64" s="352">
        <v>230410116</v>
      </c>
      <c r="O64" s="352">
        <v>223139827</v>
      </c>
      <c r="P64" s="351">
        <v>268456436</v>
      </c>
      <c r="Q64" s="352">
        <v>225035105</v>
      </c>
      <c r="R64" s="352">
        <v>242024711</v>
      </c>
      <c r="S64" s="351">
        <v>-84342576</v>
      </c>
      <c r="T64" s="352">
        <v>107415837</v>
      </c>
      <c r="U64" s="352">
        <v>88698512</v>
      </c>
      <c r="V64" s="361">
        <f t="shared" si="6"/>
        <v>411877267</v>
      </c>
      <c r="W64" s="367">
        <f t="shared" si="6"/>
        <v>272135721</v>
      </c>
      <c r="X64" s="367">
        <f t="shared" si="6"/>
        <v>301980558</v>
      </c>
      <c r="Y64" s="386"/>
      <c r="AB64" s="353">
        <f>+'[1]Segmentos LN resumen'!D64-V64</f>
        <v>0</v>
      </c>
      <c r="AC64" s="353">
        <f>+'[1]Segmentos LN resumen'!E64-W64</f>
        <v>0</v>
      </c>
      <c r="AD64" s="353">
        <f>+'[1]Segmentos LN resumen'!F64-X64</f>
        <v>0</v>
      </c>
    </row>
    <row r="66" spans="2:30" ht="12">
      <c r="B66" s="359" t="s">
        <v>393</v>
      </c>
      <c r="C66" s="355"/>
      <c r="D66" s="351">
        <v>0</v>
      </c>
      <c r="E66" s="352">
        <v>0</v>
      </c>
      <c r="F66" s="352">
        <v>0</v>
      </c>
      <c r="G66" s="351">
        <v>0</v>
      </c>
      <c r="H66" s="352">
        <v>0</v>
      </c>
      <c r="I66" s="352">
        <v>0</v>
      </c>
      <c r="J66" s="351">
        <v>0</v>
      </c>
      <c r="K66" s="352">
        <v>0</v>
      </c>
      <c r="L66" s="352">
        <v>0</v>
      </c>
      <c r="M66" s="351">
        <v>0</v>
      </c>
      <c r="N66" s="352">
        <v>0</v>
      </c>
      <c r="O66" s="352">
        <v>0</v>
      </c>
      <c r="P66" s="351">
        <v>0</v>
      </c>
      <c r="Q66" s="352">
        <v>0</v>
      </c>
      <c r="R66" s="352">
        <v>0</v>
      </c>
      <c r="S66" s="351">
        <v>0</v>
      </c>
      <c r="T66" s="352">
        <v>0</v>
      </c>
      <c r="U66" s="352">
        <v>0</v>
      </c>
      <c r="V66" s="361">
        <v>0</v>
      </c>
      <c r="W66" s="367">
        <v>0</v>
      </c>
      <c r="X66" s="367">
        <v>0</v>
      </c>
      <c r="Y66" s="386"/>
      <c r="AB66" s="353">
        <f>+'[1]Segmentos LN resumen'!D66-V66</f>
        <v>0</v>
      </c>
      <c r="AC66" s="353">
        <f>+'[1]Segmentos LN resumen'!E66-W66</f>
        <v>0</v>
      </c>
      <c r="AD66" s="353">
        <f>+'[1]Segmentos LN resumen'!F66-X66</f>
        <v>0</v>
      </c>
    </row>
    <row r="67" spans="22:25" ht="12">
      <c r="V67" s="365"/>
      <c r="W67" s="365"/>
      <c r="X67" s="365"/>
      <c r="Y67" s="365"/>
    </row>
    <row r="68" spans="2:30" ht="12">
      <c r="B68" s="366" t="s">
        <v>394</v>
      </c>
      <c r="C68" s="360"/>
      <c r="D68" s="361">
        <f>+D57+D48+D37</f>
        <v>5000563008</v>
      </c>
      <c r="E68" s="367">
        <v>4521947721</v>
      </c>
      <c r="F68" s="367">
        <v>4189861742</v>
      </c>
      <c r="G68" s="361">
        <f>+G57+G48+G37</f>
        <v>392359828</v>
      </c>
      <c r="H68" s="367">
        <v>436432261</v>
      </c>
      <c r="I68" s="367">
        <v>347541119</v>
      </c>
      <c r="J68" s="361">
        <f>+J57+J48+J37</f>
        <v>746058635</v>
      </c>
      <c r="K68" s="367">
        <v>606404104</v>
      </c>
      <c r="L68" s="367">
        <v>672193440</v>
      </c>
      <c r="M68" s="361">
        <f>+M57+M48+M37</f>
        <v>2293101307</v>
      </c>
      <c r="N68" s="367">
        <v>2033662776</v>
      </c>
      <c r="O68" s="367">
        <v>1849027622</v>
      </c>
      <c r="P68" s="361">
        <f>+P57+P48+P37</f>
        <v>1018110032</v>
      </c>
      <c r="Q68" s="367">
        <v>988071984</v>
      </c>
      <c r="R68" s="367">
        <v>866977201</v>
      </c>
      <c r="S68" s="361">
        <f>+S57+S48+S37</f>
        <v>-1375774852</v>
      </c>
      <c r="T68" s="367">
        <v>-1040393322</v>
      </c>
      <c r="U68" s="367">
        <v>-815953382</v>
      </c>
      <c r="V68" s="361">
        <f>+V57+V48+V37</f>
        <v>8074417958</v>
      </c>
      <c r="W68" s="367">
        <f>+W57+W48+W37</f>
        <v>7546125524</v>
      </c>
      <c r="X68" s="367">
        <f>+X57+X48+X37</f>
        <v>7109647742</v>
      </c>
      <c r="Y68" s="386"/>
      <c r="AB68" s="353">
        <f>+'[1]Segmentos LN resumen'!D68-V68</f>
        <v>0</v>
      </c>
      <c r="AC68" s="353">
        <f>+'[1]Segmentos LN resumen'!E68-W68</f>
        <v>0</v>
      </c>
      <c r="AD68" s="353">
        <f>+'[1]Segmentos LN resumen'!F68-X68</f>
        <v>0</v>
      </c>
    </row>
    <row r="69" spans="4:25" ht="12">
      <c r="D69" s="353">
        <f aca="true" t="shared" si="7" ref="D69:X69">+D29-D68</f>
        <v>0</v>
      </c>
      <c r="E69" s="353">
        <f t="shared" si="7"/>
        <v>0</v>
      </c>
      <c r="F69" s="353">
        <f t="shared" si="7"/>
        <v>0</v>
      </c>
      <c r="G69" s="353">
        <f t="shared" si="7"/>
        <v>0</v>
      </c>
      <c r="H69" s="353">
        <f t="shared" si="7"/>
        <v>0</v>
      </c>
      <c r="I69" s="353">
        <f t="shared" si="7"/>
        <v>0</v>
      </c>
      <c r="J69" s="353">
        <f t="shared" si="7"/>
        <v>0</v>
      </c>
      <c r="K69" s="353">
        <f t="shared" si="7"/>
        <v>0</v>
      </c>
      <c r="L69" s="353">
        <f t="shared" si="7"/>
        <v>0</v>
      </c>
      <c r="M69" s="353">
        <f t="shared" si="7"/>
        <v>0</v>
      </c>
      <c r="N69" s="353">
        <f t="shared" si="7"/>
        <v>0</v>
      </c>
      <c r="O69" s="353">
        <f t="shared" si="7"/>
        <v>0</v>
      </c>
      <c r="P69" s="353">
        <f t="shared" si="7"/>
        <v>0</v>
      </c>
      <c r="Q69" s="353">
        <f t="shared" si="7"/>
        <v>0</v>
      </c>
      <c r="R69" s="353">
        <f t="shared" si="7"/>
        <v>0</v>
      </c>
      <c r="S69" s="353">
        <f t="shared" si="7"/>
        <v>0</v>
      </c>
      <c r="T69" s="353">
        <f t="shared" si="7"/>
        <v>0</v>
      </c>
      <c r="U69" s="353">
        <f t="shared" si="7"/>
        <v>0</v>
      </c>
      <c r="V69" s="353">
        <f t="shared" si="7"/>
        <v>0</v>
      </c>
      <c r="W69" s="353">
        <f t="shared" si="7"/>
        <v>0</v>
      </c>
      <c r="X69" s="353">
        <f t="shared" si="7"/>
        <v>0</v>
      </c>
      <c r="Y69" s="353"/>
    </row>
    <row r="70" spans="4:25" ht="12"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</row>
    <row r="71" spans="4:24" ht="22.5" customHeight="1">
      <c r="D71" s="444" t="s">
        <v>339</v>
      </c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6"/>
    </row>
    <row r="72" spans="2:24" ht="30.75" customHeight="1">
      <c r="B72" s="427" t="s">
        <v>366</v>
      </c>
      <c r="C72" s="428"/>
      <c r="D72" s="429" t="s">
        <v>0</v>
      </c>
      <c r="E72" s="430"/>
      <c r="F72" s="431"/>
      <c r="G72" s="429" t="s">
        <v>1</v>
      </c>
      <c r="H72" s="430"/>
      <c r="I72" s="431"/>
      <c r="J72" s="429" t="s">
        <v>434</v>
      </c>
      <c r="K72" s="430"/>
      <c r="L72" s="431"/>
      <c r="M72" s="429" t="s">
        <v>2</v>
      </c>
      <c r="N72" s="430"/>
      <c r="O72" s="431"/>
      <c r="P72" s="429" t="s">
        <v>435</v>
      </c>
      <c r="Q72" s="430"/>
      <c r="R72" s="431"/>
      <c r="S72" s="429" t="s">
        <v>436</v>
      </c>
      <c r="T72" s="430"/>
      <c r="U72" s="431"/>
      <c r="V72" s="429" t="s">
        <v>342</v>
      </c>
      <c r="W72" s="430"/>
      <c r="X72" s="431"/>
    </row>
    <row r="73" spans="2:24" ht="12">
      <c r="B73" s="421" t="s">
        <v>395</v>
      </c>
      <c r="C73" s="422"/>
      <c r="D73" s="346">
        <f>+D35</f>
        <v>41820</v>
      </c>
      <c r="E73" s="347">
        <f>+'[1]Segmentos pais'!E73</f>
        <v>41455</v>
      </c>
      <c r="F73" s="347">
        <f>+'[1]Segmentos pais'!F73</f>
        <v>41274</v>
      </c>
      <c r="G73" s="346">
        <f>+G35</f>
        <v>41820</v>
      </c>
      <c r="H73" s="347">
        <f>+E73</f>
        <v>41455</v>
      </c>
      <c r="I73" s="347">
        <f>+'[1]Segmentos pais'!I73</f>
        <v>41274</v>
      </c>
      <c r="J73" s="346">
        <f>+J35</f>
        <v>41820</v>
      </c>
      <c r="K73" s="347">
        <f>+H73</f>
        <v>41455</v>
      </c>
      <c r="L73" s="347">
        <f>+'[1]Segmentos pais'!L73</f>
        <v>41274</v>
      </c>
      <c r="M73" s="346">
        <f>+M35</f>
        <v>41820</v>
      </c>
      <c r="N73" s="347">
        <f>+K73</f>
        <v>41455</v>
      </c>
      <c r="O73" s="347">
        <f>+'[1]Segmentos pais'!O73</f>
        <v>41274</v>
      </c>
      <c r="P73" s="346">
        <f>+P35</f>
        <v>41820</v>
      </c>
      <c r="Q73" s="347">
        <f>+N73</f>
        <v>41455</v>
      </c>
      <c r="R73" s="347">
        <f>+'[1]Segmentos pais'!R73</f>
        <v>41274</v>
      </c>
      <c r="S73" s="391">
        <f>+S35</f>
        <v>41820</v>
      </c>
      <c r="T73" s="347">
        <f>+Q73</f>
        <v>41455</v>
      </c>
      <c r="U73" s="347">
        <f>+'[1]Segmentos pais'!U73</f>
        <v>41274</v>
      </c>
      <c r="V73" s="346">
        <f>+V35</f>
        <v>41820</v>
      </c>
      <c r="W73" s="347">
        <f>+Q73</f>
        <v>41455</v>
      </c>
      <c r="X73" s="347"/>
    </row>
    <row r="74" spans="2:24" ht="12">
      <c r="B74" s="423"/>
      <c r="C74" s="424"/>
      <c r="D74" s="369" t="s">
        <v>344</v>
      </c>
      <c r="E74" s="370" t="s">
        <v>344</v>
      </c>
      <c r="F74" s="370" t="s">
        <v>344</v>
      </c>
      <c r="G74" s="369" t="s">
        <v>344</v>
      </c>
      <c r="H74" s="370" t="s">
        <v>344</v>
      </c>
      <c r="I74" s="370" t="s">
        <v>344</v>
      </c>
      <c r="J74" s="369" t="s">
        <v>344</v>
      </c>
      <c r="K74" s="370" t="s">
        <v>344</v>
      </c>
      <c r="L74" s="370" t="s">
        <v>344</v>
      </c>
      <c r="M74" s="369" t="s">
        <v>344</v>
      </c>
      <c r="N74" s="370" t="s">
        <v>344</v>
      </c>
      <c r="O74" s="370" t="s">
        <v>344</v>
      </c>
      <c r="P74" s="369" t="s">
        <v>344</v>
      </c>
      <c r="Q74" s="370"/>
      <c r="R74" s="370" t="s">
        <v>344</v>
      </c>
      <c r="S74" s="392" t="s">
        <v>344</v>
      </c>
      <c r="T74" s="370" t="s">
        <v>344</v>
      </c>
      <c r="U74" s="370" t="s">
        <v>344</v>
      </c>
      <c r="V74" s="369" t="s">
        <v>344</v>
      </c>
      <c r="W74" s="370" t="s">
        <v>344</v>
      </c>
      <c r="X74" s="370"/>
    </row>
    <row r="75" spans="2:30" ht="12">
      <c r="B75" s="366" t="s">
        <v>396</v>
      </c>
      <c r="C75" s="371"/>
      <c r="D75" s="373">
        <f>+D76+D80</f>
        <v>551285173</v>
      </c>
      <c r="E75" s="367">
        <v>419741846</v>
      </c>
      <c r="F75" s="372"/>
      <c r="G75" s="373">
        <f>+G76+G80</f>
        <v>83424652</v>
      </c>
      <c r="H75" s="367">
        <v>163658738</v>
      </c>
      <c r="I75" s="372"/>
      <c r="J75" s="373">
        <f>+J76+J80</f>
        <v>226378303</v>
      </c>
      <c r="K75" s="367">
        <v>179104462</v>
      </c>
      <c r="L75" s="372"/>
      <c r="M75" s="373">
        <f>+M76+M80</f>
        <v>360396927</v>
      </c>
      <c r="N75" s="367">
        <v>310337680</v>
      </c>
      <c r="O75" s="372"/>
      <c r="P75" s="373">
        <f>+P76+P80</f>
        <v>191783312</v>
      </c>
      <c r="Q75" s="367">
        <v>139070731</v>
      </c>
      <c r="R75" s="372"/>
      <c r="S75" s="373">
        <f>+S76+S80</f>
        <v>-100823</v>
      </c>
      <c r="T75" s="367">
        <v>-241544</v>
      </c>
      <c r="U75" s="372"/>
      <c r="V75" s="373">
        <f>+V76+V80</f>
        <v>1413167544</v>
      </c>
      <c r="W75" s="372">
        <f>+W76+W80</f>
        <v>1211671913</v>
      </c>
      <c r="X75" s="372">
        <f>+X76+X80</f>
        <v>0</v>
      </c>
      <c r="AB75" s="353">
        <f>+'[1]Segmentos LN resumen'!D75-V75</f>
        <v>0</v>
      </c>
      <c r="AC75" s="353">
        <f>+'[1]Segmentos LN resumen'!E75-W75</f>
        <v>0</v>
      </c>
      <c r="AD75" s="353">
        <f>+'[1]Segmentos LN resumen'!F75-X75</f>
        <v>0</v>
      </c>
    </row>
    <row r="76" spans="2:30" ht="12">
      <c r="B76" s="374"/>
      <c r="C76" s="357" t="s">
        <v>397</v>
      </c>
      <c r="D76" s="373">
        <f>SUM(D77:D79)</f>
        <v>546936985</v>
      </c>
      <c r="E76" s="367">
        <v>418393158</v>
      </c>
      <c r="F76" s="372"/>
      <c r="G76" s="373">
        <f>SUM(G77:G79)</f>
        <v>62584391</v>
      </c>
      <c r="H76" s="367">
        <v>152959388</v>
      </c>
      <c r="I76" s="372"/>
      <c r="J76" s="373">
        <f>SUM(J77:J79)</f>
        <v>226376213</v>
      </c>
      <c r="K76" s="367">
        <v>179104462</v>
      </c>
      <c r="L76" s="372"/>
      <c r="M76" s="373">
        <f>SUM(M77:M79)</f>
        <v>359145471</v>
      </c>
      <c r="N76" s="367">
        <v>310139152</v>
      </c>
      <c r="O76" s="372"/>
      <c r="P76" s="373">
        <f>SUM(P77:P79)</f>
        <v>186581138</v>
      </c>
      <c r="Q76" s="367">
        <v>138416016</v>
      </c>
      <c r="R76" s="372"/>
      <c r="S76" s="373">
        <f>SUM(S77:S79)</f>
        <v>-90799</v>
      </c>
      <c r="T76" s="367">
        <v>-237196</v>
      </c>
      <c r="U76" s="372"/>
      <c r="V76" s="373">
        <f>SUM(V77:V79)</f>
        <v>1381533399</v>
      </c>
      <c r="W76" s="372">
        <f>SUM(W77:W79)</f>
        <v>1198774980</v>
      </c>
      <c r="X76" s="372">
        <f>SUM(X77:X79)</f>
        <v>0</v>
      </c>
      <c r="AB76" s="353">
        <f>+'[1]Segmentos LN resumen'!D76-V76</f>
        <v>0</v>
      </c>
      <c r="AC76" s="353">
        <f>+'[1]Segmentos LN resumen'!E76-W76</f>
        <v>0</v>
      </c>
      <c r="AD76" s="353">
        <f>+'[1]Segmentos LN resumen'!F76-X76</f>
        <v>0</v>
      </c>
    </row>
    <row r="77" spans="2:30" ht="12">
      <c r="B77" s="374"/>
      <c r="C77" s="375" t="s">
        <v>398</v>
      </c>
      <c r="D77" s="376">
        <v>513913971</v>
      </c>
      <c r="E77" s="352">
        <v>408640014</v>
      </c>
      <c r="F77" s="377"/>
      <c r="G77" s="376">
        <v>37743349</v>
      </c>
      <c r="H77" s="352">
        <v>152951964</v>
      </c>
      <c r="I77" s="377"/>
      <c r="J77" s="376">
        <v>196305763</v>
      </c>
      <c r="K77" s="352">
        <v>147250386</v>
      </c>
      <c r="L77" s="377"/>
      <c r="M77" s="376">
        <v>358865199</v>
      </c>
      <c r="N77" s="352">
        <v>309783399</v>
      </c>
      <c r="O77" s="377"/>
      <c r="P77" s="376">
        <v>171352612</v>
      </c>
      <c r="Q77" s="352">
        <v>130562102</v>
      </c>
      <c r="R77" s="377"/>
      <c r="S77" s="376">
        <v>0</v>
      </c>
      <c r="T77" s="352">
        <v>0</v>
      </c>
      <c r="U77" s="377"/>
      <c r="V77" s="376">
        <f aca="true" t="shared" si="8" ref="V77:X79">+D77+G77+J77+M77+P77+S77</f>
        <v>1278180894</v>
      </c>
      <c r="W77" s="378">
        <f t="shared" si="8"/>
        <v>1149187865</v>
      </c>
      <c r="X77" s="378">
        <f t="shared" si="8"/>
        <v>0</v>
      </c>
      <c r="AB77" s="353">
        <f>+'[1]Segmentos LN resumen'!D77-V77</f>
        <v>0</v>
      </c>
      <c r="AC77" s="353">
        <f>+'[1]Segmentos LN resumen'!E77-W77</f>
        <v>0</v>
      </c>
      <c r="AD77" s="353">
        <f>+'[1]Segmentos LN resumen'!F77-X77</f>
        <v>0</v>
      </c>
    </row>
    <row r="78" spans="2:30" ht="12">
      <c r="B78" s="374"/>
      <c r="C78" s="375" t="s">
        <v>399</v>
      </c>
      <c r="D78" s="376">
        <v>7043803</v>
      </c>
      <c r="E78" s="352">
        <v>20173</v>
      </c>
      <c r="F78" s="377"/>
      <c r="G78" s="376">
        <v>0</v>
      </c>
      <c r="H78" s="352">
        <v>0</v>
      </c>
      <c r="I78" s="377"/>
      <c r="J78" s="376">
        <v>0</v>
      </c>
      <c r="K78" s="352">
        <v>0</v>
      </c>
      <c r="L78" s="377"/>
      <c r="M78" s="376">
        <v>0</v>
      </c>
      <c r="N78" s="352">
        <v>0</v>
      </c>
      <c r="O78" s="377"/>
      <c r="P78" s="376">
        <v>5455713</v>
      </c>
      <c r="Q78" s="352">
        <v>2774150</v>
      </c>
      <c r="R78" s="377"/>
      <c r="S78" s="376">
        <v>0</v>
      </c>
      <c r="T78" s="352">
        <v>0</v>
      </c>
      <c r="U78" s="377"/>
      <c r="V78" s="376">
        <f t="shared" si="8"/>
        <v>12499516</v>
      </c>
      <c r="W78" s="378">
        <f t="shared" si="8"/>
        <v>2794323</v>
      </c>
      <c r="X78" s="378">
        <f t="shared" si="8"/>
        <v>0</v>
      </c>
      <c r="AB78" s="353">
        <f>+'[1]Segmentos LN resumen'!D78-V78</f>
        <v>0</v>
      </c>
      <c r="AC78" s="353">
        <f>+'[1]Segmentos LN resumen'!E78-W78</f>
        <v>0</v>
      </c>
      <c r="AD78" s="353">
        <f>+'[1]Segmentos LN resumen'!F78-X78</f>
        <v>0</v>
      </c>
    </row>
    <row r="79" spans="2:30" ht="12">
      <c r="B79" s="374"/>
      <c r="C79" s="375" t="s">
        <v>400</v>
      </c>
      <c r="D79" s="376">
        <v>25979211</v>
      </c>
      <c r="E79" s="352">
        <v>9732971</v>
      </c>
      <c r="F79" s="377"/>
      <c r="G79" s="376">
        <v>24841042</v>
      </c>
      <c r="H79" s="352">
        <v>7424</v>
      </c>
      <c r="I79" s="377"/>
      <c r="J79" s="376">
        <v>30070450</v>
      </c>
      <c r="K79" s="352">
        <v>31854076</v>
      </c>
      <c r="L79" s="377"/>
      <c r="M79" s="376">
        <v>280272</v>
      </c>
      <c r="N79" s="352">
        <v>355753</v>
      </c>
      <c r="O79" s="377"/>
      <c r="P79" s="376">
        <v>9772813</v>
      </c>
      <c r="Q79" s="352">
        <v>5079764</v>
      </c>
      <c r="R79" s="377"/>
      <c r="S79" s="376">
        <v>-90799</v>
      </c>
      <c r="T79" s="352">
        <v>-237196</v>
      </c>
      <c r="U79" s="377"/>
      <c r="V79" s="376">
        <f t="shared" si="8"/>
        <v>90852989</v>
      </c>
      <c r="W79" s="378">
        <f t="shared" si="8"/>
        <v>46792792</v>
      </c>
      <c r="X79" s="378">
        <f t="shared" si="8"/>
        <v>0</v>
      </c>
      <c r="AB79" s="353">
        <f>+'[1]Segmentos LN resumen'!D79-V79</f>
        <v>0</v>
      </c>
      <c r="AC79" s="353">
        <f>+'[1]Segmentos LN resumen'!E79-W79</f>
        <v>0</v>
      </c>
      <c r="AD79" s="353">
        <f>+'[1]Segmentos LN resumen'!F79-X79</f>
        <v>0</v>
      </c>
    </row>
    <row r="80" spans="2:30" ht="12">
      <c r="B80" s="374"/>
      <c r="C80" s="357" t="s">
        <v>401</v>
      </c>
      <c r="D80" s="376">
        <v>4348188</v>
      </c>
      <c r="E80" s="352">
        <v>1348688</v>
      </c>
      <c r="F80" s="377"/>
      <c r="G80" s="376">
        <v>20840261</v>
      </c>
      <c r="H80" s="352">
        <v>10699350</v>
      </c>
      <c r="I80" s="377"/>
      <c r="J80" s="376">
        <v>2090</v>
      </c>
      <c r="K80" s="352">
        <v>0</v>
      </c>
      <c r="L80" s="377"/>
      <c r="M80" s="376">
        <v>1251456</v>
      </c>
      <c r="N80" s="352">
        <v>198528</v>
      </c>
      <c r="O80" s="377"/>
      <c r="P80" s="376">
        <v>5202174</v>
      </c>
      <c r="Q80" s="352">
        <v>654715</v>
      </c>
      <c r="R80" s="377"/>
      <c r="S80" s="376">
        <v>-10024</v>
      </c>
      <c r="T80" s="352">
        <v>-4348</v>
      </c>
      <c r="U80" s="377"/>
      <c r="V80" s="376">
        <f>+D80+G80+J80+M80+P80+S80</f>
        <v>31634145</v>
      </c>
      <c r="W80" s="378">
        <f>+E80+H80+K80+N80+Q80+T80</f>
        <v>12896933</v>
      </c>
      <c r="X80" s="378">
        <f>+F80+I80+L80+O80+R80+U80</f>
        <v>0</v>
      </c>
      <c r="AB80" s="353">
        <f>+'[1]Segmentos LN resumen'!D80-V80</f>
        <v>0</v>
      </c>
      <c r="AC80" s="353">
        <f>+'[1]Segmentos LN resumen'!E80-W80</f>
        <v>0</v>
      </c>
      <c r="AD80" s="353">
        <f>+'[1]Segmentos LN resumen'!F80-X80</f>
        <v>0</v>
      </c>
    </row>
    <row r="81" spans="4:30" ht="12">
      <c r="D81" s="353"/>
      <c r="E81" s="353"/>
      <c r="G81" s="353"/>
      <c r="H81" s="353"/>
      <c r="J81" s="353"/>
      <c r="K81" s="353"/>
      <c r="M81" s="353"/>
      <c r="N81" s="353"/>
      <c r="P81" s="353"/>
      <c r="Q81" s="353"/>
      <c r="S81" s="353"/>
      <c r="T81" s="353"/>
      <c r="V81" s="353"/>
      <c r="W81" s="353"/>
      <c r="X81" s="353"/>
      <c r="AB81" s="353">
        <f>+'[1]Segmentos LN resumen'!D81-V81</f>
        <v>0</v>
      </c>
      <c r="AC81" s="353">
        <f>+'[1]Segmentos LN resumen'!E81-W81</f>
        <v>0</v>
      </c>
      <c r="AD81" s="353">
        <f>+'[1]Segmentos LN resumen'!F81-X81</f>
        <v>0</v>
      </c>
    </row>
    <row r="82" spans="2:30" ht="12">
      <c r="B82" s="366" t="s">
        <v>402</v>
      </c>
      <c r="C82" s="379"/>
      <c r="D82" s="373">
        <f>SUM(D83:D86)</f>
        <v>-425806219</v>
      </c>
      <c r="E82" s="367">
        <v>-272893453</v>
      </c>
      <c r="F82" s="372"/>
      <c r="G82" s="373">
        <f>SUM(G83:G86)</f>
        <v>-26622737</v>
      </c>
      <c r="H82" s="367">
        <v>-122503967</v>
      </c>
      <c r="I82" s="372"/>
      <c r="J82" s="373">
        <f>SUM(J83:J86)</f>
        <v>-112254137</v>
      </c>
      <c r="K82" s="367">
        <v>-78665458</v>
      </c>
      <c r="L82" s="372"/>
      <c r="M82" s="373">
        <f>SUM(M83:M86)</f>
        <v>-105186893</v>
      </c>
      <c r="N82" s="367">
        <v>-96918542</v>
      </c>
      <c r="O82" s="372"/>
      <c r="P82" s="373">
        <f>SUM(P83:P86)</f>
        <v>-72206577</v>
      </c>
      <c r="Q82" s="367">
        <v>-50615422</v>
      </c>
      <c r="R82" s="372"/>
      <c r="S82" s="373">
        <f>SUM(S83:S86)</f>
        <v>0</v>
      </c>
      <c r="T82" s="367">
        <v>0</v>
      </c>
      <c r="U82" s="372"/>
      <c r="V82" s="373">
        <f>SUM(V83:V86)</f>
        <v>-742076563</v>
      </c>
      <c r="W82" s="372">
        <f>SUM(W83:W86)</f>
        <v>-621596842</v>
      </c>
      <c r="X82" s="372">
        <f>SUM(X83:X86)</f>
        <v>0</v>
      </c>
      <c r="AB82" s="353">
        <f>+'[1]Segmentos LN resumen'!D82-V82</f>
        <v>0</v>
      </c>
      <c r="AC82" s="353">
        <f>+'[1]Segmentos LN resumen'!E82-W82</f>
        <v>0</v>
      </c>
      <c r="AD82" s="353">
        <f>+'[1]Segmentos LN resumen'!F82-X82</f>
        <v>0</v>
      </c>
    </row>
    <row r="83" spans="2:30" ht="12">
      <c r="B83" s="374"/>
      <c r="C83" s="375" t="s">
        <v>403</v>
      </c>
      <c r="D83" s="376">
        <v>-175055817</v>
      </c>
      <c r="E83" s="352">
        <v>-82566078</v>
      </c>
      <c r="F83" s="377"/>
      <c r="G83" s="376">
        <v>-3339115</v>
      </c>
      <c r="H83" s="352">
        <v>-13444986</v>
      </c>
      <c r="I83" s="377"/>
      <c r="J83" s="376">
        <v>-77035251</v>
      </c>
      <c r="K83" s="352">
        <v>-30934547</v>
      </c>
      <c r="L83" s="377"/>
      <c r="M83" s="376">
        <v>-44039700</v>
      </c>
      <c r="N83" s="352">
        <v>-36821372</v>
      </c>
      <c r="O83" s="377"/>
      <c r="P83" s="376">
        <v>-7198774</v>
      </c>
      <c r="Q83" s="352">
        <v>-8042919</v>
      </c>
      <c r="R83" s="377"/>
      <c r="S83" s="376">
        <v>1505561</v>
      </c>
      <c r="T83" s="352">
        <v>2052582</v>
      </c>
      <c r="U83" s="377"/>
      <c r="V83" s="376">
        <f aca="true" t="shared" si="9" ref="V83:X86">+D83+G83+J83+M83+P83+S83</f>
        <v>-305163096</v>
      </c>
      <c r="W83" s="378">
        <f t="shared" si="9"/>
        <v>-169757320</v>
      </c>
      <c r="X83" s="378">
        <f t="shared" si="9"/>
        <v>0</v>
      </c>
      <c r="AB83" s="353">
        <f>+'[1]Segmentos LN resumen'!D83-V83</f>
        <v>0</v>
      </c>
      <c r="AC83" s="353">
        <f>+'[1]Segmentos LN resumen'!E83-W83</f>
        <v>0</v>
      </c>
      <c r="AD83" s="353">
        <f>+'[1]Segmentos LN resumen'!F83-X83</f>
        <v>0</v>
      </c>
    </row>
    <row r="84" spans="2:30" ht="12">
      <c r="B84" s="374"/>
      <c r="C84" s="375" t="s">
        <v>404</v>
      </c>
      <c r="D84" s="376">
        <v>-165257965</v>
      </c>
      <c r="E84" s="352">
        <v>-123263346</v>
      </c>
      <c r="F84" s="377"/>
      <c r="G84" s="376">
        <v>-19130616</v>
      </c>
      <c r="H84" s="352">
        <v>-105428471</v>
      </c>
      <c r="I84" s="377"/>
      <c r="J84" s="376">
        <v>-24999781</v>
      </c>
      <c r="K84" s="352">
        <v>-25468668</v>
      </c>
      <c r="L84" s="377"/>
      <c r="M84" s="376">
        <v>-14540529</v>
      </c>
      <c r="N84" s="352">
        <v>-19846127</v>
      </c>
      <c r="O84" s="377"/>
      <c r="P84" s="376">
        <v>-39665599</v>
      </c>
      <c r="Q84" s="352">
        <v>-26966753</v>
      </c>
      <c r="R84" s="377"/>
      <c r="S84" s="376">
        <v>0</v>
      </c>
      <c r="T84" s="352">
        <v>0</v>
      </c>
      <c r="U84" s="377"/>
      <c r="V84" s="376">
        <f t="shared" si="9"/>
        <v>-263594490</v>
      </c>
      <c r="W84" s="378">
        <f t="shared" si="9"/>
        <v>-300973365</v>
      </c>
      <c r="X84" s="378">
        <f t="shared" si="9"/>
        <v>0</v>
      </c>
      <c r="AB84" s="353">
        <f>+'[1]Segmentos LN resumen'!D84-V84</f>
        <v>0</v>
      </c>
      <c r="AC84" s="353">
        <f>+'[1]Segmentos LN resumen'!E84-W84</f>
        <v>0</v>
      </c>
      <c r="AD84" s="353">
        <f>+'[1]Segmentos LN resumen'!F84-X84</f>
        <v>0</v>
      </c>
    </row>
    <row r="85" spans="2:30" ht="12">
      <c r="B85" s="374"/>
      <c r="C85" s="375" t="s">
        <v>405</v>
      </c>
      <c r="D85" s="376">
        <v>-83762698</v>
      </c>
      <c r="E85" s="352">
        <v>-67396083</v>
      </c>
      <c r="F85" s="377"/>
      <c r="G85" s="376">
        <v>-420205</v>
      </c>
      <c r="H85" s="352">
        <v>-361542</v>
      </c>
      <c r="I85" s="377"/>
      <c r="J85" s="376">
        <v>-6836717</v>
      </c>
      <c r="K85" s="352">
        <v>-6711370</v>
      </c>
      <c r="L85" s="377"/>
      <c r="M85" s="376">
        <v>-32858818</v>
      </c>
      <c r="N85" s="352">
        <v>-28519287</v>
      </c>
      <c r="O85" s="377"/>
      <c r="P85" s="376">
        <v>-15355409</v>
      </c>
      <c r="Q85" s="352">
        <v>-10765822</v>
      </c>
      <c r="R85" s="377"/>
      <c r="S85" s="376">
        <v>-1505561</v>
      </c>
      <c r="T85" s="352">
        <v>-2052582</v>
      </c>
      <c r="U85" s="377"/>
      <c r="V85" s="376">
        <f t="shared" si="9"/>
        <v>-140739408</v>
      </c>
      <c r="W85" s="378">
        <f t="shared" si="9"/>
        <v>-115806686</v>
      </c>
      <c r="X85" s="378">
        <f t="shared" si="9"/>
        <v>0</v>
      </c>
      <c r="AB85" s="353">
        <f>+'[1]Segmentos LN resumen'!D85-V85</f>
        <v>0</v>
      </c>
      <c r="AC85" s="353">
        <f>+'[1]Segmentos LN resumen'!E85-W85</f>
        <v>0</v>
      </c>
      <c r="AD85" s="353">
        <f>+'[1]Segmentos LN resumen'!F85-X85</f>
        <v>0</v>
      </c>
    </row>
    <row r="86" spans="2:30" ht="12">
      <c r="B86" s="374"/>
      <c r="C86" s="375" t="s">
        <v>406</v>
      </c>
      <c r="D86" s="376">
        <v>-1729739</v>
      </c>
      <c r="E86" s="352">
        <v>332054</v>
      </c>
      <c r="F86" s="377"/>
      <c r="G86" s="376">
        <v>-3732801</v>
      </c>
      <c r="H86" s="352">
        <v>-3268968</v>
      </c>
      <c r="I86" s="377"/>
      <c r="J86" s="376">
        <v>-3382388</v>
      </c>
      <c r="K86" s="352">
        <v>-15550873</v>
      </c>
      <c r="L86" s="377"/>
      <c r="M86" s="376">
        <v>-13747846</v>
      </c>
      <c r="N86" s="352">
        <v>-11731756</v>
      </c>
      <c r="O86" s="377"/>
      <c r="P86" s="376">
        <v>-9986795</v>
      </c>
      <c r="Q86" s="352">
        <v>-4839928</v>
      </c>
      <c r="R86" s="377"/>
      <c r="S86" s="376">
        <v>0</v>
      </c>
      <c r="T86" s="352">
        <v>0</v>
      </c>
      <c r="U86" s="377"/>
      <c r="V86" s="376">
        <f t="shared" si="9"/>
        <v>-32579569</v>
      </c>
      <c r="W86" s="378">
        <f t="shared" si="9"/>
        <v>-35059471</v>
      </c>
      <c r="X86" s="378">
        <f t="shared" si="9"/>
        <v>0</v>
      </c>
      <c r="AB86" s="353">
        <f>+'[1]Segmentos LN resumen'!D86-V86</f>
        <v>0</v>
      </c>
      <c r="AC86" s="353">
        <f>+'[1]Segmentos LN resumen'!E86-W86</f>
        <v>0</v>
      </c>
      <c r="AD86" s="353">
        <f>+'[1]Segmentos LN resumen'!F86-X86</f>
        <v>0</v>
      </c>
    </row>
    <row r="87" spans="4:30" ht="12">
      <c r="D87" s="353"/>
      <c r="E87" s="353"/>
      <c r="G87" s="353"/>
      <c r="H87" s="353"/>
      <c r="J87" s="353"/>
      <c r="K87" s="353"/>
      <c r="M87" s="353"/>
      <c r="N87" s="353"/>
      <c r="P87" s="353"/>
      <c r="Q87" s="353"/>
      <c r="S87" s="353"/>
      <c r="T87" s="353"/>
      <c r="V87" s="353"/>
      <c r="W87" s="353"/>
      <c r="X87" s="353"/>
      <c r="AB87" s="353">
        <f>+'[1]Segmentos LN resumen'!D87-V87</f>
        <v>0</v>
      </c>
      <c r="AC87" s="353">
        <f>+'[1]Segmentos LN resumen'!E87-W87</f>
        <v>0</v>
      </c>
      <c r="AD87" s="353">
        <f>+'[1]Segmentos LN resumen'!F87-X87</f>
        <v>0</v>
      </c>
    </row>
    <row r="88" spans="2:30" ht="12">
      <c r="B88" s="366" t="s">
        <v>407</v>
      </c>
      <c r="C88" s="379"/>
      <c r="D88" s="373">
        <f>+D82+D75</f>
        <v>125478954</v>
      </c>
      <c r="E88" s="367">
        <v>146848393</v>
      </c>
      <c r="F88" s="372"/>
      <c r="G88" s="373">
        <f>+G82+G75</f>
        <v>56801915</v>
      </c>
      <c r="H88" s="367">
        <v>41154771</v>
      </c>
      <c r="I88" s="372"/>
      <c r="J88" s="373">
        <f>+J82+J75</f>
        <v>114124166</v>
      </c>
      <c r="K88" s="367">
        <v>100439004</v>
      </c>
      <c r="L88" s="372"/>
      <c r="M88" s="373">
        <f>+M82+M75</f>
        <v>255210034</v>
      </c>
      <c r="N88" s="367">
        <v>213419138</v>
      </c>
      <c r="O88" s="372"/>
      <c r="P88" s="373">
        <f>+P82+P75</f>
        <v>119576735</v>
      </c>
      <c r="Q88" s="367">
        <v>88455309</v>
      </c>
      <c r="R88" s="372"/>
      <c r="S88" s="373">
        <f>+S82+S75</f>
        <v>-100823</v>
      </c>
      <c r="T88" s="367">
        <v>-241544</v>
      </c>
      <c r="U88" s="372"/>
      <c r="V88" s="373">
        <f>+V82+V75</f>
        <v>671090981</v>
      </c>
      <c r="W88" s="372">
        <f>+W82+W75</f>
        <v>590075071</v>
      </c>
      <c r="X88" s="372">
        <f>+X82+X75</f>
        <v>0</v>
      </c>
      <c r="AB88" s="353">
        <f>+'[1]Segmentos LN resumen'!D88-V88</f>
        <v>0</v>
      </c>
      <c r="AC88" s="353">
        <f>+'[1]Segmentos LN resumen'!E88-W88</f>
        <v>0</v>
      </c>
      <c r="AD88" s="353">
        <f>+'[1]Segmentos LN resumen'!F88-X88</f>
        <v>0</v>
      </c>
    </row>
    <row r="89" spans="4:30" ht="12">
      <c r="D89" s="353"/>
      <c r="E89" s="353"/>
      <c r="G89" s="353"/>
      <c r="H89" s="353"/>
      <c r="J89" s="353"/>
      <c r="K89" s="353"/>
      <c r="M89" s="353"/>
      <c r="N89" s="353"/>
      <c r="P89" s="353"/>
      <c r="Q89" s="353"/>
      <c r="S89" s="353"/>
      <c r="T89" s="353"/>
      <c r="V89" s="353"/>
      <c r="W89" s="353"/>
      <c r="X89" s="353"/>
      <c r="AB89" s="353">
        <f>+'[1]Segmentos LN resumen'!D89-V89</f>
        <v>0</v>
      </c>
      <c r="AC89" s="353">
        <f>+'[1]Segmentos LN resumen'!E89-W89</f>
        <v>0</v>
      </c>
      <c r="AD89" s="353">
        <f>+'[1]Segmentos LN resumen'!F89-X89</f>
        <v>0</v>
      </c>
    </row>
    <row r="90" spans="2:30" ht="12">
      <c r="B90" s="354"/>
      <c r="C90" s="357" t="s">
        <v>408</v>
      </c>
      <c r="D90" s="376">
        <v>4858881</v>
      </c>
      <c r="E90" s="352">
        <v>5081791</v>
      </c>
      <c r="F90" s="377"/>
      <c r="G90" s="376">
        <v>3095049</v>
      </c>
      <c r="H90" s="352">
        <v>1415951</v>
      </c>
      <c r="I90" s="377"/>
      <c r="J90" s="376">
        <v>267755</v>
      </c>
      <c r="K90" s="352">
        <v>278268</v>
      </c>
      <c r="L90" s="377"/>
      <c r="M90" s="376">
        <v>2789509</v>
      </c>
      <c r="N90" s="352">
        <v>2318213</v>
      </c>
      <c r="O90" s="377"/>
      <c r="P90" s="376">
        <v>208480</v>
      </c>
      <c r="Q90" s="352">
        <v>317627</v>
      </c>
      <c r="R90" s="377"/>
      <c r="S90" s="376">
        <v>0</v>
      </c>
      <c r="T90" s="352">
        <v>0</v>
      </c>
      <c r="U90" s="377"/>
      <c r="V90" s="376">
        <f aca="true" t="shared" si="10" ref="V90:X92">+D90+G90+J90+M90+P90+S90</f>
        <v>11219674</v>
      </c>
      <c r="W90" s="378">
        <f t="shared" si="10"/>
        <v>9411850</v>
      </c>
      <c r="X90" s="378">
        <f t="shared" si="10"/>
        <v>0</v>
      </c>
      <c r="AB90" s="353">
        <f>+'[1]Segmentos LN resumen'!D90-V90</f>
        <v>0</v>
      </c>
      <c r="AC90" s="353">
        <f>+'[1]Segmentos LN resumen'!E90-W90</f>
        <v>0</v>
      </c>
      <c r="AD90" s="353">
        <f>+'[1]Segmentos LN resumen'!F90-X90</f>
        <v>0</v>
      </c>
    </row>
    <row r="91" spans="2:30" ht="12">
      <c r="B91" s="354"/>
      <c r="C91" s="357" t="s">
        <v>409</v>
      </c>
      <c r="D91" s="376">
        <v>-31703686</v>
      </c>
      <c r="E91" s="352">
        <v>-32678050</v>
      </c>
      <c r="F91" s="377"/>
      <c r="G91" s="376">
        <v>-17675969</v>
      </c>
      <c r="H91" s="352">
        <v>-14909555</v>
      </c>
      <c r="I91" s="377"/>
      <c r="J91" s="376">
        <v>-6805447</v>
      </c>
      <c r="K91" s="352">
        <v>-6077450</v>
      </c>
      <c r="L91" s="377"/>
      <c r="M91" s="376">
        <v>-9574890</v>
      </c>
      <c r="N91" s="352">
        <v>-8874785</v>
      </c>
      <c r="O91" s="377"/>
      <c r="P91" s="376">
        <v>-9282065</v>
      </c>
      <c r="Q91" s="352">
        <v>-7140534</v>
      </c>
      <c r="R91" s="377"/>
      <c r="S91" s="376">
        <v>0</v>
      </c>
      <c r="T91" s="352">
        <v>0</v>
      </c>
      <c r="U91" s="377"/>
      <c r="V91" s="376">
        <f t="shared" si="10"/>
        <v>-75042057</v>
      </c>
      <c r="W91" s="378">
        <f t="shared" si="10"/>
        <v>-69680374</v>
      </c>
      <c r="X91" s="378">
        <f t="shared" si="10"/>
        <v>0</v>
      </c>
      <c r="AB91" s="353">
        <f>+'[1]Segmentos LN resumen'!D91-V91</f>
        <v>0</v>
      </c>
      <c r="AC91" s="353">
        <f>+'[1]Segmentos LN resumen'!E91-W91</f>
        <v>0</v>
      </c>
      <c r="AD91" s="353">
        <f>+'[1]Segmentos LN resumen'!F91-X91</f>
        <v>0</v>
      </c>
    </row>
    <row r="92" spans="2:30" ht="12">
      <c r="B92" s="354"/>
      <c r="C92" s="357" t="s">
        <v>410</v>
      </c>
      <c r="D92" s="376">
        <v>-31732011</v>
      </c>
      <c r="E92" s="352">
        <v>-24106220</v>
      </c>
      <c r="F92" s="377"/>
      <c r="G92" s="376">
        <v>-10619731</v>
      </c>
      <c r="H92" s="352">
        <v>-8559780</v>
      </c>
      <c r="I92" s="377"/>
      <c r="J92" s="376">
        <v>-5271058</v>
      </c>
      <c r="K92" s="352">
        <v>-4223840</v>
      </c>
      <c r="L92" s="377"/>
      <c r="M92" s="376">
        <v>-10370316</v>
      </c>
      <c r="N92" s="352">
        <v>-9177838</v>
      </c>
      <c r="O92" s="377"/>
      <c r="P92" s="376">
        <v>-11269368</v>
      </c>
      <c r="Q92" s="352">
        <v>-8714109</v>
      </c>
      <c r="R92" s="377"/>
      <c r="S92" s="376">
        <v>100823</v>
      </c>
      <c r="T92" s="352">
        <v>241544</v>
      </c>
      <c r="U92" s="377"/>
      <c r="V92" s="376">
        <f t="shared" si="10"/>
        <v>-69161661</v>
      </c>
      <c r="W92" s="378">
        <f t="shared" si="10"/>
        <v>-54540243</v>
      </c>
      <c r="X92" s="378">
        <f t="shared" si="10"/>
        <v>0</v>
      </c>
      <c r="AB92" s="353">
        <f>+'[1]Segmentos LN resumen'!D92-V92</f>
        <v>0</v>
      </c>
      <c r="AC92" s="353">
        <f>+'[1]Segmentos LN resumen'!E92-W92</f>
        <v>0</v>
      </c>
      <c r="AD92" s="353">
        <f>+'[1]Segmentos LN resumen'!F92-X92</f>
        <v>0</v>
      </c>
    </row>
    <row r="93" spans="4:30" ht="12">
      <c r="D93" s="353"/>
      <c r="E93" s="353"/>
      <c r="G93" s="353"/>
      <c r="H93" s="353"/>
      <c r="J93" s="353"/>
      <c r="K93" s="353"/>
      <c r="M93" s="353"/>
      <c r="N93" s="353"/>
      <c r="P93" s="353"/>
      <c r="Q93" s="353"/>
      <c r="S93" s="353"/>
      <c r="T93" s="353"/>
      <c r="V93" s="353"/>
      <c r="W93" s="353"/>
      <c r="X93" s="353"/>
      <c r="AB93" s="353">
        <f>+'[1]Segmentos LN resumen'!D93-V93</f>
        <v>0</v>
      </c>
      <c r="AC93" s="353">
        <f>+'[1]Segmentos LN resumen'!E93-W93</f>
        <v>0</v>
      </c>
      <c r="AD93" s="353">
        <f>+'[1]Segmentos LN resumen'!F93-X93</f>
        <v>0</v>
      </c>
    </row>
    <row r="94" spans="2:30" ht="12">
      <c r="B94" s="366" t="s">
        <v>411</v>
      </c>
      <c r="C94" s="379"/>
      <c r="D94" s="373">
        <f>+D88+D90+D91+D92</f>
        <v>66902138</v>
      </c>
      <c r="E94" s="367">
        <v>95145914</v>
      </c>
      <c r="F94" s="372"/>
      <c r="G94" s="373">
        <f>+G88+G90+G91+G92</f>
        <v>31601264</v>
      </c>
      <c r="H94" s="367">
        <v>19101387</v>
      </c>
      <c r="I94" s="372"/>
      <c r="J94" s="373">
        <f>+J88+J90+J91+J92</f>
        <v>102315416</v>
      </c>
      <c r="K94" s="367">
        <v>90415982</v>
      </c>
      <c r="L94" s="372"/>
      <c r="M94" s="373">
        <f>+M88+M90+M91+M92</f>
        <v>238054337</v>
      </c>
      <c r="N94" s="367">
        <v>197684728</v>
      </c>
      <c r="O94" s="372"/>
      <c r="P94" s="373">
        <f>+P88+P90+P91+P92</f>
        <v>99233782</v>
      </c>
      <c r="Q94" s="367">
        <v>72918293</v>
      </c>
      <c r="R94" s="372"/>
      <c r="S94" s="376">
        <f>+S88+S90+S91+S92</f>
        <v>0</v>
      </c>
      <c r="T94" s="367">
        <v>0</v>
      </c>
      <c r="U94" s="372"/>
      <c r="V94" s="373">
        <f>+V88+V90+V91+V92</f>
        <v>538106937</v>
      </c>
      <c r="W94" s="378">
        <f>+W88+W90+W91+W92</f>
        <v>475266304</v>
      </c>
      <c r="X94" s="378">
        <f>+X88+X90+X91+X92</f>
        <v>0</v>
      </c>
      <c r="AB94" s="353">
        <f>+'[1]Segmentos LN resumen'!D94-V94</f>
        <v>0</v>
      </c>
      <c r="AC94" s="353">
        <f>+'[1]Segmentos LN resumen'!E94-W94</f>
        <v>0</v>
      </c>
      <c r="AD94" s="353">
        <f>+'[1]Segmentos LN resumen'!F94-X94</f>
        <v>0</v>
      </c>
    </row>
    <row r="95" spans="4:30" ht="12">
      <c r="D95" s="353"/>
      <c r="E95" s="353"/>
      <c r="G95" s="353"/>
      <c r="H95" s="353"/>
      <c r="J95" s="353"/>
      <c r="K95" s="353"/>
      <c r="M95" s="353"/>
      <c r="N95" s="353"/>
      <c r="P95" s="353"/>
      <c r="Q95" s="353"/>
      <c r="S95" s="353"/>
      <c r="T95" s="353"/>
      <c r="V95" s="353"/>
      <c r="W95" s="353"/>
      <c r="X95" s="353"/>
      <c r="AB95" s="353">
        <f>+'[1]Segmentos LN resumen'!D95-V95</f>
        <v>0</v>
      </c>
      <c r="AC95" s="353">
        <f>+'[1]Segmentos LN resumen'!E95-W95</f>
        <v>0</v>
      </c>
      <c r="AD95" s="353">
        <f>+'[1]Segmentos LN resumen'!F95-X95</f>
        <v>0</v>
      </c>
    </row>
    <row r="96" spans="2:30" ht="12">
      <c r="B96" s="374"/>
      <c r="C96" s="357" t="s">
        <v>412</v>
      </c>
      <c r="D96" s="376">
        <v>-45990462</v>
      </c>
      <c r="E96" s="352">
        <v>-45175474</v>
      </c>
      <c r="F96" s="377"/>
      <c r="G96" s="376">
        <v>-12002303</v>
      </c>
      <c r="H96" s="352">
        <v>-11781788</v>
      </c>
      <c r="I96" s="377"/>
      <c r="J96" s="376">
        <v>-13041799</v>
      </c>
      <c r="K96" s="352">
        <v>-12840646</v>
      </c>
      <c r="L96" s="377"/>
      <c r="M96" s="376">
        <v>-19933697</v>
      </c>
      <c r="N96" s="352">
        <f>-18676151-N97</f>
        <v>-18719468</v>
      </c>
      <c r="O96" s="377"/>
      <c r="P96" s="376">
        <v>-23188537</v>
      </c>
      <c r="Q96" s="352">
        <f>-19497377-Q97</f>
        <v>-19492514</v>
      </c>
      <c r="R96" s="377"/>
      <c r="S96" s="376">
        <v>0</v>
      </c>
      <c r="T96" s="352">
        <v>0</v>
      </c>
      <c r="U96" s="377"/>
      <c r="V96" s="376">
        <f aca="true" t="shared" si="11" ref="V96:X97">+D96+G96+J96+M96+P96+S96</f>
        <v>-114156798</v>
      </c>
      <c r="W96" s="378">
        <f t="shared" si="11"/>
        <v>-108009890</v>
      </c>
      <c r="X96" s="378">
        <f t="shared" si="11"/>
        <v>0</v>
      </c>
      <c r="AB96" s="353">
        <f>+'[1]Segmentos LN resumen'!D96-V96</f>
        <v>0</v>
      </c>
      <c r="AC96" s="353">
        <f>+'[1]Segmentos LN resumen'!E96-W96</f>
        <v>0</v>
      </c>
      <c r="AD96" s="353">
        <f>+'[1]Segmentos LN resumen'!F96-X96</f>
        <v>0</v>
      </c>
    </row>
    <row r="97" spans="2:30" ht="24">
      <c r="B97" s="374"/>
      <c r="C97" s="357" t="s">
        <v>413</v>
      </c>
      <c r="D97" s="376">
        <v>189544</v>
      </c>
      <c r="E97" s="352"/>
      <c r="F97" s="377"/>
      <c r="G97" s="376">
        <v>-82011</v>
      </c>
      <c r="H97" s="352"/>
      <c r="I97" s="377"/>
      <c r="J97" s="376">
        <v>0</v>
      </c>
      <c r="K97" s="352"/>
      <c r="L97" s="377"/>
      <c r="M97" s="376">
        <v>-188825</v>
      </c>
      <c r="N97" s="352">
        <v>43317</v>
      </c>
      <c r="O97" s="377"/>
      <c r="P97" s="376">
        <v>-346570</v>
      </c>
      <c r="Q97" s="352">
        <v>-4863</v>
      </c>
      <c r="R97" s="377"/>
      <c r="S97" s="376">
        <v>0</v>
      </c>
      <c r="T97" s="352"/>
      <c r="U97" s="377"/>
      <c r="V97" s="376">
        <f t="shared" si="11"/>
        <v>-427862</v>
      </c>
      <c r="W97" s="378">
        <f t="shared" si="11"/>
        <v>38454</v>
      </c>
      <c r="X97" s="378">
        <f t="shared" si="11"/>
        <v>0</v>
      </c>
      <c r="AB97" s="353">
        <f>+'[1]Segmentos LN resumen'!D97-V97</f>
        <v>0</v>
      </c>
      <c r="AC97" s="353">
        <f>+'[1]Segmentos LN resumen'!E97-W97</f>
        <v>0</v>
      </c>
      <c r="AD97" s="353">
        <f>+'[1]Segmentos LN resumen'!F97-X97</f>
        <v>0</v>
      </c>
    </row>
    <row r="98" spans="4:30" ht="12">
      <c r="D98" s="353"/>
      <c r="E98" s="353"/>
      <c r="G98" s="353"/>
      <c r="H98" s="353"/>
      <c r="J98" s="353"/>
      <c r="K98" s="353"/>
      <c r="M98" s="353"/>
      <c r="N98" s="353"/>
      <c r="P98" s="353"/>
      <c r="Q98" s="353"/>
      <c r="S98" s="353"/>
      <c r="T98" s="353"/>
      <c r="V98" s="353"/>
      <c r="W98" s="353"/>
      <c r="X98" s="353"/>
      <c r="AB98" s="353">
        <f>+'[1]Segmentos LN resumen'!D98-V98</f>
        <v>0</v>
      </c>
      <c r="AC98" s="353">
        <f>+'[1]Segmentos LN resumen'!E98-W98</f>
        <v>0</v>
      </c>
      <c r="AD98" s="353">
        <f>+'[1]Segmentos LN resumen'!F98-X98</f>
        <v>0</v>
      </c>
    </row>
    <row r="99" spans="2:30" ht="12">
      <c r="B99" s="366" t="s">
        <v>414</v>
      </c>
      <c r="C99" s="379"/>
      <c r="D99" s="373">
        <f>+D94+D96+D97</f>
        <v>21101220</v>
      </c>
      <c r="E99" s="367">
        <v>49970440</v>
      </c>
      <c r="F99" s="372"/>
      <c r="G99" s="373">
        <f>+G94+G96+G97</f>
        <v>19516950</v>
      </c>
      <c r="H99" s="367">
        <v>7319599</v>
      </c>
      <c r="I99" s="372"/>
      <c r="J99" s="373">
        <f>+J94+J96+J97</f>
        <v>89273617</v>
      </c>
      <c r="K99" s="367">
        <v>77575336</v>
      </c>
      <c r="L99" s="372"/>
      <c r="M99" s="373">
        <f>+M94+M96+M97</f>
        <v>217931815</v>
      </c>
      <c r="N99" s="367">
        <v>179008577</v>
      </c>
      <c r="O99" s="372"/>
      <c r="P99" s="373">
        <f>+P94+P96+P97</f>
        <v>75698675</v>
      </c>
      <c r="Q99" s="367">
        <v>53420916</v>
      </c>
      <c r="R99" s="372"/>
      <c r="S99" s="373">
        <f>+S94+S96+S97</f>
        <v>0</v>
      </c>
      <c r="T99" s="367">
        <v>0</v>
      </c>
      <c r="U99" s="372"/>
      <c r="V99" s="373">
        <f>+V94+V96+V97</f>
        <v>423522277</v>
      </c>
      <c r="W99" s="372">
        <f>+W94+W96+W97</f>
        <v>367294868</v>
      </c>
      <c r="X99" s="372">
        <f>+X94+X96+X97</f>
        <v>0</v>
      </c>
      <c r="AB99" s="353">
        <f>+'[1]Segmentos LN resumen'!D99-V99</f>
        <v>0</v>
      </c>
      <c r="AC99" s="353">
        <f>+'[1]Segmentos LN resumen'!E99-W99</f>
        <v>0</v>
      </c>
      <c r="AD99" s="353">
        <f>+'[1]Segmentos LN resumen'!F99-X99</f>
        <v>0</v>
      </c>
    </row>
    <row r="100" spans="2:30" ht="12">
      <c r="B100" s="380"/>
      <c r="C100" s="381"/>
      <c r="D100" s="353"/>
      <c r="E100" s="353"/>
      <c r="G100" s="353"/>
      <c r="H100" s="353"/>
      <c r="J100" s="353"/>
      <c r="K100" s="353"/>
      <c r="M100" s="353"/>
      <c r="N100" s="353"/>
      <c r="P100" s="353"/>
      <c r="Q100" s="353"/>
      <c r="S100" s="353"/>
      <c r="T100" s="353"/>
      <c r="V100" s="353"/>
      <c r="W100" s="353"/>
      <c r="X100" s="353"/>
      <c r="AB100" s="353">
        <f>+'[1]Segmentos LN resumen'!D100-V100</f>
        <v>0</v>
      </c>
      <c r="AC100" s="353">
        <f>+'[1]Segmentos LN resumen'!E100-W100</f>
        <v>0</v>
      </c>
      <c r="AD100" s="353">
        <f>+'[1]Segmentos LN resumen'!F100-X100</f>
        <v>0</v>
      </c>
    </row>
    <row r="101" spans="2:30" ht="12">
      <c r="B101" s="366" t="s">
        <v>415</v>
      </c>
      <c r="C101" s="379"/>
      <c r="D101" s="373">
        <f>SUM(D102:D105)</f>
        <v>-33411453</v>
      </c>
      <c r="E101" s="367">
        <v>-30832825</v>
      </c>
      <c r="F101" s="372"/>
      <c r="G101" s="373">
        <f>SUM(G102:G105)</f>
        <v>-65444318</v>
      </c>
      <c r="H101" s="367">
        <v>-28055672</v>
      </c>
      <c r="I101" s="372"/>
      <c r="J101" s="373">
        <f>SUM(J102:J105)</f>
        <v>8281844</v>
      </c>
      <c r="K101" s="367">
        <v>2606823</v>
      </c>
      <c r="L101" s="372"/>
      <c r="M101" s="373">
        <f>SUM(M102:M105)</f>
        <v>-16819320</v>
      </c>
      <c r="N101" s="367">
        <v>-15123036</v>
      </c>
      <c r="O101" s="372"/>
      <c r="P101" s="373">
        <f>SUM(P102:P105)</f>
        <v>-3819905</v>
      </c>
      <c r="Q101" s="367">
        <v>-6785765</v>
      </c>
      <c r="R101" s="372"/>
      <c r="S101" s="373">
        <f>SUM(S102:S105)</f>
        <v>10310479</v>
      </c>
      <c r="T101" s="367">
        <v>-1272123</v>
      </c>
      <c r="U101" s="372"/>
      <c r="V101" s="373">
        <f>SUM(V102:V105)</f>
        <v>-100902673</v>
      </c>
      <c r="W101" s="372">
        <f>SUM(W102:W105)</f>
        <v>-79462598</v>
      </c>
      <c r="X101" s="372">
        <f>SUM(X102:X105)</f>
        <v>0</v>
      </c>
      <c r="AB101" s="353">
        <f>+'[1]Segmentos LN resumen'!D101-V101</f>
        <v>0</v>
      </c>
      <c r="AC101" s="353">
        <f>+'[1]Segmentos LN resumen'!E101-W101</f>
        <v>0</v>
      </c>
      <c r="AD101" s="353">
        <f>+'[1]Segmentos LN resumen'!F101-X101</f>
        <v>0</v>
      </c>
    </row>
    <row r="102" spans="2:30" ht="12">
      <c r="B102" s="374"/>
      <c r="C102" s="357" t="s">
        <v>416</v>
      </c>
      <c r="D102" s="376">
        <v>1636005</v>
      </c>
      <c r="E102" s="352">
        <v>422699</v>
      </c>
      <c r="F102" s="377"/>
      <c r="G102" s="376">
        <v>1688908</v>
      </c>
      <c r="H102" s="352">
        <v>1355026</v>
      </c>
      <c r="I102" s="377"/>
      <c r="J102" s="376">
        <v>10430557</v>
      </c>
      <c r="K102" s="352">
        <v>6744660</v>
      </c>
      <c r="L102" s="377"/>
      <c r="M102" s="376">
        <v>4973962</v>
      </c>
      <c r="N102" s="352">
        <v>3841893</v>
      </c>
      <c r="O102" s="377"/>
      <c r="P102" s="376">
        <v>522703</v>
      </c>
      <c r="Q102" s="352">
        <v>551257</v>
      </c>
      <c r="R102" s="377"/>
      <c r="S102" s="376">
        <v>-4246240</v>
      </c>
      <c r="T102" s="352">
        <v>-1091969</v>
      </c>
      <c r="U102" s="377"/>
      <c r="V102" s="376">
        <f aca="true" t="shared" si="12" ref="V102:X104">+D102+G102+J102+M102+P102+S102</f>
        <v>15005895</v>
      </c>
      <c r="W102" s="378">
        <f t="shared" si="12"/>
        <v>11823566</v>
      </c>
      <c r="X102" s="378">
        <f t="shared" si="12"/>
        <v>0</v>
      </c>
      <c r="AB102" s="353">
        <f>+'[1]Segmentos LN resumen'!D102-V102</f>
        <v>0</v>
      </c>
      <c r="AC102" s="353">
        <f>+'[1]Segmentos LN resumen'!E102-W102</f>
        <v>0</v>
      </c>
      <c r="AD102" s="353">
        <f>+'[1]Segmentos LN resumen'!F102-X102</f>
        <v>0</v>
      </c>
    </row>
    <row r="103" spans="2:30" ht="12">
      <c r="B103" s="374"/>
      <c r="C103" s="357" t="s">
        <v>417</v>
      </c>
      <c r="D103" s="376">
        <v>-35134261</v>
      </c>
      <c r="E103" s="352">
        <v>-40375872</v>
      </c>
      <c r="F103" s="377"/>
      <c r="G103" s="376">
        <v>-16964064</v>
      </c>
      <c r="H103" s="352">
        <v>-13260007</v>
      </c>
      <c r="I103" s="377"/>
      <c r="J103" s="376">
        <v>-6206561</v>
      </c>
      <c r="K103" s="352">
        <v>-6822861</v>
      </c>
      <c r="L103" s="377"/>
      <c r="M103" s="376">
        <v>-21646399</v>
      </c>
      <c r="N103" s="352">
        <v>-19173904</v>
      </c>
      <c r="O103" s="377"/>
      <c r="P103" s="376">
        <v>-4400075</v>
      </c>
      <c r="Q103" s="352">
        <v>-4048199</v>
      </c>
      <c r="R103" s="377"/>
      <c r="S103" s="376">
        <v>4462263</v>
      </c>
      <c r="T103" s="352">
        <v>1091969</v>
      </c>
      <c r="U103" s="377"/>
      <c r="V103" s="376">
        <f t="shared" si="12"/>
        <v>-79889097</v>
      </c>
      <c r="W103" s="378">
        <f t="shared" si="12"/>
        <v>-82588874</v>
      </c>
      <c r="X103" s="378">
        <f t="shared" si="12"/>
        <v>0</v>
      </c>
      <c r="AB103" s="353">
        <f>+'[1]Segmentos LN resumen'!D103-V103</f>
        <v>0</v>
      </c>
      <c r="AC103" s="353">
        <f>+'[1]Segmentos LN resumen'!E103-W103</f>
        <v>0</v>
      </c>
      <c r="AD103" s="353">
        <f>+'[1]Segmentos LN resumen'!F103-X103</f>
        <v>0</v>
      </c>
    </row>
    <row r="104" spans="2:30" ht="12">
      <c r="B104" s="374"/>
      <c r="C104" s="357" t="s">
        <v>418</v>
      </c>
      <c r="D104" s="376">
        <v>2608918</v>
      </c>
      <c r="E104" s="352">
        <v>-135279</v>
      </c>
      <c r="F104" s="377"/>
      <c r="G104" s="376">
        <v>0</v>
      </c>
      <c r="H104" s="352">
        <v>0</v>
      </c>
      <c r="I104" s="377"/>
      <c r="J104" s="376">
        <v>0</v>
      </c>
      <c r="K104" s="352">
        <v>0</v>
      </c>
      <c r="L104" s="377"/>
      <c r="M104" s="376">
        <v>0</v>
      </c>
      <c r="N104" s="352">
        <v>0</v>
      </c>
      <c r="O104" s="377"/>
      <c r="P104" s="376">
        <v>0</v>
      </c>
      <c r="Q104" s="352">
        <v>0</v>
      </c>
      <c r="R104" s="377"/>
      <c r="S104" s="376">
        <v>0</v>
      </c>
      <c r="T104" s="352">
        <v>0</v>
      </c>
      <c r="U104" s="377"/>
      <c r="V104" s="376">
        <f t="shared" si="12"/>
        <v>2608918</v>
      </c>
      <c r="W104" s="378">
        <f t="shared" si="12"/>
        <v>-135279</v>
      </c>
      <c r="X104" s="378">
        <f t="shared" si="12"/>
        <v>0</v>
      </c>
      <c r="AB104" s="353">
        <f>+'[1]Segmentos LN resumen'!D104-V104</f>
        <v>0</v>
      </c>
      <c r="AC104" s="353">
        <f>+'[1]Segmentos LN resumen'!E104-W104</f>
        <v>0</v>
      </c>
      <c r="AD104" s="353">
        <f>+'[1]Segmentos LN resumen'!F104-X104</f>
        <v>0</v>
      </c>
    </row>
    <row r="105" spans="2:30" ht="12">
      <c r="B105" s="374"/>
      <c r="C105" s="357" t="s">
        <v>419</v>
      </c>
      <c r="D105" s="373">
        <f>+D106+D107</f>
        <v>-2522115</v>
      </c>
      <c r="E105" s="367">
        <v>9255627</v>
      </c>
      <c r="F105" s="372"/>
      <c r="G105" s="373">
        <f>+G106+G107</f>
        <v>-50169162</v>
      </c>
      <c r="H105" s="367">
        <v>-16150691</v>
      </c>
      <c r="I105" s="372"/>
      <c r="J105" s="373">
        <f>+J106+J107</f>
        <v>4057848</v>
      </c>
      <c r="K105" s="367">
        <v>2685024</v>
      </c>
      <c r="L105" s="372"/>
      <c r="M105" s="373">
        <f>+M106+M107</f>
        <v>-146883</v>
      </c>
      <c r="N105" s="367">
        <v>208975</v>
      </c>
      <c r="O105" s="372"/>
      <c r="P105" s="373">
        <f>+P106+P107</f>
        <v>57467</v>
      </c>
      <c r="Q105" s="367">
        <v>-3288823</v>
      </c>
      <c r="R105" s="372"/>
      <c r="S105" s="373">
        <f>+S106+S107</f>
        <v>10094456</v>
      </c>
      <c r="T105" s="367">
        <v>-1272123</v>
      </c>
      <c r="U105" s="372"/>
      <c r="V105" s="373">
        <f>+V106+V107</f>
        <v>-38628389</v>
      </c>
      <c r="W105" s="372">
        <f>+W106+W107</f>
        <v>-8562011</v>
      </c>
      <c r="X105" s="372">
        <f>+X106+X107</f>
        <v>0</v>
      </c>
      <c r="AB105" s="353">
        <f>+'[1]Segmentos LN resumen'!D105-V105</f>
        <v>0</v>
      </c>
      <c r="AC105" s="353">
        <f>+'[1]Segmentos LN resumen'!E105-W105</f>
        <v>0</v>
      </c>
      <c r="AD105" s="353">
        <f>+'[1]Segmentos LN resumen'!F105-X105</f>
        <v>0</v>
      </c>
    </row>
    <row r="106" spans="2:30" ht="12">
      <c r="B106" s="374"/>
      <c r="C106" s="375" t="s">
        <v>420</v>
      </c>
      <c r="D106" s="376">
        <v>11962177</v>
      </c>
      <c r="E106" s="352">
        <v>15934910</v>
      </c>
      <c r="F106" s="377"/>
      <c r="G106" s="376">
        <v>12333316</v>
      </c>
      <c r="H106" s="352">
        <v>5351571</v>
      </c>
      <c r="I106" s="377"/>
      <c r="J106" s="376">
        <v>9041424</v>
      </c>
      <c r="K106" s="352">
        <v>5507700</v>
      </c>
      <c r="L106" s="377"/>
      <c r="M106" s="376">
        <v>434659</v>
      </c>
      <c r="N106" s="352">
        <v>373159</v>
      </c>
      <c r="O106" s="377"/>
      <c r="P106" s="376">
        <v>1236555</v>
      </c>
      <c r="Q106" s="352">
        <v>2094488</v>
      </c>
      <c r="R106" s="377"/>
      <c r="S106" s="376">
        <v>-3391396</v>
      </c>
      <c r="T106" s="352">
        <v>-5246164</v>
      </c>
      <c r="U106" s="377"/>
      <c r="V106" s="376">
        <f aca="true" t="shared" si="13" ref="V106:X107">+D106+G106+J106+M106+P106+S106</f>
        <v>31616735</v>
      </c>
      <c r="W106" s="378">
        <f t="shared" si="13"/>
        <v>24015664</v>
      </c>
      <c r="X106" s="378">
        <f t="shared" si="13"/>
        <v>0</v>
      </c>
      <c r="AB106" s="353">
        <f>+'[1]Segmentos LN resumen'!D106-V106</f>
        <v>0</v>
      </c>
      <c r="AC106" s="353">
        <f>+'[1]Segmentos LN resumen'!E106-W106</f>
        <v>0</v>
      </c>
      <c r="AD106" s="353">
        <f>+'[1]Segmentos LN resumen'!F106-X106</f>
        <v>0</v>
      </c>
    </row>
    <row r="107" spans="2:30" ht="12">
      <c r="B107" s="374"/>
      <c r="C107" s="375" t="s">
        <v>421</v>
      </c>
      <c r="D107" s="376">
        <v>-14484292</v>
      </c>
      <c r="E107" s="352">
        <v>-6679283</v>
      </c>
      <c r="F107" s="377"/>
      <c r="G107" s="376">
        <v>-62502478</v>
      </c>
      <c r="H107" s="352">
        <v>-21502262</v>
      </c>
      <c r="I107" s="377"/>
      <c r="J107" s="376">
        <v>-4983576</v>
      </c>
      <c r="K107" s="352">
        <v>-2822676</v>
      </c>
      <c r="L107" s="377"/>
      <c r="M107" s="376">
        <v>-581542</v>
      </c>
      <c r="N107" s="352">
        <v>-164184</v>
      </c>
      <c r="O107" s="377"/>
      <c r="P107" s="376">
        <v>-1179088</v>
      </c>
      <c r="Q107" s="352">
        <v>-5383311</v>
      </c>
      <c r="R107" s="377"/>
      <c r="S107" s="376">
        <v>13485852</v>
      </c>
      <c r="T107" s="352">
        <v>3974041</v>
      </c>
      <c r="U107" s="377"/>
      <c r="V107" s="376">
        <f t="shared" si="13"/>
        <v>-70245124</v>
      </c>
      <c r="W107" s="378">
        <f t="shared" si="13"/>
        <v>-32577675</v>
      </c>
      <c r="X107" s="378">
        <f t="shared" si="13"/>
        <v>0</v>
      </c>
      <c r="AB107" s="353">
        <f>+'[1]Segmentos LN resumen'!D107-V107</f>
        <v>0</v>
      </c>
      <c r="AC107" s="353">
        <f>+'[1]Segmentos LN resumen'!E107-W107</f>
        <v>0</v>
      </c>
      <c r="AD107" s="353">
        <f>+'[1]Segmentos LN resumen'!F107-X107</f>
        <v>0</v>
      </c>
    </row>
    <row r="108" spans="4:30" ht="6.75" customHeight="1">
      <c r="D108" s="353"/>
      <c r="E108" s="353"/>
      <c r="G108" s="353"/>
      <c r="H108" s="353"/>
      <c r="J108" s="353"/>
      <c r="K108" s="353"/>
      <c r="M108" s="353"/>
      <c r="N108" s="353"/>
      <c r="P108" s="353"/>
      <c r="Q108" s="353"/>
      <c r="S108" s="353"/>
      <c r="T108" s="353"/>
      <c r="V108" s="353"/>
      <c r="W108" s="353"/>
      <c r="X108" s="353"/>
      <c r="AB108" s="353">
        <f>+'[1]Segmentos LN resumen'!D108-V108</f>
        <v>0</v>
      </c>
      <c r="AC108" s="353">
        <f>+'[1]Segmentos LN resumen'!E108-W108</f>
        <v>0</v>
      </c>
      <c r="AD108" s="353">
        <f>+'[1]Segmentos LN resumen'!F108-X108</f>
        <v>0</v>
      </c>
    </row>
    <row r="109" spans="2:30" ht="24">
      <c r="B109" s="382"/>
      <c r="C109" s="357" t="s">
        <v>422</v>
      </c>
      <c r="D109" s="376">
        <v>8655425</v>
      </c>
      <c r="E109" s="352">
        <v>10303607</v>
      </c>
      <c r="F109" s="377"/>
      <c r="G109" s="376">
        <v>-6727</v>
      </c>
      <c r="H109" s="352">
        <v>17678</v>
      </c>
      <c r="I109" s="377"/>
      <c r="J109" s="376">
        <v>0</v>
      </c>
      <c r="K109" s="352">
        <v>0</v>
      </c>
      <c r="L109" s="377"/>
      <c r="M109" s="376">
        <v>0</v>
      </c>
      <c r="N109" s="352">
        <v>0</v>
      </c>
      <c r="O109" s="377"/>
      <c r="P109" s="376">
        <v>0</v>
      </c>
      <c r="Q109" s="352">
        <v>0</v>
      </c>
      <c r="R109" s="377"/>
      <c r="S109" s="376">
        <v>0</v>
      </c>
      <c r="T109" s="352">
        <v>0</v>
      </c>
      <c r="U109" s="377"/>
      <c r="V109" s="376">
        <f aca="true" t="shared" si="14" ref="V109:X112">+D109+G109+J109+M109+P109+S109</f>
        <v>8648698</v>
      </c>
      <c r="W109" s="378">
        <f t="shared" si="14"/>
        <v>10321285</v>
      </c>
      <c r="X109" s="378">
        <f t="shared" si="14"/>
        <v>0</v>
      </c>
      <c r="AB109" s="353">
        <f>+'[1]Segmentos LN resumen'!D109-V109</f>
        <v>0</v>
      </c>
      <c r="AC109" s="353">
        <f>+'[1]Segmentos LN resumen'!E109-W109</f>
        <v>0</v>
      </c>
      <c r="AD109" s="353">
        <f>+'[1]Segmentos LN resumen'!F109-X109</f>
        <v>0</v>
      </c>
    </row>
    <row r="110" spans="2:30" ht="12">
      <c r="B110" s="383"/>
      <c r="C110" s="357" t="s">
        <v>423</v>
      </c>
      <c r="D110" s="373">
        <f>+D111+D112</f>
        <v>21644628</v>
      </c>
      <c r="E110" s="367">
        <v>2643513</v>
      </c>
      <c r="F110" s="384"/>
      <c r="G110" s="373">
        <f>+G111+G112</f>
        <v>711069</v>
      </c>
      <c r="H110" s="367">
        <v>749331</v>
      </c>
      <c r="I110" s="384"/>
      <c r="J110" s="373">
        <f>+J111+J112</f>
        <v>0</v>
      </c>
      <c r="K110" s="367">
        <v>0</v>
      </c>
      <c r="L110" s="384"/>
      <c r="M110" s="373">
        <f>+M111+M112</f>
        <v>-52</v>
      </c>
      <c r="N110" s="367">
        <v>179510</v>
      </c>
      <c r="O110" s="384"/>
      <c r="P110" s="373">
        <f>+P111+P112</f>
        <v>20151</v>
      </c>
      <c r="Q110" s="367">
        <v>-187489</v>
      </c>
      <c r="R110" s="384"/>
      <c r="S110" s="373">
        <f>+S111+S112</f>
        <v>0</v>
      </c>
      <c r="T110" s="367">
        <v>0</v>
      </c>
      <c r="U110" s="384"/>
      <c r="V110" s="373">
        <f>+V111+V112</f>
        <v>22375796</v>
      </c>
      <c r="W110" s="367">
        <f>+W111+W112</f>
        <v>3384865</v>
      </c>
      <c r="X110" s="378">
        <f t="shared" si="14"/>
        <v>0</v>
      </c>
      <c r="AB110" s="353">
        <f>+'[1]Segmentos LN resumen'!D110-V110</f>
        <v>0</v>
      </c>
      <c r="AC110" s="353">
        <f>+'[1]Segmentos LN resumen'!E110-W110</f>
        <v>0</v>
      </c>
      <c r="AD110" s="353">
        <f>+'[1]Segmentos LN resumen'!F110-X110</f>
        <v>0</v>
      </c>
    </row>
    <row r="111" spans="2:30" ht="12">
      <c r="B111" s="366"/>
      <c r="C111" s="375" t="s">
        <v>424</v>
      </c>
      <c r="D111" s="376">
        <v>21644628</v>
      </c>
      <c r="E111" s="352">
        <v>111075</v>
      </c>
      <c r="F111" s="377"/>
      <c r="G111" s="376">
        <v>711069</v>
      </c>
      <c r="H111" s="352">
        <v>749331</v>
      </c>
      <c r="I111" s="377"/>
      <c r="J111" s="376">
        <v>0</v>
      </c>
      <c r="K111" s="352">
        <v>0</v>
      </c>
      <c r="L111" s="377"/>
      <c r="M111" s="376">
        <v>0</v>
      </c>
      <c r="N111" s="352">
        <v>0</v>
      </c>
      <c r="O111" s="377"/>
      <c r="P111" s="376">
        <v>0</v>
      </c>
      <c r="Q111" s="352">
        <v>0</v>
      </c>
      <c r="R111" s="377"/>
      <c r="S111" s="376">
        <v>0</v>
      </c>
      <c r="T111" s="352">
        <v>0</v>
      </c>
      <c r="U111" s="377"/>
      <c r="V111" s="376">
        <f t="shared" si="14"/>
        <v>22355697</v>
      </c>
      <c r="W111" s="378">
        <f t="shared" si="14"/>
        <v>860406</v>
      </c>
      <c r="X111" s="378">
        <f t="shared" si="14"/>
        <v>0</v>
      </c>
      <c r="AB111" s="353">
        <f>+'[1]Segmentos LN resumen'!D111-V111</f>
        <v>0</v>
      </c>
      <c r="AC111" s="353">
        <f>+'[1]Segmentos LN resumen'!E111-W111</f>
        <v>0</v>
      </c>
      <c r="AD111" s="353">
        <f>+'[1]Segmentos LN resumen'!F111-X111</f>
        <v>0</v>
      </c>
    </row>
    <row r="112" spans="2:30" ht="12">
      <c r="B112" s="366"/>
      <c r="C112" s="375" t="s">
        <v>425</v>
      </c>
      <c r="D112" s="376">
        <v>0</v>
      </c>
      <c r="E112" s="352">
        <v>2532438</v>
      </c>
      <c r="F112" s="377"/>
      <c r="G112" s="376">
        <v>0</v>
      </c>
      <c r="H112" s="352">
        <v>0</v>
      </c>
      <c r="I112" s="377"/>
      <c r="J112" s="376">
        <v>0</v>
      </c>
      <c r="K112" s="352">
        <v>0</v>
      </c>
      <c r="L112" s="377"/>
      <c r="M112" s="376">
        <v>-52</v>
      </c>
      <c r="N112" s="352">
        <v>179510</v>
      </c>
      <c r="O112" s="377"/>
      <c r="P112" s="376">
        <v>20151</v>
      </c>
      <c r="Q112" s="352">
        <v>-187489</v>
      </c>
      <c r="R112" s="377"/>
      <c r="S112" s="376">
        <v>0</v>
      </c>
      <c r="T112" s="352">
        <v>0</v>
      </c>
      <c r="U112" s="377"/>
      <c r="V112" s="376">
        <f t="shared" si="14"/>
        <v>20099</v>
      </c>
      <c r="W112" s="378">
        <f t="shared" si="14"/>
        <v>2524459</v>
      </c>
      <c r="X112" s="378">
        <f t="shared" si="14"/>
        <v>0</v>
      </c>
      <c r="AB112" s="353">
        <f>+'[1]Segmentos LN resumen'!D112-V112</f>
        <v>0</v>
      </c>
      <c r="AC112" s="353">
        <f>+'[1]Segmentos LN resumen'!E112-W112</f>
        <v>0</v>
      </c>
      <c r="AD112" s="353">
        <f>+'[1]Segmentos LN resumen'!F112-X112</f>
        <v>0</v>
      </c>
    </row>
    <row r="113" spans="4:30" ht="6" customHeight="1">
      <c r="D113" s="353"/>
      <c r="E113" s="353"/>
      <c r="G113" s="353"/>
      <c r="H113" s="353"/>
      <c r="J113" s="353"/>
      <c r="K113" s="353"/>
      <c r="M113" s="353"/>
      <c r="N113" s="353"/>
      <c r="P113" s="353"/>
      <c r="Q113" s="353"/>
      <c r="S113" s="353"/>
      <c r="T113" s="353"/>
      <c r="V113" s="353"/>
      <c r="W113" s="353"/>
      <c r="X113" s="353"/>
      <c r="AB113" s="353">
        <f>+'[1]Segmentos LN resumen'!D113-V113</f>
        <v>0</v>
      </c>
      <c r="AC113" s="353">
        <f>+'[1]Segmentos LN resumen'!E113-W113</f>
        <v>0</v>
      </c>
      <c r="AD113" s="353">
        <f>+'[1]Segmentos LN resumen'!F113-X113</f>
        <v>0</v>
      </c>
    </row>
    <row r="114" spans="2:30" ht="12">
      <c r="B114" s="366" t="s">
        <v>426</v>
      </c>
      <c r="C114" s="379"/>
      <c r="D114" s="373">
        <f>+D99+D101+D109+D110</f>
        <v>17989820</v>
      </c>
      <c r="E114" s="367">
        <v>32084735</v>
      </c>
      <c r="F114" s="372"/>
      <c r="G114" s="373">
        <f>+G99+G101+G109+G110</f>
        <v>-45223026</v>
      </c>
      <c r="H114" s="367">
        <v>-19969064</v>
      </c>
      <c r="I114" s="372"/>
      <c r="J114" s="373">
        <f>+J99+J101+J109+J110</f>
        <v>97555461</v>
      </c>
      <c r="K114" s="367">
        <v>80182159</v>
      </c>
      <c r="L114" s="372"/>
      <c r="M114" s="373">
        <f>+M99+M101+M109+M110</f>
        <v>201112443</v>
      </c>
      <c r="N114" s="367">
        <v>164065051</v>
      </c>
      <c r="O114" s="372"/>
      <c r="P114" s="373">
        <f>+P99+P101+P109+P110</f>
        <v>71898921</v>
      </c>
      <c r="Q114" s="367">
        <v>46447662</v>
      </c>
      <c r="R114" s="372"/>
      <c r="S114" s="373">
        <f>+S99+S101+S109+S110</f>
        <v>10310479</v>
      </c>
      <c r="T114" s="367">
        <v>-1272123</v>
      </c>
      <c r="U114" s="372"/>
      <c r="V114" s="373">
        <f>+V99+V101+V109+V110</f>
        <v>353644098</v>
      </c>
      <c r="W114" s="367">
        <f>+W99+W101+W109+W110</f>
        <v>301538420</v>
      </c>
      <c r="X114" s="367">
        <f>+X99+X101+X109+X110</f>
        <v>0</v>
      </c>
      <c r="AB114" s="353">
        <f>+'[1]Segmentos LN resumen'!D114-V114</f>
        <v>0</v>
      </c>
      <c r="AC114" s="353">
        <f>+'[1]Segmentos LN resumen'!E114-W114</f>
        <v>0</v>
      </c>
      <c r="AD114" s="353">
        <f>+'[1]Segmentos LN resumen'!F114-X114</f>
        <v>0</v>
      </c>
    </row>
    <row r="115" spans="4:30" ht="3.75" customHeight="1">
      <c r="D115" s="353"/>
      <c r="E115" s="353"/>
      <c r="G115" s="353"/>
      <c r="H115" s="353"/>
      <c r="J115" s="353"/>
      <c r="K115" s="353"/>
      <c r="M115" s="353"/>
      <c r="N115" s="353"/>
      <c r="P115" s="353"/>
      <c r="Q115" s="353"/>
      <c r="S115" s="353"/>
      <c r="T115" s="353"/>
      <c r="V115" s="353"/>
      <c r="W115" s="353"/>
      <c r="X115" s="353"/>
      <c r="AB115" s="353">
        <f>+'[1]Segmentos LN resumen'!D115-V115</f>
        <v>0</v>
      </c>
      <c r="AC115" s="353">
        <f>+'[1]Segmentos LN resumen'!E115-W115</f>
        <v>0</v>
      </c>
      <c r="AD115" s="353">
        <f>+'[1]Segmentos LN resumen'!F115-X115</f>
        <v>0</v>
      </c>
    </row>
    <row r="116" spans="2:30" ht="12">
      <c r="B116" s="374"/>
      <c r="C116" s="357" t="s">
        <v>427</v>
      </c>
      <c r="D116" s="376">
        <v>-2878444</v>
      </c>
      <c r="E116" s="352">
        <v>-15881575</v>
      </c>
      <c r="F116" s="377"/>
      <c r="G116" s="376">
        <v>3049205</v>
      </c>
      <c r="H116" s="352">
        <v>-2012998</v>
      </c>
      <c r="I116" s="377"/>
      <c r="J116" s="376">
        <v>-16131023</v>
      </c>
      <c r="K116" s="352">
        <v>-9263875</v>
      </c>
      <c r="L116" s="377"/>
      <c r="M116" s="376">
        <v>-62686970</v>
      </c>
      <c r="N116" s="352">
        <v>-53414380</v>
      </c>
      <c r="O116" s="377"/>
      <c r="P116" s="376">
        <v>-24429577</v>
      </c>
      <c r="Q116" s="352">
        <v>-17170068</v>
      </c>
      <c r="R116" s="377"/>
      <c r="S116" s="376">
        <v>0</v>
      </c>
      <c r="T116" s="352">
        <v>0</v>
      </c>
      <c r="U116" s="377"/>
      <c r="V116" s="376">
        <f>+D116+G116+J116+M116+P116+S116</f>
        <v>-103076809</v>
      </c>
      <c r="W116" s="378">
        <f>+E116+H116+K116+N116+Q116+T116</f>
        <v>-97742896</v>
      </c>
      <c r="X116" s="378">
        <f>+F116+I116+L116+O116+R116+U116</f>
        <v>0</v>
      </c>
      <c r="AB116" s="353">
        <f>+'[1]Segmentos LN resumen'!D116-V116</f>
        <v>0</v>
      </c>
      <c r="AC116" s="353">
        <f>+'[1]Segmentos LN resumen'!E116-W116</f>
        <v>0</v>
      </c>
      <c r="AD116" s="353">
        <f>+'[1]Segmentos LN resumen'!F116-X116</f>
        <v>0</v>
      </c>
    </row>
    <row r="117" spans="4:30" ht="4.5" customHeight="1">
      <c r="D117" s="353"/>
      <c r="E117" s="353"/>
      <c r="G117" s="353"/>
      <c r="H117" s="353"/>
      <c r="J117" s="353"/>
      <c r="K117" s="353"/>
      <c r="M117" s="353"/>
      <c r="N117" s="353"/>
      <c r="P117" s="353"/>
      <c r="Q117" s="353"/>
      <c r="S117" s="353"/>
      <c r="T117" s="353"/>
      <c r="V117" s="353"/>
      <c r="W117" s="353"/>
      <c r="X117" s="353"/>
      <c r="AB117" s="353">
        <f>+'[1]Segmentos LN resumen'!D117-V117</f>
        <v>0</v>
      </c>
      <c r="AC117" s="353">
        <f>+'[1]Segmentos LN resumen'!E117-W117</f>
        <v>0</v>
      </c>
      <c r="AD117" s="353">
        <f>+'[1]Segmentos LN resumen'!F117-X117</f>
        <v>0</v>
      </c>
    </row>
    <row r="118" spans="2:30" ht="12">
      <c r="B118" s="366" t="s">
        <v>428</v>
      </c>
      <c r="C118" s="379"/>
      <c r="D118" s="373">
        <f>+D114+D116</f>
        <v>15111376</v>
      </c>
      <c r="E118" s="367">
        <v>16203160</v>
      </c>
      <c r="F118" s="372"/>
      <c r="G118" s="373">
        <f>+G114+G116</f>
        <v>-42173821</v>
      </c>
      <c r="H118" s="367">
        <v>-21982062</v>
      </c>
      <c r="I118" s="372"/>
      <c r="J118" s="373">
        <f>+J114+J116</f>
        <v>81424438</v>
      </c>
      <c r="K118" s="367">
        <v>70918284</v>
      </c>
      <c r="L118" s="372"/>
      <c r="M118" s="373">
        <f>+M114+M116</f>
        <v>138425473</v>
      </c>
      <c r="N118" s="367">
        <v>110650671</v>
      </c>
      <c r="O118" s="372"/>
      <c r="P118" s="373">
        <f>+P114+P116</f>
        <v>47469344</v>
      </c>
      <c r="Q118" s="367">
        <v>29277594</v>
      </c>
      <c r="R118" s="372"/>
      <c r="S118" s="373">
        <f>+S114+S116</f>
        <v>10310479</v>
      </c>
      <c r="T118" s="367">
        <v>-1272123</v>
      </c>
      <c r="U118" s="372"/>
      <c r="V118" s="373">
        <f>+V114+V116</f>
        <v>250567289</v>
      </c>
      <c r="W118" s="372">
        <f>+W114+W116</f>
        <v>203795524</v>
      </c>
      <c r="X118" s="372">
        <f>+X114+X116</f>
        <v>0</v>
      </c>
      <c r="AB118" s="353">
        <f>+'[1]Segmentos LN resumen'!D118-V118</f>
        <v>0</v>
      </c>
      <c r="AC118" s="353">
        <f>+'[1]Segmentos LN resumen'!E118-W118</f>
        <v>0</v>
      </c>
      <c r="AD118" s="353">
        <f>+'[1]Segmentos LN resumen'!F118-X118</f>
        <v>0</v>
      </c>
    </row>
    <row r="119" spans="2:30" ht="12">
      <c r="B119" s="374"/>
      <c r="C119" s="357" t="s">
        <v>429</v>
      </c>
      <c r="D119" s="376">
        <v>0</v>
      </c>
      <c r="E119" s="352">
        <v>0</v>
      </c>
      <c r="F119" s="377"/>
      <c r="G119" s="376">
        <v>0</v>
      </c>
      <c r="H119" s="352">
        <v>0</v>
      </c>
      <c r="I119" s="377"/>
      <c r="J119" s="376">
        <v>0</v>
      </c>
      <c r="K119" s="352">
        <v>0</v>
      </c>
      <c r="L119" s="377"/>
      <c r="M119" s="376">
        <v>0</v>
      </c>
      <c r="N119" s="352">
        <v>0</v>
      </c>
      <c r="O119" s="377"/>
      <c r="P119" s="376">
        <v>0</v>
      </c>
      <c r="Q119" s="352">
        <v>0</v>
      </c>
      <c r="R119" s="377"/>
      <c r="S119" s="376">
        <v>0</v>
      </c>
      <c r="T119" s="352">
        <v>0</v>
      </c>
      <c r="U119" s="377"/>
      <c r="V119" s="376">
        <v>0</v>
      </c>
      <c r="W119" s="378">
        <f>+E119+H119+K119+N119+Q119+T119</f>
        <v>0</v>
      </c>
      <c r="X119" s="378">
        <f>+F119+I119+L119+O119+R119+U119</f>
        <v>0</v>
      </c>
      <c r="AB119" s="353">
        <f>+'[1]Segmentos LN resumen'!D119-V119</f>
        <v>0</v>
      </c>
      <c r="AC119" s="353">
        <f>+'[1]Segmentos LN resumen'!E119-W119</f>
        <v>0</v>
      </c>
      <c r="AD119" s="353">
        <f>+'[1]Segmentos LN resumen'!F119-X119</f>
        <v>0</v>
      </c>
    </row>
    <row r="120" spans="2:30" ht="12">
      <c r="B120" s="366" t="s">
        <v>430</v>
      </c>
      <c r="C120" s="357"/>
      <c r="D120" s="373">
        <f>+D118+D119</f>
        <v>15111376</v>
      </c>
      <c r="E120" s="367">
        <v>16203160</v>
      </c>
      <c r="F120" s="372"/>
      <c r="G120" s="373">
        <f>+G118+G119</f>
        <v>-42173821</v>
      </c>
      <c r="H120" s="367">
        <v>-21982062</v>
      </c>
      <c r="I120" s="372"/>
      <c r="J120" s="373">
        <f>+J118+J119</f>
        <v>81424438</v>
      </c>
      <c r="K120" s="367">
        <v>70918284</v>
      </c>
      <c r="L120" s="372"/>
      <c r="M120" s="373">
        <f>+M118+M119</f>
        <v>138425473</v>
      </c>
      <c r="N120" s="367">
        <v>110650671</v>
      </c>
      <c r="O120" s="372"/>
      <c r="P120" s="373">
        <f>+P118+P119</f>
        <v>47469344</v>
      </c>
      <c r="Q120" s="367">
        <v>29277594</v>
      </c>
      <c r="R120" s="372"/>
      <c r="S120" s="373">
        <f>+S118+S119</f>
        <v>10310479</v>
      </c>
      <c r="T120" s="367">
        <v>-1272123</v>
      </c>
      <c r="U120" s="372"/>
      <c r="V120" s="373">
        <f>+V118+V119</f>
        <v>250567289</v>
      </c>
      <c r="W120" s="372">
        <f>+W118+W119</f>
        <v>203795524</v>
      </c>
      <c r="X120" s="372">
        <f>+X118+X119</f>
        <v>0</v>
      </c>
      <c r="AB120" s="353">
        <f>+'[1]Segmentos LN resumen'!D120-V120</f>
        <v>0</v>
      </c>
      <c r="AC120" s="353">
        <f>+'[1]Segmentos LN resumen'!E120-W120</f>
        <v>0</v>
      </c>
      <c r="AD120" s="353">
        <f>+'[1]Segmentos LN resumen'!F120-X120</f>
        <v>0</v>
      </c>
    </row>
    <row r="121" spans="4:30" ht="6" customHeight="1">
      <c r="D121" s="353"/>
      <c r="E121" s="353"/>
      <c r="G121" s="353"/>
      <c r="H121" s="353"/>
      <c r="J121" s="353"/>
      <c r="K121" s="353"/>
      <c r="M121" s="353"/>
      <c r="N121" s="353"/>
      <c r="P121" s="353"/>
      <c r="Q121" s="353"/>
      <c r="S121" s="353"/>
      <c r="T121" s="353"/>
      <c r="V121" s="353"/>
      <c r="W121" s="353"/>
      <c r="X121" s="353"/>
      <c r="AB121" s="353">
        <f>+'[1]Segmentos LN resumen'!D121-V121</f>
        <v>0</v>
      </c>
      <c r="AC121" s="353">
        <f>+'[1]Segmentos LN resumen'!E121-W121</f>
        <v>0</v>
      </c>
      <c r="AD121" s="353">
        <f>+'[1]Segmentos LN resumen'!F121-X121</f>
        <v>0</v>
      </c>
    </row>
    <row r="122" spans="2:30" ht="12">
      <c r="B122" s="374"/>
      <c r="C122" s="357" t="s">
        <v>431</v>
      </c>
      <c r="D122" s="373">
        <f>+D120</f>
        <v>15111376</v>
      </c>
      <c r="E122" s="367">
        <f>+E120</f>
        <v>16203160</v>
      </c>
      <c r="F122" s="372"/>
      <c r="G122" s="373">
        <f>+G120</f>
        <v>-42173821</v>
      </c>
      <c r="H122" s="367">
        <f>+H120</f>
        <v>-21982062</v>
      </c>
      <c r="I122" s="372"/>
      <c r="J122" s="373">
        <f>+J120</f>
        <v>81424438</v>
      </c>
      <c r="K122" s="367">
        <f>+K120</f>
        <v>70918284</v>
      </c>
      <c r="L122" s="372"/>
      <c r="M122" s="373">
        <f>+M120</f>
        <v>138425473</v>
      </c>
      <c r="N122" s="367">
        <f>+N120</f>
        <v>110650671</v>
      </c>
      <c r="O122" s="372"/>
      <c r="P122" s="373">
        <f>+P120</f>
        <v>47469344</v>
      </c>
      <c r="Q122" s="367">
        <f>+Q120</f>
        <v>29277594</v>
      </c>
      <c r="R122" s="372"/>
      <c r="S122" s="373">
        <f>+S120</f>
        <v>10310479</v>
      </c>
      <c r="T122" s="367">
        <f>+T120</f>
        <v>-1272123</v>
      </c>
      <c r="U122" s="372"/>
      <c r="V122" s="373">
        <f>+V120</f>
        <v>250567289</v>
      </c>
      <c r="W122" s="372">
        <f>+W120</f>
        <v>203795524</v>
      </c>
      <c r="X122" s="372">
        <f>+X120</f>
        <v>0</v>
      </c>
      <c r="AB122" s="353">
        <f>+'[1]Segmentos LN resumen'!D122-V122</f>
        <v>0</v>
      </c>
      <c r="AC122" s="353">
        <f>+'[1]Segmentos LN resumen'!E122-W122</f>
        <v>0</v>
      </c>
      <c r="AD122" s="353">
        <f>+'[1]Segmentos LN resumen'!F122-X122</f>
        <v>0</v>
      </c>
    </row>
    <row r="123" spans="2:30" ht="12">
      <c r="B123" s="374"/>
      <c r="C123" s="379" t="s">
        <v>432</v>
      </c>
      <c r="D123" s="373"/>
      <c r="E123" s="367"/>
      <c r="F123" s="377"/>
      <c r="G123" s="373"/>
      <c r="H123" s="367"/>
      <c r="I123" s="377"/>
      <c r="J123" s="373"/>
      <c r="K123" s="367"/>
      <c r="L123" s="377"/>
      <c r="M123" s="373"/>
      <c r="N123" s="367"/>
      <c r="O123" s="377"/>
      <c r="P123" s="373"/>
      <c r="Q123" s="367"/>
      <c r="R123" s="377"/>
      <c r="S123" s="373"/>
      <c r="T123" s="367"/>
      <c r="U123" s="377"/>
      <c r="V123" s="373"/>
      <c r="W123" s="372"/>
      <c r="X123" s="372">
        <f>+X122-X124</f>
        <v>0</v>
      </c>
      <c r="AB123" s="353"/>
      <c r="AC123" s="353"/>
      <c r="AD123" s="353"/>
    </row>
    <row r="124" spans="2:30" ht="12">
      <c r="B124" s="374"/>
      <c r="C124" s="379" t="s">
        <v>433</v>
      </c>
      <c r="D124" s="373"/>
      <c r="E124" s="367"/>
      <c r="F124" s="377"/>
      <c r="G124" s="373"/>
      <c r="H124" s="367"/>
      <c r="I124" s="377"/>
      <c r="J124" s="373"/>
      <c r="K124" s="367"/>
      <c r="L124" s="377"/>
      <c r="M124" s="373"/>
      <c r="N124" s="367"/>
      <c r="O124" s="377"/>
      <c r="P124" s="373"/>
      <c r="Q124" s="367"/>
      <c r="R124" s="377"/>
      <c r="S124" s="373"/>
      <c r="T124" s="367"/>
      <c r="U124" s="377"/>
      <c r="V124" s="373"/>
      <c r="W124" s="372"/>
      <c r="X124" s="372">
        <f>+F124+I124+L124+O124+R124+U124</f>
        <v>0</v>
      </c>
      <c r="AB124" s="353"/>
      <c r="AC124" s="353"/>
      <c r="AD124" s="353"/>
    </row>
    <row r="125" spans="28:30" ht="12">
      <c r="AB125" s="353"/>
      <c r="AD125" s="353"/>
    </row>
    <row r="126" spans="4:30" ht="12">
      <c r="D126" s="353">
        <f>+D120-D122</f>
        <v>0</v>
      </c>
      <c r="E126" s="353">
        <v>0</v>
      </c>
      <c r="F126" s="353"/>
      <c r="G126" s="353">
        <f>+G120-G122</f>
        <v>0</v>
      </c>
      <c r="H126" s="353">
        <v>0</v>
      </c>
      <c r="I126" s="353"/>
      <c r="J126" s="353">
        <f>+J120-J122</f>
        <v>0</v>
      </c>
      <c r="K126" s="353">
        <v>0</v>
      </c>
      <c r="L126" s="353"/>
      <c r="M126" s="353">
        <f>+M120-M122</f>
        <v>0</v>
      </c>
      <c r="N126" s="353">
        <v>0</v>
      </c>
      <c r="O126" s="353"/>
      <c r="P126" s="353">
        <f>+P120-P122</f>
        <v>0</v>
      </c>
      <c r="Q126" s="353">
        <v>0</v>
      </c>
      <c r="R126" s="353"/>
      <c r="S126" s="353">
        <f>+S120-S122</f>
        <v>0</v>
      </c>
      <c r="T126" s="353">
        <v>0</v>
      </c>
      <c r="U126" s="353"/>
      <c r="V126" s="353">
        <f>+V120-V122</f>
        <v>0</v>
      </c>
      <c r="W126" s="353">
        <f>+W120-W122</f>
        <v>0</v>
      </c>
      <c r="X126" s="353"/>
      <c r="AB126" s="353"/>
      <c r="AD126" s="353"/>
    </row>
    <row r="127" spans="28:31" ht="12">
      <c r="AB127" s="353"/>
      <c r="AE127" s="353"/>
    </row>
    <row r="128" spans="4:28" ht="12">
      <c r="D128" s="344">
        <v>15111376</v>
      </c>
      <c r="G128" s="344">
        <v>-42173821</v>
      </c>
      <c r="J128" s="344">
        <v>81424438</v>
      </c>
      <c r="M128" s="344">
        <v>138425473</v>
      </c>
      <c r="P128" s="344">
        <v>47469344</v>
      </c>
      <c r="S128" s="344">
        <v>10310479</v>
      </c>
      <c r="V128" s="344">
        <f>+S128+P128+M128+J128+G128+D128</f>
        <v>250567289</v>
      </c>
      <c r="AB128" s="353"/>
    </row>
    <row r="129" spans="4:28" ht="12">
      <c r="D129" s="353">
        <f>+D120-D128</f>
        <v>0</v>
      </c>
      <c r="G129" s="353">
        <f>+G120-G128</f>
        <v>0</v>
      </c>
      <c r="J129" s="353">
        <f>+J120-J128</f>
        <v>0</v>
      </c>
      <c r="M129" s="353">
        <f>+M120-M128</f>
        <v>0</v>
      </c>
      <c r="P129" s="353">
        <f>+P120-P128</f>
        <v>0</v>
      </c>
      <c r="S129" s="353">
        <f>+S120-S128</f>
        <v>0</v>
      </c>
      <c r="V129" s="353">
        <f>+V120-V128</f>
        <v>0</v>
      </c>
      <c r="AB129" s="353"/>
    </row>
    <row r="130" ht="12">
      <c r="AB130" s="353"/>
    </row>
    <row r="131" ht="12">
      <c r="AB131" s="353"/>
    </row>
    <row r="132" ht="12">
      <c r="AB132" s="353"/>
    </row>
  </sheetData>
  <sheetProtection/>
  <mergeCells count="32">
    <mergeCell ref="S3:U3"/>
    <mergeCell ref="V3:X3"/>
    <mergeCell ref="S34:U34"/>
    <mergeCell ref="V34:X34"/>
    <mergeCell ref="B2:C2"/>
    <mergeCell ref="D2:X2"/>
    <mergeCell ref="B3:C3"/>
    <mergeCell ref="D3:F3"/>
    <mergeCell ref="G3:I3"/>
    <mergeCell ref="J3:L3"/>
    <mergeCell ref="M3:O3"/>
    <mergeCell ref="P3:R3"/>
    <mergeCell ref="P72:R72"/>
    <mergeCell ref="S72:U72"/>
    <mergeCell ref="B4:C5"/>
    <mergeCell ref="D33:X33"/>
    <mergeCell ref="B34:C34"/>
    <mergeCell ref="D34:F34"/>
    <mergeCell ref="G34:I34"/>
    <mergeCell ref="J34:L34"/>
    <mergeCell ref="M34:O34"/>
    <mergeCell ref="P34:R34"/>
    <mergeCell ref="V72:X72"/>
    <mergeCell ref="B73:C74"/>
    <mergeCell ref="B35:C36"/>
    <mergeCell ref="B58:C58"/>
    <mergeCell ref="D71:X71"/>
    <mergeCell ref="B72:C72"/>
    <mergeCell ref="D72:F72"/>
    <mergeCell ref="G72:I72"/>
    <mergeCell ref="J72:L72"/>
    <mergeCell ref="M72:O7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AH129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3.57421875" style="344" customWidth="1"/>
    <col min="2" max="2" width="2.8515625" style="344" customWidth="1"/>
    <col min="3" max="3" width="56.8515625" style="344" customWidth="1"/>
    <col min="4" max="4" width="16.7109375" style="344" bestFit="1" customWidth="1"/>
    <col min="5" max="5" width="15.8515625" style="344" bestFit="1" customWidth="1"/>
    <col min="6" max="6" width="15.8515625" style="344" hidden="1" customWidth="1"/>
    <col min="7" max="7" width="15.8515625" style="344" customWidth="1"/>
    <col min="8" max="8" width="16.00390625" style="344" bestFit="1" customWidth="1"/>
    <col min="9" max="9" width="16.00390625" style="344" hidden="1" customWidth="1"/>
    <col min="10" max="10" width="14.57421875" style="344" bestFit="1" customWidth="1"/>
    <col min="11" max="11" width="14.57421875" style="344" customWidth="1"/>
    <col min="12" max="12" width="14.57421875" style="344" hidden="1" customWidth="1"/>
    <col min="13" max="13" width="15.28125" style="344" bestFit="1" customWidth="1"/>
    <col min="14" max="14" width="16.28125" style="344" bestFit="1" customWidth="1"/>
    <col min="15" max="15" width="16.28125" style="344" hidden="1" customWidth="1"/>
    <col min="16" max="16" width="16.28125" style="344" customWidth="1"/>
    <col min="17" max="17" width="16.00390625" style="344" bestFit="1" customWidth="1"/>
    <col min="18" max="18" width="16.00390625" style="344" hidden="1" customWidth="1"/>
    <col min="19" max="19" width="16.421875" style="344" bestFit="1" customWidth="1"/>
    <col min="20" max="20" width="16.421875" style="344" customWidth="1"/>
    <col min="21" max="21" width="16.00390625" style="344" hidden="1" customWidth="1"/>
    <col min="22" max="23" width="14.421875" style="344" bestFit="1" customWidth="1"/>
    <col min="24" max="24" width="14.421875" style="344" hidden="1" customWidth="1"/>
    <col min="25" max="25" width="16.7109375" style="344" bestFit="1" customWidth="1"/>
    <col min="26" max="26" width="15.28125" style="344" bestFit="1" customWidth="1"/>
    <col min="27" max="27" width="15.28125" style="344" customWidth="1"/>
    <col min="28" max="28" width="16.00390625" style="344" hidden="1" customWidth="1"/>
    <col min="29" max="29" width="16.421875" style="344" bestFit="1" customWidth="1"/>
    <col min="30" max="30" width="16.421875" style="344" customWidth="1"/>
    <col min="31" max="31" width="13.421875" style="344" bestFit="1" customWidth="1"/>
    <col min="32" max="32" width="11.421875" style="344" customWidth="1"/>
    <col min="33" max="33" width="15.8515625" style="344" bestFit="1" customWidth="1"/>
    <col min="34" max="16384" width="11.421875" style="344" customWidth="1"/>
  </cols>
  <sheetData>
    <row r="2" spans="2:24" ht="21" customHeight="1">
      <c r="B2" s="427" t="s">
        <v>437</v>
      </c>
      <c r="C2" s="428"/>
      <c r="D2" s="444" t="s">
        <v>340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6"/>
    </row>
    <row r="3" spans="2:24" ht="25.5" customHeight="1">
      <c r="B3" s="427" t="s">
        <v>366</v>
      </c>
      <c r="C3" s="428"/>
      <c r="D3" s="429" t="s">
        <v>0</v>
      </c>
      <c r="E3" s="430"/>
      <c r="F3" s="431"/>
      <c r="G3" s="429" t="s">
        <v>1</v>
      </c>
      <c r="H3" s="430"/>
      <c r="I3" s="431"/>
      <c r="J3" s="429" t="s">
        <v>434</v>
      </c>
      <c r="K3" s="430"/>
      <c r="L3" s="431"/>
      <c r="M3" s="429" t="s">
        <v>2</v>
      </c>
      <c r="N3" s="430"/>
      <c r="O3" s="431"/>
      <c r="P3" s="429" t="s">
        <v>435</v>
      </c>
      <c r="Q3" s="430"/>
      <c r="R3" s="431"/>
      <c r="S3" s="429" t="s">
        <v>436</v>
      </c>
      <c r="T3" s="430"/>
      <c r="U3" s="431"/>
      <c r="V3" s="429" t="s">
        <v>342</v>
      </c>
      <c r="W3" s="430"/>
      <c r="X3" s="431"/>
    </row>
    <row r="4" spans="2:24" ht="12" customHeight="1">
      <c r="B4" s="434" t="s">
        <v>343</v>
      </c>
      <c r="C4" s="435"/>
      <c r="D4" s="346">
        <f>+'[1]Segmentos pais'!D4</f>
        <v>41820</v>
      </c>
      <c r="E4" s="347">
        <f>+'[1]Segmentos LN Generacion'!E4</f>
        <v>41639</v>
      </c>
      <c r="F4" s="347">
        <f>+'[1]Segmentos LN Generacion'!F4</f>
        <v>41274</v>
      </c>
      <c r="G4" s="346">
        <f aca="true" t="shared" si="0" ref="G4:X4">+D4</f>
        <v>41820</v>
      </c>
      <c r="H4" s="347">
        <f t="shared" si="0"/>
        <v>41639</v>
      </c>
      <c r="I4" s="347">
        <f t="shared" si="0"/>
        <v>41274</v>
      </c>
      <c r="J4" s="346">
        <f t="shared" si="0"/>
        <v>41820</v>
      </c>
      <c r="K4" s="347">
        <f t="shared" si="0"/>
        <v>41639</v>
      </c>
      <c r="L4" s="347">
        <f t="shared" si="0"/>
        <v>41274</v>
      </c>
      <c r="M4" s="346">
        <f t="shared" si="0"/>
        <v>41820</v>
      </c>
      <c r="N4" s="347">
        <f t="shared" si="0"/>
        <v>41639</v>
      </c>
      <c r="O4" s="347">
        <f t="shared" si="0"/>
        <v>41274</v>
      </c>
      <c r="P4" s="346">
        <f t="shared" si="0"/>
        <v>41820</v>
      </c>
      <c r="Q4" s="347">
        <f t="shared" si="0"/>
        <v>41639</v>
      </c>
      <c r="R4" s="347">
        <f t="shared" si="0"/>
        <v>41274</v>
      </c>
      <c r="S4" s="346">
        <f t="shared" si="0"/>
        <v>41820</v>
      </c>
      <c r="T4" s="347">
        <f t="shared" si="0"/>
        <v>41639</v>
      </c>
      <c r="U4" s="347">
        <f t="shared" si="0"/>
        <v>41274</v>
      </c>
      <c r="V4" s="346">
        <f t="shared" si="0"/>
        <v>41820</v>
      </c>
      <c r="W4" s="347">
        <f t="shared" si="0"/>
        <v>41639</v>
      </c>
      <c r="X4" s="347">
        <f t="shared" si="0"/>
        <v>41274</v>
      </c>
    </row>
    <row r="5" spans="2:24" ht="12">
      <c r="B5" s="436"/>
      <c r="C5" s="437"/>
      <c r="D5" s="348" t="s">
        <v>344</v>
      </c>
      <c r="E5" s="349" t="s">
        <v>344</v>
      </c>
      <c r="F5" s="349" t="s">
        <v>344</v>
      </c>
      <c r="G5" s="348" t="s">
        <v>344</v>
      </c>
      <c r="H5" s="349" t="s">
        <v>344</v>
      </c>
      <c r="I5" s="349" t="s">
        <v>344</v>
      </c>
      <c r="J5" s="348" t="s">
        <v>344</v>
      </c>
      <c r="K5" s="349" t="s">
        <v>344</v>
      </c>
      <c r="L5" s="349" t="s">
        <v>344</v>
      </c>
      <c r="M5" s="348" t="s">
        <v>344</v>
      </c>
      <c r="N5" s="349" t="s">
        <v>344</v>
      </c>
      <c r="O5" s="349" t="s">
        <v>344</v>
      </c>
      <c r="P5" s="348" t="s">
        <v>344</v>
      </c>
      <c r="Q5" s="349" t="s">
        <v>344</v>
      </c>
      <c r="R5" s="349" t="s">
        <v>344</v>
      </c>
      <c r="S5" s="348" t="s">
        <v>344</v>
      </c>
      <c r="T5" s="349" t="s">
        <v>344</v>
      </c>
      <c r="U5" s="349" t="s">
        <v>344</v>
      </c>
      <c r="V5" s="348" t="s">
        <v>344</v>
      </c>
      <c r="W5" s="349" t="s">
        <v>344</v>
      </c>
      <c r="X5" s="349" t="s">
        <v>344</v>
      </c>
    </row>
    <row r="6" spans="2:28" ht="12">
      <c r="B6" s="350" t="s">
        <v>345</v>
      </c>
      <c r="D6" s="351">
        <f>SUM(D7:D13)</f>
        <v>247274416</v>
      </c>
      <c r="E6" s="352">
        <v>192097248</v>
      </c>
      <c r="F6" s="352">
        <v>161687281</v>
      </c>
      <c r="G6" s="351">
        <f>SUM(G7:G13)</f>
        <v>248291203</v>
      </c>
      <c r="H6" s="352">
        <v>217226660</v>
      </c>
      <c r="I6" s="352">
        <v>75393801</v>
      </c>
      <c r="J6" s="351">
        <f>SUM(J7:J13)</f>
        <v>465149234</v>
      </c>
      <c r="K6" s="352">
        <v>413137593</v>
      </c>
      <c r="L6" s="352">
        <v>396065371</v>
      </c>
      <c r="M6" s="351">
        <f>SUM(M7:M13)</f>
        <v>189832692</v>
      </c>
      <c r="N6" s="352">
        <v>286639350</v>
      </c>
      <c r="O6" s="352">
        <v>248759159</v>
      </c>
      <c r="P6" s="351">
        <f>SUM(P7:P13)</f>
        <v>101783407</v>
      </c>
      <c r="Q6" s="352">
        <v>106049491</v>
      </c>
      <c r="R6" s="352">
        <v>83158205</v>
      </c>
      <c r="S6" s="351">
        <f>SUM(S7:S13)</f>
        <v>-22088499</v>
      </c>
      <c r="T6" s="352">
        <v>-3541399</v>
      </c>
      <c r="U6" s="352">
        <v>-3228460</v>
      </c>
      <c r="V6" s="361">
        <f>SUM(V7:V13)</f>
        <v>1230242453</v>
      </c>
      <c r="W6" s="367">
        <f>SUM(W7:W13)</f>
        <v>1211608943</v>
      </c>
      <c r="X6" s="367">
        <f>SUM(X7:X13)</f>
        <v>961835357</v>
      </c>
      <c r="Z6" s="353">
        <f>+'[1]Segmentos LN resumen'!G6-V6</f>
        <v>0</v>
      </c>
      <c r="AA6" s="353">
        <f>+'[1]Segmentos LN resumen'!H6-W6</f>
        <v>0</v>
      </c>
      <c r="AB6" s="353">
        <f>+'[1]Segmentos LN resumen'!I6-X6</f>
        <v>0</v>
      </c>
    </row>
    <row r="7" spans="2:28" ht="12">
      <c r="B7" s="354"/>
      <c r="C7" s="355" t="s">
        <v>346</v>
      </c>
      <c r="D7" s="351">
        <v>12115457</v>
      </c>
      <c r="E7" s="356">
        <v>22774490</v>
      </c>
      <c r="F7" s="356">
        <v>6800784</v>
      </c>
      <c r="G7" s="351">
        <v>1973304</v>
      </c>
      <c r="H7" s="356">
        <v>8696329</v>
      </c>
      <c r="I7" s="356">
        <v>13979227</v>
      </c>
      <c r="J7" s="351">
        <v>36432125</v>
      </c>
      <c r="K7" s="356">
        <v>65536627</v>
      </c>
      <c r="L7" s="356">
        <v>46175000</v>
      </c>
      <c r="M7" s="351">
        <v>44317219</v>
      </c>
      <c r="N7" s="356">
        <v>116480956</v>
      </c>
      <c r="O7" s="356">
        <v>132138584</v>
      </c>
      <c r="P7" s="351">
        <v>19812319</v>
      </c>
      <c r="Q7" s="356">
        <v>41802393</v>
      </c>
      <c r="R7" s="356">
        <v>27824497</v>
      </c>
      <c r="S7" s="351">
        <v>0</v>
      </c>
      <c r="T7" s="356">
        <v>0</v>
      </c>
      <c r="U7" s="356">
        <v>0</v>
      </c>
      <c r="V7" s="361">
        <f aca="true" t="shared" si="1" ref="V7:X13">+D7+G7+J7+M7+P7+S7</f>
        <v>114650424</v>
      </c>
      <c r="W7" s="367">
        <f t="shared" si="1"/>
        <v>255290795</v>
      </c>
      <c r="X7" s="367">
        <f t="shared" si="1"/>
        <v>226918092</v>
      </c>
      <c r="Y7" s="353"/>
      <c r="Z7" s="353">
        <f>+'[1]Segmentos LN resumen'!G7-V7</f>
        <v>0</v>
      </c>
      <c r="AA7" s="353">
        <f>+'[1]Segmentos LN resumen'!H7-W7</f>
        <v>0</v>
      </c>
      <c r="AB7" s="353">
        <f>+'[1]Segmentos LN resumen'!I7-X7</f>
        <v>0</v>
      </c>
    </row>
    <row r="8" spans="2:28" ht="12">
      <c r="B8" s="354"/>
      <c r="C8" s="355" t="s">
        <v>347</v>
      </c>
      <c r="D8" s="351">
        <v>25099</v>
      </c>
      <c r="E8" s="356">
        <v>309009</v>
      </c>
      <c r="F8" s="356">
        <v>3</v>
      </c>
      <c r="G8" s="351">
        <v>0</v>
      </c>
      <c r="H8" s="356">
        <v>0</v>
      </c>
      <c r="I8" s="356">
        <v>248730</v>
      </c>
      <c r="J8" s="351">
        <v>4304970</v>
      </c>
      <c r="K8" s="356">
        <v>16895101</v>
      </c>
      <c r="L8" s="356">
        <v>21786059</v>
      </c>
      <c r="M8" s="351">
        <v>0</v>
      </c>
      <c r="N8" s="356">
        <v>72924655</v>
      </c>
      <c r="O8" s="356">
        <v>25853350</v>
      </c>
      <c r="P8" s="351">
        <v>0</v>
      </c>
      <c r="Q8" s="356">
        <v>3941104</v>
      </c>
      <c r="R8" s="356">
        <v>0</v>
      </c>
      <c r="S8" s="351">
        <v>0</v>
      </c>
      <c r="T8" s="356">
        <v>0</v>
      </c>
      <c r="U8" s="356">
        <v>0</v>
      </c>
      <c r="V8" s="361">
        <f t="shared" si="1"/>
        <v>4330069</v>
      </c>
      <c r="W8" s="367">
        <f t="shared" si="1"/>
        <v>94069869</v>
      </c>
      <c r="X8" s="367">
        <f t="shared" si="1"/>
        <v>47888142</v>
      </c>
      <c r="Z8" s="353">
        <f>+'[1]Segmentos LN resumen'!G8-V8</f>
        <v>0</v>
      </c>
      <c r="AA8" s="353">
        <f>+'[1]Segmentos LN resumen'!H8-W8</f>
        <v>0</v>
      </c>
      <c r="AB8" s="353">
        <f>+'[1]Segmentos LN resumen'!I8-X8</f>
        <v>0</v>
      </c>
    </row>
    <row r="9" spans="2:28" ht="12">
      <c r="B9" s="354"/>
      <c r="C9" s="355" t="s">
        <v>348</v>
      </c>
      <c r="D9" s="351">
        <v>3842116</v>
      </c>
      <c r="E9" s="356">
        <v>1793463</v>
      </c>
      <c r="F9" s="356">
        <v>2458642</v>
      </c>
      <c r="G9" s="351">
        <v>958458</v>
      </c>
      <c r="H9" s="356">
        <v>1181675</v>
      </c>
      <c r="I9" s="356">
        <v>982584</v>
      </c>
      <c r="J9" s="351">
        <v>91714829</v>
      </c>
      <c r="K9" s="356">
        <v>71204617</v>
      </c>
      <c r="L9" s="356">
        <v>58667785</v>
      </c>
      <c r="M9" s="351">
        <v>2913862</v>
      </c>
      <c r="N9" s="356">
        <v>3591691</v>
      </c>
      <c r="O9" s="356">
        <v>6465483</v>
      </c>
      <c r="P9" s="351">
        <v>2285557</v>
      </c>
      <c r="Q9" s="356">
        <v>2013596</v>
      </c>
      <c r="R9" s="356">
        <v>2667568</v>
      </c>
      <c r="S9" s="351">
        <v>0</v>
      </c>
      <c r="T9" s="356">
        <v>0</v>
      </c>
      <c r="U9" s="356">
        <v>0</v>
      </c>
      <c r="V9" s="361">
        <f t="shared" si="1"/>
        <v>101714822</v>
      </c>
      <c r="W9" s="367">
        <f t="shared" si="1"/>
        <v>79785042</v>
      </c>
      <c r="X9" s="367">
        <f t="shared" si="1"/>
        <v>71242062</v>
      </c>
      <c r="Z9" s="353">
        <f>+'[1]Segmentos LN resumen'!G9-V9</f>
        <v>0</v>
      </c>
      <c r="AA9" s="353">
        <f>+'[1]Segmentos LN resumen'!H9-W9</f>
        <v>0</v>
      </c>
      <c r="AB9" s="353">
        <f>+'[1]Segmentos LN resumen'!I9-X9</f>
        <v>0</v>
      </c>
    </row>
    <row r="10" spans="2:28" ht="12">
      <c r="B10" s="354"/>
      <c r="C10" s="355" t="s">
        <v>349</v>
      </c>
      <c r="D10" s="351">
        <v>181149820</v>
      </c>
      <c r="E10" s="356">
        <v>149400234</v>
      </c>
      <c r="F10" s="356">
        <v>146524961</v>
      </c>
      <c r="G10" s="351">
        <v>213092860</v>
      </c>
      <c r="H10" s="356">
        <v>195835234</v>
      </c>
      <c r="I10" s="356">
        <v>50892193</v>
      </c>
      <c r="J10" s="351">
        <v>314316782</v>
      </c>
      <c r="K10" s="356">
        <v>248214780</v>
      </c>
      <c r="L10" s="356">
        <v>256665873</v>
      </c>
      <c r="M10" s="351">
        <v>120514630</v>
      </c>
      <c r="N10" s="356">
        <v>86878811</v>
      </c>
      <c r="O10" s="356">
        <v>78708428</v>
      </c>
      <c r="P10" s="351">
        <v>64424620</v>
      </c>
      <c r="Q10" s="356">
        <v>49200081</v>
      </c>
      <c r="R10" s="356">
        <v>48194935</v>
      </c>
      <c r="S10" s="351">
        <v>12027</v>
      </c>
      <c r="T10" s="356">
        <v>2968</v>
      </c>
      <c r="U10" s="356">
        <v>0</v>
      </c>
      <c r="V10" s="361">
        <f t="shared" si="1"/>
        <v>893510739</v>
      </c>
      <c r="W10" s="367">
        <f t="shared" si="1"/>
        <v>729532108</v>
      </c>
      <c r="X10" s="367">
        <f t="shared" si="1"/>
        <v>580986390</v>
      </c>
      <c r="Z10" s="353">
        <f>+'[1]Segmentos LN resumen'!G10-V10</f>
        <v>0</v>
      </c>
      <c r="AA10" s="353">
        <f>+'[1]Segmentos LN resumen'!H10-W10</f>
        <v>0</v>
      </c>
      <c r="AB10" s="353">
        <f>+'[1]Segmentos LN resumen'!I10-X10</f>
        <v>0</v>
      </c>
    </row>
    <row r="11" spans="2:28" ht="12">
      <c r="B11" s="354"/>
      <c r="C11" s="355" t="s">
        <v>350</v>
      </c>
      <c r="D11" s="351">
        <v>46942233</v>
      </c>
      <c r="E11" s="356">
        <v>15082952</v>
      </c>
      <c r="F11" s="356">
        <v>4002377</v>
      </c>
      <c r="G11" s="351">
        <v>316406</v>
      </c>
      <c r="H11" s="356">
        <v>757342</v>
      </c>
      <c r="I11" s="356">
        <v>910306</v>
      </c>
      <c r="J11" s="351">
        <v>22744</v>
      </c>
      <c r="K11" s="356">
        <v>22750</v>
      </c>
      <c r="L11" s="356">
        <v>0</v>
      </c>
      <c r="M11" s="351">
        <v>3107720</v>
      </c>
      <c r="N11" s="356">
        <v>2735244</v>
      </c>
      <c r="O11" s="356">
        <v>2444649</v>
      </c>
      <c r="P11" s="351">
        <v>6380466</v>
      </c>
      <c r="Q11" s="356">
        <v>3156941</v>
      </c>
      <c r="R11" s="356">
        <v>54071</v>
      </c>
      <c r="S11" s="351">
        <v>-22100526</v>
      </c>
      <c r="T11" s="356">
        <v>-3544367</v>
      </c>
      <c r="U11" s="356">
        <v>-3228460</v>
      </c>
      <c r="V11" s="361">
        <f t="shared" si="1"/>
        <v>34669043</v>
      </c>
      <c r="W11" s="367">
        <f t="shared" si="1"/>
        <v>18210862</v>
      </c>
      <c r="X11" s="367">
        <f t="shared" si="1"/>
        <v>4182943</v>
      </c>
      <c r="Z11" s="353">
        <f>+'[1]Segmentos LN resumen'!G11-V11</f>
        <v>0</v>
      </c>
      <c r="AA11" s="353">
        <f>+'[1]Segmentos LN resumen'!H11-W11</f>
        <v>0</v>
      </c>
      <c r="AB11" s="353">
        <f>+'[1]Segmentos LN resumen'!I11-X11</f>
        <v>0</v>
      </c>
    </row>
    <row r="12" spans="2:28" ht="12">
      <c r="B12" s="354"/>
      <c r="C12" s="355" t="s">
        <v>351</v>
      </c>
      <c r="D12" s="351">
        <v>2311316</v>
      </c>
      <c r="E12" s="356">
        <v>2516897</v>
      </c>
      <c r="F12" s="356">
        <v>1452916</v>
      </c>
      <c r="G12" s="351">
        <v>17707538</v>
      </c>
      <c r="H12" s="356">
        <v>5186645</v>
      </c>
      <c r="I12" s="356">
        <v>3234106</v>
      </c>
      <c r="J12" s="351">
        <v>2633057</v>
      </c>
      <c r="K12" s="356">
        <v>2495125</v>
      </c>
      <c r="L12" s="356">
        <v>634171</v>
      </c>
      <c r="M12" s="351">
        <v>6569797</v>
      </c>
      <c r="N12" s="356">
        <v>4027993</v>
      </c>
      <c r="O12" s="356">
        <v>3148665</v>
      </c>
      <c r="P12" s="351">
        <v>8860316</v>
      </c>
      <c r="Q12" s="356">
        <v>5445164</v>
      </c>
      <c r="R12" s="356">
        <v>4390026</v>
      </c>
      <c r="S12" s="351">
        <v>0</v>
      </c>
      <c r="T12" s="356">
        <v>0</v>
      </c>
      <c r="U12" s="356">
        <v>0</v>
      </c>
      <c r="V12" s="361">
        <f t="shared" si="1"/>
        <v>38082024</v>
      </c>
      <c r="W12" s="367">
        <f t="shared" si="1"/>
        <v>19671824</v>
      </c>
      <c r="X12" s="367">
        <f t="shared" si="1"/>
        <v>12859884</v>
      </c>
      <c r="Z12" s="353">
        <f>+'[1]Segmentos LN resumen'!G12-V12</f>
        <v>0</v>
      </c>
      <c r="AA12" s="353">
        <f>+'[1]Segmentos LN resumen'!H12-W12</f>
        <v>0</v>
      </c>
      <c r="AB12" s="353">
        <f>+'[1]Segmentos LN resumen'!I12-X12</f>
        <v>0</v>
      </c>
    </row>
    <row r="13" spans="2:28" ht="12">
      <c r="B13" s="354"/>
      <c r="C13" s="355" t="s">
        <v>352</v>
      </c>
      <c r="D13" s="351">
        <v>888375</v>
      </c>
      <c r="E13" s="356">
        <v>220203</v>
      </c>
      <c r="F13" s="356">
        <v>447598</v>
      </c>
      <c r="G13" s="351">
        <v>14242637</v>
      </c>
      <c r="H13" s="356">
        <v>5569435</v>
      </c>
      <c r="I13" s="356">
        <v>5146655</v>
      </c>
      <c r="J13" s="351">
        <v>15724727</v>
      </c>
      <c r="K13" s="356">
        <v>8768593</v>
      </c>
      <c r="L13" s="356">
        <v>12136483</v>
      </c>
      <c r="M13" s="351">
        <v>12409464</v>
      </c>
      <c r="N13" s="356">
        <v>0</v>
      </c>
      <c r="O13" s="356">
        <v>0</v>
      </c>
      <c r="P13" s="351">
        <v>20129</v>
      </c>
      <c r="Q13" s="356">
        <v>490212</v>
      </c>
      <c r="R13" s="356">
        <v>27108</v>
      </c>
      <c r="S13" s="351">
        <v>0</v>
      </c>
      <c r="T13" s="356">
        <v>0</v>
      </c>
      <c r="U13" s="356">
        <v>0</v>
      </c>
      <c r="V13" s="361">
        <f t="shared" si="1"/>
        <v>43285332</v>
      </c>
      <c r="W13" s="367">
        <f t="shared" si="1"/>
        <v>15048443</v>
      </c>
      <c r="X13" s="367">
        <f t="shared" si="1"/>
        <v>17757844</v>
      </c>
      <c r="Z13" s="353">
        <f>+'[1]Segmentos LN resumen'!G13-V13</f>
        <v>0</v>
      </c>
      <c r="AA13" s="353">
        <f>+'[1]Segmentos LN resumen'!H13-W13</f>
        <v>0</v>
      </c>
      <c r="AB13" s="353">
        <f>+'[1]Segmentos LN resumen'!I13-X13</f>
        <v>0</v>
      </c>
    </row>
    <row r="14" spans="23:24" ht="7.5" customHeight="1">
      <c r="W14" s="365"/>
      <c r="X14" s="365"/>
    </row>
    <row r="15" spans="2:28" ht="36">
      <c r="B15" s="354"/>
      <c r="C15" s="357" t="s">
        <v>353</v>
      </c>
      <c r="D15" s="351">
        <v>0</v>
      </c>
      <c r="E15" s="356">
        <v>0</v>
      </c>
      <c r="F15" s="356">
        <v>0</v>
      </c>
      <c r="G15" s="351">
        <v>0</v>
      </c>
      <c r="H15" s="356">
        <v>0</v>
      </c>
      <c r="I15" s="356">
        <v>0</v>
      </c>
      <c r="J15" s="351">
        <v>0</v>
      </c>
      <c r="K15" s="356">
        <v>0</v>
      </c>
      <c r="L15" s="356">
        <v>0</v>
      </c>
      <c r="M15" s="351">
        <v>0</v>
      </c>
      <c r="N15" s="356">
        <v>0</v>
      </c>
      <c r="O15" s="356">
        <v>0</v>
      </c>
      <c r="P15" s="351">
        <v>0</v>
      </c>
      <c r="Q15" s="356">
        <v>0</v>
      </c>
      <c r="R15" s="356">
        <v>0</v>
      </c>
      <c r="S15" s="351">
        <v>0</v>
      </c>
      <c r="T15" s="356">
        <v>0</v>
      </c>
      <c r="U15" s="356">
        <v>0</v>
      </c>
      <c r="V15" s="361">
        <v>0</v>
      </c>
      <c r="W15" s="367">
        <v>0</v>
      </c>
      <c r="X15" s="367">
        <v>0</v>
      </c>
      <c r="Z15" s="353">
        <f>+'[1]Segmentos LN resumen'!G15-V15</f>
        <v>0</v>
      </c>
      <c r="AA15" s="353">
        <f>+'[1]Segmentos LN resumen'!H15-W15</f>
        <v>0</v>
      </c>
      <c r="AB15" s="353">
        <f>+'[1]Segmentos LN resumen'!I15-X15</f>
        <v>0</v>
      </c>
    </row>
    <row r="16" spans="23:24" ht="12">
      <c r="W16" s="365"/>
      <c r="X16" s="365"/>
    </row>
    <row r="17" spans="2:28" ht="12">
      <c r="B17" s="358" t="s">
        <v>354</v>
      </c>
      <c r="D17" s="351">
        <f>SUM(D18:D27)</f>
        <v>1226980857</v>
      </c>
      <c r="E17" s="352">
        <v>1210687967</v>
      </c>
      <c r="F17" s="352">
        <v>1141771230</v>
      </c>
      <c r="G17" s="351">
        <f>SUM(G18:G27)</f>
        <v>285746779</v>
      </c>
      <c r="H17" s="352">
        <v>284575650</v>
      </c>
      <c r="I17" s="352">
        <v>249249898</v>
      </c>
      <c r="J17" s="351">
        <f>SUM(J18:J27)</f>
        <v>1990970859</v>
      </c>
      <c r="K17" s="352">
        <v>1748919068</v>
      </c>
      <c r="L17" s="352">
        <v>1813358782</v>
      </c>
      <c r="M17" s="351">
        <f aca="true" t="shared" si="2" ref="M17:X17">SUM(M18:M27)</f>
        <v>1023784428</v>
      </c>
      <c r="N17" s="352">
        <v>965222710</v>
      </c>
      <c r="O17" s="352">
        <v>949733045</v>
      </c>
      <c r="P17" s="351">
        <f t="shared" si="2"/>
        <v>532477065</v>
      </c>
      <c r="Q17" s="352">
        <v>487752639</v>
      </c>
      <c r="R17" s="352">
        <v>456528437</v>
      </c>
      <c r="S17" s="351">
        <f t="shared" si="2"/>
        <v>0</v>
      </c>
      <c r="T17" s="352">
        <v>0</v>
      </c>
      <c r="U17" s="352">
        <v>0</v>
      </c>
      <c r="V17" s="361">
        <f t="shared" si="2"/>
        <v>5059959988</v>
      </c>
      <c r="W17" s="367">
        <f t="shared" si="2"/>
        <v>4697158034</v>
      </c>
      <c r="X17" s="367">
        <f t="shared" si="2"/>
        <v>4610641392</v>
      </c>
      <c r="Z17" s="353">
        <f>+'[1]Segmentos LN resumen'!G17-V17</f>
        <v>0</v>
      </c>
      <c r="AA17" s="353">
        <f>+'[1]Segmentos LN resumen'!H17-W17</f>
        <v>0</v>
      </c>
      <c r="AB17" s="353">
        <f>+'[1]Segmentos LN resumen'!I17-X17</f>
        <v>0</v>
      </c>
    </row>
    <row r="18" spans="2:28" ht="12">
      <c r="B18" s="354"/>
      <c r="C18" s="355" t="s">
        <v>355</v>
      </c>
      <c r="D18" s="351">
        <v>26323</v>
      </c>
      <c r="E18" s="356">
        <v>22728</v>
      </c>
      <c r="F18" s="356">
        <v>25109</v>
      </c>
      <c r="G18" s="351">
        <v>47392</v>
      </c>
      <c r="H18" s="356">
        <v>61181</v>
      </c>
      <c r="I18" s="356">
        <v>86201</v>
      </c>
      <c r="J18" s="351">
        <v>465345163</v>
      </c>
      <c r="K18" s="356">
        <v>452494316</v>
      </c>
      <c r="L18" s="356">
        <v>375227434</v>
      </c>
      <c r="M18" s="351">
        <v>7706</v>
      </c>
      <c r="N18" s="356">
        <v>7143</v>
      </c>
      <c r="O18" s="356">
        <v>7117</v>
      </c>
      <c r="P18" s="351">
        <v>0</v>
      </c>
      <c r="Q18" s="356">
        <v>0</v>
      </c>
      <c r="R18" s="356">
        <v>3183912</v>
      </c>
      <c r="S18" s="351">
        <v>0</v>
      </c>
      <c r="T18" s="356">
        <v>0</v>
      </c>
      <c r="U18" s="356">
        <v>0</v>
      </c>
      <c r="V18" s="361">
        <f aca="true" t="shared" si="3" ref="V18:X27">+D18+G18+J18+M18+P18+S18</f>
        <v>465426584</v>
      </c>
      <c r="W18" s="367">
        <f t="shared" si="3"/>
        <v>452585368</v>
      </c>
      <c r="X18" s="367">
        <f t="shared" si="3"/>
        <v>378529773</v>
      </c>
      <c r="Z18" s="353">
        <f>+'[1]Segmentos LN resumen'!G18-V18</f>
        <v>0</v>
      </c>
      <c r="AA18" s="353">
        <f>+'[1]Segmentos LN resumen'!H18-W18</f>
        <v>0</v>
      </c>
      <c r="AB18" s="353">
        <f>+'[1]Segmentos LN resumen'!I18-X18</f>
        <v>0</v>
      </c>
    </row>
    <row r="19" spans="2:28" ht="12">
      <c r="B19" s="354"/>
      <c r="C19" s="355" t="s">
        <v>356</v>
      </c>
      <c r="D19" s="351">
        <v>233821</v>
      </c>
      <c r="E19" s="356">
        <v>319503</v>
      </c>
      <c r="F19" s="356">
        <v>333644</v>
      </c>
      <c r="G19" s="351">
        <v>404608</v>
      </c>
      <c r="H19" s="356">
        <v>480779</v>
      </c>
      <c r="I19" s="356">
        <v>580733</v>
      </c>
      <c r="J19" s="351">
        <v>61210908</v>
      </c>
      <c r="K19" s="356">
        <v>58799681</v>
      </c>
      <c r="L19" s="356">
        <v>59325193</v>
      </c>
      <c r="M19" s="351">
        <v>0</v>
      </c>
      <c r="N19" s="356">
        <v>0</v>
      </c>
      <c r="O19" s="356">
        <v>1074740</v>
      </c>
      <c r="P19" s="351">
        <v>0</v>
      </c>
      <c r="Q19" s="356">
        <v>0</v>
      </c>
      <c r="R19" s="356">
        <v>0</v>
      </c>
      <c r="S19" s="351">
        <v>0</v>
      </c>
      <c r="T19" s="356">
        <v>0</v>
      </c>
      <c r="U19" s="356">
        <v>0</v>
      </c>
      <c r="V19" s="361">
        <f t="shared" si="3"/>
        <v>61849337</v>
      </c>
      <c r="W19" s="367">
        <f t="shared" si="3"/>
        <v>59599963</v>
      </c>
      <c r="X19" s="367">
        <f t="shared" si="3"/>
        <v>61314310</v>
      </c>
      <c r="Z19" s="353">
        <f>+'[1]Segmentos LN resumen'!G19-V19</f>
        <v>0</v>
      </c>
      <c r="AA19" s="353">
        <f>+'[1]Segmentos LN resumen'!H19-W19</f>
        <v>0</v>
      </c>
      <c r="AB19" s="353">
        <f>+'[1]Segmentos LN resumen'!I19-X19</f>
        <v>0</v>
      </c>
    </row>
    <row r="20" spans="2:28" ht="12">
      <c r="B20" s="354"/>
      <c r="C20" s="355" t="s">
        <v>357</v>
      </c>
      <c r="D20" s="351">
        <v>7236797</v>
      </c>
      <c r="E20" s="356">
        <v>6055189</v>
      </c>
      <c r="F20" s="356">
        <v>6863063</v>
      </c>
      <c r="G20" s="351">
        <v>1268891</v>
      </c>
      <c r="H20" s="356">
        <v>1668894</v>
      </c>
      <c r="I20" s="356">
        <v>1666444</v>
      </c>
      <c r="J20" s="351">
        <v>40129374</v>
      </c>
      <c r="K20" s="356">
        <v>34859235</v>
      </c>
      <c r="L20" s="356">
        <v>32901738</v>
      </c>
      <c r="M20" s="351">
        <v>12899592</v>
      </c>
      <c r="N20" s="356">
        <v>11995821</v>
      </c>
      <c r="O20" s="356">
        <v>10300046</v>
      </c>
      <c r="P20" s="351">
        <v>0</v>
      </c>
      <c r="Q20" s="356">
        <v>0</v>
      </c>
      <c r="R20" s="356">
        <v>0</v>
      </c>
      <c r="S20" s="351">
        <v>0</v>
      </c>
      <c r="T20" s="356">
        <v>0</v>
      </c>
      <c r="U20" s="356">
        <v>0</v>
      </c>
      <c r="V20" s="361">
        <f t="shared" si="3"/>
        <v>61534654</v>
      </c>
      <c r="W20" s="367">
        <f t="shared" si="3"/>
        <v>54579139</v>
      </c>
      <c r="X20" s="367">
        <f t="shared" si="3"/>
        <v>51731291</v>
      </c>
      <c r="Z20" s="353">
        <f>+'[1]Segmentos LN resumen'!G20-V20</f>
        <v>0</v>
      </c>
      <c r="AA20" s="353">
        <f>+'[1]Segmentos LN resumen'!H20-W20</f>
        <v>0</v>
      </c>
      <c r="AB20" s="353">
        <f>+'[1]Segmentos LN resumen'!I20-X20</f>
        <v>0</v>
      </c>
    </row>
    <row r="21" spans="2:28" ht="12">
      <c r="B21" s="354"/>
      <c r="C21" s="355" t="s">
        <v>358</v>
      </c>
      <c r="D21" s="351">
        <v>0</v>
      </c>
      <c r="E21" s="356">
        <v>0</v>
      </c>
      <c r="F21" s="356">
        <v>0</v>
      </c>
      <c r="G21" s="351">
        <v>434958</v>
      </c>
      <c r="H21" s="356">
        <v>0</v>
      </c>
      <c r="I21" s="356">
        <v>0</v>
      </c>
      <c r="J21" s="351">
        <v>0</v>
      </c>
      <c r="K21" s="356">
        <v>0</v>
      </c>
      <c r="L21" s="356">
        <v>99044</v>
      </c>
      <c r="M21" s="351">
        <v>0</v>
      </c>
      <c r="N21" s="356">
        <v>0</v>
      </c>
      <c r="O21" s="356">
        <v>0</v>
      </c>
      <c r="P21" s="351">
        <v>0</v>
      </c>
      <c r="Q21" s="356">
        <v>0</v>
      </c>
      <c r="R21" s="356">
        <v>0</v>
      </c>
      <c r="S21" s="351">
        <v>0</v>
      </c>
      <c r="T21" s="356">
        <v>0</v>
      </c>
      <c r="U21" s="356">
        <v>0</v>
      </c>
      <c r="V21" s="361">
        <f t="shared" si="3"/>
        <v>434958</v>
      </c>
      <c r="W21" s="367">
        <f t="shared" si="3"/>
        <v>0</v>
      </c>
      <c r="X21" s="367">
        <f t="shared" si="3"/>
        <v>99044</v>
      </c>
      <c r="Z21" s="353">
        <f>+'[1]Segmentos LN resumen'!G21-V21</f>
        <v>0</v>
      </c>
      <c r="AA21" s="353">
        <f>+'[1]Segmentos LN resumen'!H21-W21</f>
        <v>0</v>
      </c>
      <c r="AB21" s="353">
        <f>+'[1]Segmentos LN resumen'!I21-X21</f>
        <v>0</v>
      </c>
    </row>
    <row r="22" spans="2:28" ht="12">
      <c r="B22" s="354"/>
      <c r="C22" s="355" t="s">
        <v>359</v>
      </c>
      <c r="D22" s="351">
        <v>562800623</v>
      </c>
      <c r="E22" s="356">
        <v>552161023</v>
      </c>
      <c r="F22" s="356">
        <v>510734951</v>
      </c>
      <c r="G22" s="351">
        <v>18694</v>
      </c>
      <c r="H22" s="356">
        <v>21641</v>
      </c>
      <c r="I22" s="356">
        <v>25684</v>
      </c>
      <c r="J22" s="351">
        <v>0</v>
      </c>
      <c r="K22" s="356">
        <v>0</v>
      </c>
      <c r="L22" s="356">
        <v>0</v>
      </c>
      <c r="M22" s="351">
        <v>36965989</v>
      </c>
      <c r="N22" s="356">
        <v>33085547</v>
      </c>
      <c r="O22" s="356">
        <v>33528901</v>
      </c>
      <c r="P22" s="351">
        <v>0</v>
      </c>
      <c r="Q22" s="356">
        <v>0</v>
      </c>
      <c r="R22" s="356">
        <v>0</v>
      </c>
      <c r="S22" s="351">
        <v>0</v>
      </c>
      <c r="T22" s="356">
        <v>0</v>
      </c>
      <c r="U22" s="356">
        <v>0</v>
      </c>
      <c r="V22" s="361">
        <f t="shared" si="3"/>
        <v>599785306</v>
      </c>
      <c r="W22" s="367">
        <f t="shared" si="3"/>
        <v>585268211</v>
      </c>
      <c r="X22" s="367">
        <f t="shared" si="3"/>
        <v>544289536</v>
      </c>
      <c r="Z22" s="353">
        <f>+'[1]Segmentos LN resumen'!G22-V22</f>
        <v>0</v>
      </c>
      <c r="AA22" s="353">
        <f>+'[1]Segmentos LN resumen'!H22-W22</f>
        <v>0</v>
      </c>
      <c r="AB22" s="353">
        <f>+'[1]Segmentos LN resumen'!I22-X22</f>
        <v>0</v>
      </c>
    </row>
    <row r="23" spans="2:28" ht="12">
      <c r="B23" s="354"/>
      <c r="C23" s="355" t="s">
        <v>360</v>
      </c>
      <c r="D23" s="351">
        <v>12906203</v>
      </c>
      <c r="E23" s="356">
        <v>13175169</v>
      </c>
      <c r="F23" s="356">
        <v>13233744</v>
      </c>
      <c r="G23" s="351">
        <v>2531054</v>
      </c>
      <c r="H23" s="356">
        <v>2644331</v>
      </c>
      <c r="I23" s="356">
        <v>3334273</v>
      </c>
      <c r="J23" s="351">
        <v>1214200825</v>
      </c>
      <c r="K23" s="356">
        <v>1052932113</v>
      </c>
      <c r="L23" s="356">
        <v>1098619633</v>
      </c>
      <c r="M23" s="351">
        <v>18939509</v>
      </c>
      <c r="N23" s="356">
        <v>18832051</v>
      </c>
      <c r="O23" s="356">
        <v>19929984</v>
      </c>
      <c r="P23" s="351">
        <v>4058245</v>
      </c>
      <c r="Q23" s="356">
        <v>3788645</v>
      </c>
      <c r="R23" s="356">
        <v>2929542</v>
      </c>
      <c r="S23" s="351">
        <v>0</v>
      </c>
      <c r="T23" s="356">
        <v>0</v>
      </c>
      <c r="U23" s="356">
        <v>0</v>
      </c>
      <c r="V23" s="361">
        <f t="shared" si="3"/>
        <v>1252635836</v>
      </c>
      <c r="W23" s="367">
        <f t="shared" si="3"/>
        <v>1091372309</v>
      </c>
      <c r="X23" s="367">
        <f t="shared" si="3"/>
        <v>1138047176</v>
      </c>
      <c r="Z23" s="353">
        <f>+'[1]Segmentos LN resumen'!G23-V23</f>
        <v>0</v>
      </c>
      <c r="AA23" s="353">
        <f>+'[1]Segmentos LN resumen'!H23-W23</f>
        <v>0</v>
      </c>
      <c r="AB23" s="353">
        <f>+'[1]Segmentos LN resumen'!I23-X23</f>
        <v>0</v>
      </c>
    </row>
    <row r="24" spans="2:28" ht="12">
      <c r="B24" s="354"/>
      <c r="C24" s="355" t="s">
        <v>361</v>
      </c>
      <c r="D24" s="351">
        <v>2240478</v>
      </c>
      <c r="E24" s="356">
        <v>2240478</v>
      </c>
      <c r="F24" s="356">
        <v>2240478</v>
      </c>
      <c r="G24" s="351">
        <v>0</v>
      </c>
      <c r="H24" s="356">
        <v>0</v>
      </c>
      <c r="I24" s="356">
        <v>0</v>
      </c>
      <c r="J24" s="351">
        <v>107510626</v>
      </c>
      <c r="K24" s="356">
        <v>95223794</v>
      </c>
      <c r="L24" s="356">
        <v>100004647</v>
      </c>
      <c r="M24" s="351">
        <v>0</v>
      </c>
      <c r="N24" s="356">
        <v>0</v>
      </c>
      <c r="O24" s="356">
        <v>0</v>
      </c>
      <c r="P24" s="351">
        <v>0</v>
      </c>
      <c r="Q24" s="356">
        <v>0</v>
      </c>
      <c r="R24" s="356">
        <v>0</v>
      </c>
      <c r="S24" s="351">
        <v>0</v>
      </c>
      <c r="T24" s="356">
        <v>0</v>
      </c>
      <c r="U24" s="356">
        <v>0</v>
      </c>
      <c r="V24" s="361">
        <f t="shared" si="3"/>
        <v>109751104</v>
      </c>
      <c r="W24" s="367">
        <f t="shared" si="3"/>
        <v>97464272</v>
      </c>
      <c r="X24" s="367">
        <f t="shared" si="3"/>
        <v>102245125</v>
      </c>
      <c r="Z24" s="353">
        <f>+'[1]Segmentos LN resumen'!G24-V24</f>
        <v>0</v>
      </c>
      <c r="AA24" s="353">
        <f>+'[1]Segmentos LN resumen'!H24-W24</f>
        <v>0</v>
      </c>
      <c r="AB24" s="353">
        <f>+'[1]Segmentos LN resumen'!I24-X24</f>
        <v>0</v>
      </c>
    </row>
    <row r="25" spans="2:28" ht="12">
      <c r="B25" s="354"/>
      <c r="C25" s="355" t="s">
        <v>362</v>
      </c>
      <c r="D25" s="351">
        <v>641332042</v>
      </c>
      <c r="E25" s="356">
        <v>636528765</v>
      </c>
      <c r="F25" s="356">
        <v>608238795</v>
      </c>
      <c r="G25" s="351">
        <v>281041182</v>
      </c>
      <c r="H25" s="356">
        <v>279698824</v>
      </c>
      <c r="I25" s="356">
        <v>243556563</v>
      </c>
      <c r="J25" s="351">
        <v>23088132</v>
      </c>
      <c r="K25" s="356">
        <v>20065773</v>
      </c>
      <c r="L25" s="356">
        <v>18163438</v>
      </c>
      <c r="M25" s="351">
        <v>929759566</v>
      </c>
      <c r="N25" s="356">
        <v>864965468</v>
      </c>
      <c r="O25" s="356">
        <v>847581454</v>
      </c>
      <c r="P25" s="351">
        <v>528418820</v>
      </c>
      <c r="Q25" s="356">
        <v>483963994</v>
      </c>
      <c r="R25" s="356">
        <v>450414983</v>
      </c>
      <c r="S25" s="351">
        <v>0</v>
      </c>
      <c r="T25" s="356">
        <v>0</v>
      </c>
      <c r="U25" s="356">
        <v>0</v>
      </c>
      <c r="V25" s="361">
        <f t="shared" si="3"/>
        <v>2403639742</v>
      </c>
      <c r="W25" s="367">
        <f t="shared" si="3"/>
        <v>2285222824</v>
      </c>
      <c r="X25" s="367">
        <f t="shared" si="3"/>
        <v>2167955233</v>
      </c>
      <c r="Z25" s="353">
        <f>+'[1]Segmentos LN resumen'!G25-V25</f>
        <v>0</v>
      </c>
      <c r="AA25" s="353">
        <f>+'[1]Segmentos LN resumen'!H25-W25</f>
        <v>0</v>
      </c>
      <c r="AB25" s="353">
        <f>+'[1]Segmentos LN resumen'!I25-X25</f>
        <v>0</v>
      </c>
    </row>
    <row r="26" spans="2:28" ht="12">
      <c r="B26" s="354"/>
      <c r="C26" s="355" t="s">
        <v>363</v>
      </c>
      <c r="D26" s="351">
        <v>0</v>
      </c>
      <c r="E26" s="356">
        <v>0</v>
      </c>
      <c r="F26" s="356">
        <v>0</v>
      </c>
      <c r="G26" s="351">
        <v>0</v>
      </c>
      <c r="H26" s="356">
        <v>0</v>
      </c>
      <c r="I26" s="356">
        <v>0</v>
      </c>
      <c r="J26" s="351">
        <v>0</v>
      </c>
      <c r="K26" s="356">
        <v>0</v>
      </c>
      <c r="L26" s="356">
        <v>0</v>
      </c>
      <c r="M26" s="351">
        <v>0</v>
      </c>
      <c r="N26" s="356">
        <v>0</v>
      </c>
      <c r="O26" s="356">
        <v>0</v>
      </c>
      <c r="P26" s="351">
        <v>0</v>
      </c>
      <c r="Q26" s="356">
        <v>0</v>
      </c>
      <c r="R26" s="356">
        <v>0</v>
      </c>
      <c r="S26" s="351">
        <v>0</v>
      </c>
      <c r="T26" s="356">
        <v>0</v>
      </c>
      <c r="U26" s="356">
        <v>0</v>
      </c>
      <c r="V26" s="361">
        <f t="shared" si="3"/>
        <v>0</v>
      </c>
      <c r="W26" s="367">
        <f t="shared" si="3"/>
        <v>0</v>
      </c>
      <c r="X26" s="367">
        <f t="shared" si="3"/>
        <v>0</v>
      </c>
      <c r="Z26" s="353">
        <f>+'[1]Segmentos LN resumen'!G26-V26</f>
        <v>0</v>
      </c>
      <c r="AA26" s="353">
        <f>+'[1]Segmentos LN resumen'!H26-W26</f>
        <v>0</v>
      </c>
      <c r="AB26" s="353">
        <f>+'[1]Segmentos LN resumen'!I26-X26</f>
        <v>0</v>
      </c>
    </row>
    <row r="27" spans="2:28" ht="12">
      <c r="B27" s="354"/>
      <c r="C27" s="355" t="s">
        <v>364</v>
      </c>
      <c r="D27" s="351">
        <v>204570</v>
      </c>
      <c r="E27" s="356">
        <v>185112</v>
      </c>
      <c r="F27" s="356">
        <v>101446</v>
      </c>
      <c r="G27" s="351">
        <v>0</v>
      </c>
      <c r="H27" s="356">
        <v>0</v>
      </c>
      <c r="I27" s="356">
        <v>0</v>
      </c>
      <c r="J27" s="351">
        <v>79485831</v>
      </c>
      <c r="K27" s="356">
        <v>34544156</v>
      </c>
      <c r="L27" s="356">
        <v>129017655</v>
      </c>
      <c r="M27" s="351">
        <v>25212066</v>
      </c>
      <c r="N27" s="356">
        <v>36336680</v>
      </c>
      <c r="O27" s="356">
        <v>37310803</v>
      </c>
      <c r="P27" s="351">
        <v>0</v>
      </c>
      <c r="Q27" s="356">
        <v>0</v>
      </c>
      <c r="R27" s="356">
        <v>0</v>
      </c>
      <c r="S27" s="351">
        <v>0</v>
      </c>
      <c r="T27" s="356">
        <v>0</v>
      </c>
      <c r="U27" s="356">
        <v>0</v>
      </c>
      <c r="V27" s="361">
        <f t="shared" si="3"/>
        <v>104902467</v>
      </c>
      <c r="W27" s="367">
        <f t="shared" si="3"/>
        <v>71065948</v>
      </c>
      <c r="X27" s="367">
        <f t="shared" si="3"/>
        <v>166429904</v>
      </c>
      <c r="Z27" s="353">
        <f>+'[1]Segmentos LN resumen'!G27-V27</f>
        <v>0</v>
      </c>
      <c r="AA27" s="353">
        <f>+'[1]Segmentos LN resumen'!H27-W27</f>
        <v>0</v>
      </c>
      <c r="AB27" s="353">
        <f>+'[1]Segmentos LN resumen'!I27-X27</f>
        <v>0</v>
      </c>
    </row>
    <row r="28" spans="23:24" ht="12">
      <c r="W28" s="365"/>
      <c r="X28" s="365"/>
    </row>
    <row r="29" spans="2:28" ht="12">
      <c r="B29" s="359" t="s">
        <v>365</v>
      </c>
      <c r="C29" s="360"/>
      <c r="D29" s="361">
        <f>+D6+D17</f>
        <v>1474255273</v>
      </c>
      <c r="E29" s="362">
        <v>1402785215</v>
      </c>
      <c r="F29" s="362">
        <v>1303458511</v>
      </c>
      <c r="G29" s="361">
        <f>+G6+G17</f>
        <v>534037982</v>
      </c>
      <c r="H29" s="362">
        <v>501802310</v>
      </c>
      <c r="I29" s="362">
        <v>324643699</v>
      </c>
      <c r="J29" s="361">
        <f>+J6+J17</f>
        <v>2456120093</v>
      </c>
      <c r="K29" s="362">
        <v>2162056661</v>
      </c>
      <c r="L29" s="362">
        <v>2209424153</v>
      </c>
      <c r="M29" s="361">
        <f>+M6+M17</f>
        <v>1213617120</v>
      </c>
      <c r="N29" s="362">
        <v>1251862060</v>
      </c>
      <c r="O29" s="362">
        <v>1198492204</v>
      </c>
      <c r="P29" s="361">
        <f>+P6+P17</f>
        <v>634260472</v>
      </c>
      <c r="Q29" s="362">
        <v>593802130</v>
      </c>
      <c r="R29" s="362">
        <v>539686642</v>
      </c>
      <c r="S29" s="361">
        <f>+S6+S17</f>
        <v>-22088499</v>
      </c>
      <c r="T29" s="362">
        <v>-3541399</v>
      </c>
      <c r="U29" s="362">
        <v>-3228460</v>
      </c>
      <c r="V29" s="361">
        <f>+V6+V17</f>
        <v>6290202441</v>
      </c>
      <c r="W29" s="362">
        <f>+W6+W17</f>
        <v>5908766977</v>
      </c>
      <c r="X29" s="362">
        <f>+X6+X17</f>
        <v>5572476749</v>
      </c>
      <c r="Z29" s="353">
        <f>+'[1]Segmentos LN resumen'!G29-V29</f>
        <v>0</v>
      </c>
      <c r="AA29" s="353">
        <f>+'[1]Segmentos LN resumen'!H29-W29</f>
        <v>0</v>
      </c>
      <c r="AB29" s="353">
        <f>+'[1]Segmentos LN resumen'!I29-X29</f>
        <v>0</v>
      </c>
    </row>
    <row r="33" spans="4:24" ht="24.75" customHeight="1">
      <c r="D33" s="444" t="s">
        <v>340</v>
      </c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6"/>
    </row>
    <row r="34" spans="2:24" ht="30" customHeight="1">
      <c r="B34" s="427" t="s">
        <v>366</v>
      </c>
      <c r="C34" s="428"/>
      <c r="D34" s="429" t="s">
        <v>0</v>
      </c>
      <c r="E34" s="430"/>
      <c r="F34" s="431"/>
      <c r="G34" s="429" t="s">
        <v>1</v>
      </c>
      <c r="H34" s="430"/>
      <c r="I34" s="431"/>
      <c r="J34" s="429" t="s">
        <v>434</v>
      </c>
      <c r="K34" s="430"/>
      <c r="L34" s="431"/>
      <c r="M34" s="429" t="s">
        <v>2</v>
      </c>
      <c r="N34" s="430"/>
      <c r="O34" s="431"/>
      <c r="P34" s="429" t="s">
        <v>435</v>
      </c>
      <c r="Q34" s="430"/>
      <c r="R34" s="431"/>
      <c r="S34" s="429" t="s">
        <v>436</v>
      </c>
      <c r="T34" s="430"/>
      <c r="U34" s="431"/>
      <c r="V34" s="429" t="s">
        <v>342</v>
      </c>
      <c r="W34" s="430"/>
      <c r="X34" s="431"/>
    </row>
    <row r="35" spans="2:24" ht="12">
      <c r="B35" s="421" t="s">
        <v>367</v>
      </c>
      <c r="C35" s="422"/>
      <c r="D35" s="346">
        <f aca="true" t="shared" si="4" ref="D35:X35">+D4</f>
        <v>41820</v>
      </c>
      <c r="E35" s="347">
        <f t="shared" si="4"/>
        <v>41639</v>
      </c>
      <c r="F35" s="347">
        <f t="shared" si="4"/>
        <v>41274</v>
      </c>
      <c r="G35" s="346">
        <f t="shared" si="4"/>
        <v>41820</v>
      </c>
      <c r="H35" s="347">
        <f t="shared" si="4"/>
        <v>41639</v>
      </c>
      <c r="I35" s="347">
        <f t="shared" si="4"/>
        <v>41274</v>
      </c>
      <c r="J35" s="346">
        <f t="shared" si="4"/>
        <v>41820</v>
      </c>
      <c r="K35" s="347">
        <f t="shared" si="4"/>
        <v>41639</v>
      </c>
      <c r="L35" s="347">
        <f t="shared" si="4"/>
        <v>41274</v>
      </c>
      <c r="M35" s="346">
        <f t="shared" si="4"/>
        <v>41820</v>
      </c>
      <c r="N35" s="347">
        <f t="shared" si="4"/>
        <v>41639</v>
      </c>
      <c r="O35" s="347">
        <f t="shared" si="4"/>
        <v>41274</v>
      </c>
      <c r="P35" s="346">
        <f t="shared" si="4"/>
        <v>41820</v>
      </c>
      <c r="Q35" s="347">
        <f t="shared" si="4"/>
        <v>41639</v>
      </c>
      <c r="R35" s="347">
        <f t="shared" si="4"/>
        <v>41274</v>
      </c>
      <c r="S35" s="346">
        <f t="shared" si="4"/>
        <v>41820</v>
      </c>
      <c r="T35" s="347">
        <f t="shared" si="4"/>
        <v>41639</v>
      </c>
      <c r="U35" s="347">
        <f t="shared" si="4"/>
        <v>41274</v>
      </c>
      <c r="V35" s="346">
        <f t="shared" si="4"/>
        <v>41820</v>
      </c>
      <c r="W35" s="347">
        <f t="shared" si="4"/>
        <v>41639</v>
      </c>
      <c r="X35" s="347">
        <f t="shared" si="4"/>
        <v>41274</v>
      </c>
    </row>
    <row r="36" spans="2:24" ht="12">
      <c r="B36" s="423"/>
      <c r="C36" s="424"/>
      <c r="D36" s="348" t="s">
        <v>344</v>
      </c>
      <c r="E36" s="349" t="s">
        <v>344</v>
      </c>
      <c r="F36" s="349" t="s">
        <v>344</v>
      </c>
      <c r="G36" s="348" t="s">
        <v>344</v>
      </c>
      <c r="H36" s="349" t="s">
        <v>344</v>
      </c>
      <c r="I36" s="349" t="s">
        <v>344</v>
      </c>
      <c r="J36" s="348" t="s">
        <v>344</v>
      </c>
      <c r="K36" s="349" t="s">
        <v>344</v>
      </c>
      <c r="L36" s="349" t="s">
        <v>344</v>
      </c>
      <c r="M36" s="348" t="s">
        <v>344</v>
      </c>
      <c r="N36" s="349" t="s">
        <v>344</v>
      </c>
      <c r="O36" s="349" t="s">
        <v>344</v>
      </c>
      <c r="P36" s="348" t="s">
        <v>344</v>
      </c>
      <c r="Q36" s="349" t="s">
        <v>344</v>
      </c>
      <c r="R36" s="349" t="s">
        <v>344</v>
      </c>
      <c r="S36" s="348" t="s">
        <v>344</v>
      </c>
      <c r="T36" s="349" t="s">
        <v>344</v>
      </c>
      <c r="U36" s="349" t="s">
        <v>344</v>
      </c>
      <c r="V36" s="348" t="s">
        <v>344</v>
      </c>
      <c r="W36" s="349" t="s">
        <v>344</v>
      </c>
      <c r="X36" s="349" t="s">
        <v>344</v>
      </c>
    </row>
    <row r="37" spans="2:28" ht="12">
      <c r="B37" s="365" t="s">
        <v>368</v>
      </c>
      <c r="D37" s="351">
        <f>SUM(D38:D44)</f>
        <v>178836324</v>
      </c>
      <c r="E37" s="352">
        <v>228651495</v>
      </c>
      <c r="F37" s="352">
        <v>195903833</v>
      </c>
      <c r="G37" s="351">
        <f>SUM(G38:G44)</f>
        <v>525178170</v>
      </c>
      <c r="H37" s="352">
        <v>446887893</v>
      </c>
      <c r="I37" s="352">
        <v>376427290</v>
      </c>
      <c r="J37" s="351">
        <f>SUM(J38:J44)</f>
        <v>412107883</v>
      </c>
      <c r="K37" s="352">
        <v>310263199</v>
      </c>
      <c r="L37" s="352">
        <v>366781235</v>
      </c>
      <c r="M37" s="351">
        <f>SUM(M38:M44)</f>
        <v>274622556</v>
      </c>
      <c r="N37" s="352">
        <v>289883566</v>
      </c>
      <c r="O37" s="352">
        <v>279593205</v>
      </c>
      <c r="P37" s="351">
        <f>SUM(P38:P44)</f>
        <v>106933725</v>
      </c>
      <c r="Q37" s="352">
        <v>119780608</v>
      </c>
      <c r="R37" s="352">
        <v>121210186</v>
      </c>
      <c r="S37" s="351">
        <f>SUM(S38:S44)</f>
        <v>-22088499</v>
      </c>
      <c r="T37" s="352">
        <v>-3541399</v>
      </c>
      <c r="U37" s="352">
        <v>-3228460</v>
      </c>
      <c r="V37" s="361">
        <f>SUM(V38:V44)</f>
        <v>1475590159</v>
      </c>
      <c r="W37" s="367">
        <f>SUM(W38:W44)</f>
        <v>1391925362</v>
      </c>
      <c r="X37" s="367">
        <f>SUM(X38:X44)</f>
        <v>1336687289</v>
      </c>
      <c r="Z37" s="353">
        <f>+'[1]Segmentos LN resumen'!G37-V37</f>
        <v>0</v>
      </c>
      <c r="AA37" s="353">
        <f>+'[1]Segmentos LN resumen'!H37-W37</f>
        <v>0</v>
      </c>
      <c r="AB37" s="353">
        <f>+'[1]Segmentos LN resumen'!I37-X37</f>
        <v>0</v>
      </c>
    </row>
    <row r="38" spans="2:28" ht="12">
      <c r="B38" s="354"/>
      <c r="C38" s="355" t="s">
        <v>369</v>
      </c>
      <c r="D38" s="351">
        <v>1717569</v>
      </c>
      <c r="E38" s="352">
        <v>131149</v>
      </c>
      <c r="F38" s="352">
        <v>47</v>
      </c>
      <c r="G38" s="351">
        <v>8568529</v>
      </c>
      <c r="H38" s="352">
        <v>8217233</v>
      </c>
      <c r="I38" s="352">
        <v>27634365</v>
      </c>
      <c r="J38" s="351">
        <v>75571670</v>
      </c>
      <c r="K38" s="352">
        <v>59916172</v>
      </c>
      <c r="L38" s="352">
        <v>104776985</v>
      </c>
      <c r="M38" s="351">
        <v>21013610</v>
      </c>
      <c r="N38" s="352">
        <v>69830480</v>
      </c>
      <c r="O38" s="352">
        <v>66840051</v>
      </c>
      <c r="P38" s="351">
        <v>23137025</v>
      </c>
      <c r="Q38" s="352">
        <v>35151405</v>
      </c>
      <c r="R38" s="352">
        <v>33719936</v>
      </c>
      <c r="S38" s="351">
        <v>0</v>
      </c>
      <c r="T38" s="352">
        <v>0</v>
      </c>
      <c r="U38" s="352">
        <v>0</v>
      </c>
      <c r="V38" s="361">
        <f aca="true" t="shared" si="5" ref="V38:X44">+D38+G38+J38+M38+P38+S38</f>
        <v>130008403</v>
      </c>
      <c r="W38" s="367">
        <f t="shared" si="5"/>
        <v>173246439</v>
      </c>
      <c r="X38" s="367">
        <f t="shared" si="5"/>
        <v>232971384</v>
      </c>
      <c r="Z38" s="353">
        <f>+'[1]Segmentos LN resumen'!G38-V38</f>
        <v>0</v>
      </c>
      <c r="AA38" s="353">
        <f>+'[1]Segmentos LN resumen'!H38-W38</f>
        <v>0</v>
      </c>
      <c r="AB38" s="353">
        <f>+'[1]Segmentos LN resumen'!I38-X38</f>
        <v>0</v>
      </c>
    </row>
    <row r="39" spans="2:28" ht="12">
      <c r="B39" s="354"/>
      <c r="C39" s="355" t="s">
        <v>370</v>
      </c>
      <c r="D39" s="351">
        <v>69231192</v>
      </c>
      <c r="E39" s="352">
        <v>91503470</v>
      </c>
      <c r="F39" s="352">
        <v>100344207</v>
      </c>
      <c r="G39" s="351">
        <v>459552446</v>
      </c>
      <c r="H39" s="352">
        <v>353750483</v>
      </c>
      <c r="I39" s="352">
        <v>290202271</v>
      </c>
      <c r="J39" s="351">
        <v>225762932</v>
      </c>
      <c r="K39" s="352">
        <v>183064393</v>
      </c>
      <c r="L39" s="352">
        <v>203340459</v>
      </c>
      <c r="M39" s="351">
        <v>167154461</v>
      </c>
      <c r="N39" s="352">
        <v>148984098</v>
      </c>
      <c r="O39" s="352">
        <v>134401488</v>
      </c>
      <c r="P39" s="351">
        <v>47748487</v>
      </c>
      <c r="Q39" s="352">
        <v>56271577</v>
      </c>
      <c r="R39" s="352">
        <v>43394348</v>
      </c>
      <c r="S39" s="351">
        <v>12248</v>
      </c>
      <c r="T39" s="352">
        <v>646</v>
      </c>
      <c r="U39" s="352">
        <v>0</v>
      </c>
      <c r="V39" s="361">
        <f t="shared" si="5"/>
        <v>969461766</v>
      </c>
      <c r="W39" s="367">
        <f t="shared" si="5"/>
        <v>833574667</v>
      </c>
      <c r="X39" s="367">
        <f t="shared" si="5"/>
        <v>771682773</v>
      </c>
      <c r="Z39" s="353">
        <f>+'[1]Segmentos LN resumen'!G39-V39</f>
        <v>0</v>
      </c>
      <c r="AA39" s="353">
        <f>+'[1]Segmentos LN resumen'!H39-W39</f>
        <v>0</v>
      </c>
      <c r="AB39" s="353">
        <f>+'[1]Segmentos LN resumen'!I39-X39</f>
        <v>0</v>
      </c>
    </row>
    <row r="40" spans="2:28" ht="12">
      <c r="B40" s="354"/>
      <c r="C40" s="355" t="s">
        <v>371</v>
      </c>
      <c r="D40" s="351">
        <v>88867895</v>
      </c>
      <c r="E40" s="352">
        <v>111091592</v>
      </c>
      <c r="F40" s="352">
        <v>80044605</v>
      </c>
      <c r="G40" s="351">
        <v>1334458</v>
      </c>
      <c r="H40" s="352">
        <v>1566103</v>
      </c>
      <c r="I40" s="352">
        <v>1837109</v>
      </c>
      <c r="J40" s="351">
        <v>79666578</v>
      </c>
      <c r="K40" s="352">
        <v>20234079</v>
      </c>
      <c r="L40" s="352">
        <v>20985919</v>
      </c>
      <c r="M40" s="351">
        <v>57900373</v>
      </c>
      <c r="N40" s="352">
        <v>30522419</v>
      </c>
      <c r="O40" s="352">
        <v>31019825</v>
      </c>
      <c r="P40" s="351">
        <v>7108690</v>
      </c>
      <c r="Q40" s="352">
        <v>7452597</v>
      </c>
      <c r="R40" s="352">
        <v>9418449</v>
      </c>
      <c r="S40" s="351">
        <v>-22100747</v>
      </c>
      <c r="T40" s="352">
        <v>-3542045</v>
      </c>
      <c r="U40" s="352">
        <v>-3228460</v>
      </c>
      <c r="V40" s="361">
        <f t="shared" si="5"/>
        <v>212777247</v>
      </c>
      <c r="W40" s="367">
        <f t="shared" si="5"/>
        <v>167324745</v>
      </c>
      <c r="X40" s="367">
        <f t="shared" si="5"/>
        <v>140077447</v>
      </c>
      <c r="Z40" s="353">
        <f>+'[1]Segmentos LN resumen'!G40-V40</f>
        <v>0</v>
      </c>
      <c r="AA40" s="353">
        <f>+'[1]Segmentos LN resumen'!H40-W40</f>
        <v>0</v>
      </c>
      <c r="AB40" s="353">
        <f>+'[1]Segmentos LN resumen'!I40-X40</f>
        <v>0</v>
      </c>
    </row>
    <row r="41" spans="2:28" ht="12">
      <c r="B41" s="354"/>
      <c r="C41" s="355" t="s">
        <v>372</v>
      </c>
      <c r="D41" s="351">
        <v>6663017</v>
      </c>
      <c r="E41" s="352">
        <v>8775352</v>
      </c>
      <c r="F41" s="352">
        <v>9182725</v>
      </c>
      <c r="G41" s="351">
        <v>28918015</v>
      </c>
      <c r="H41" s="352">
        <v>47584766</v>
      </c>
      <c r="I41" s="352">
        <v>28531366</v>
      </c>
      <c r="J41" s="351">
        <v>0</v>
      </c>
      <c r="K41" s="352">
        <v>1162162</v>
      </c>
      <c r="L41" s="352">
        <v>1559596</v>
      </c>
      <c r="M41" s="351">
        <v>7612261</v>
      </c>
      <c r="N41" s="352">
        <v>0</v>
      </c>
      <c r="O41" s="352">
        <v>0</v>
      </c>
      <c r="P41" s="351">
        <v>8636349</v>
      </c>
      <c r="Q41" s="352">
        <v>6264920</v>
      </c>
      <c r="R41" s="352">
        <v>5042674</v>
      </c>
      <c r="S41" s="351">
        <v>0</v>
      </c>
      <c r="T41" s="352">
        <v>0</v>
      </c>
      <c r="U41" s="352">
        <v>0</v>
      </c>
      <c r="V41" s="361">
        <f t="shared" si="5"/>
        <v>51829642</v>
      </c>
      <c r="W41" s="367">
        <f t="shared" si="5"/>
        <v>63787200</v>
      </c>
      <c r="X41" s="367">
        <f t="shared" si="5"/>
        <v>44316361</v>
      </c>
      <c r="Z41" s="353">
        <f>+'[1]Segmentos LN resumen'!G41-V41</f>
        <v>0</v>
      </c>
      <c r="AA41" s="353">
        <f>+'[1]Segmentos LN resumen'!H41-W41</f>
        <v>0</v>
      </c>
      <c r="AB41" s="353">
        <f>+'[1]Segmentos LN resumen'!I41-X41</f>
        <v>0</v>
      </c>
    </row>
    <row r="42" spans="2:28" ht="12">
      <c r="B42" s="354"/>
      <c r="C42" s="355" t="s">
        <v>373</v>
      </c>
      <c r="D42" s="351">
        <v>11428676</v>
      </c>
      <c r="E42" s="352">
        <v>16612912</v>
      </c>
      <c r="F42" s="352">
        <v>4814657</v>
      </c>
      <c r="G42" s="351">
        <v>3050548</v>
      </c>
      <c r="H42" s="352">
        <v>11359482</v>
      </c>
      <c r="I42" s="352">
        <v>2831011</v>
      </c>
      <c r="J42" s="351">
        <v>13939025</v>
      </c>
      <c r="K42" s="352">
        <v>28512477</v>
      </c>
      <c r="L42" s="352">
        <v>20926914</v>
      </c>
      <c r="M42" s="351">
        <v>12448025</v>
      </c>
      <c r="N42" s="352">
        <v>32519099</v>
      </c>
      <c r="O42" s="352">
        <v>40775096</v>
      </c>
      <c r="P42" s="351">
        <v>7998148</v>
      </c>
      <c r="Q42" s="352">
        <v>4396429</v>
      </c>
      <c r="R42" s="352">
        <v>4870431</v>
      </c>
      <c r="S42" s="351">
        <v>0</v>
      </c>
      <c r="T42" s="352">
        <v>0</v>
      </c>
      <c r="U42" s="352">
        <v>0</v>
      </c>
      <c r="V42" s="361">
        <f t="shared" si="5"/>
        <v>48864422</v>
      </c>
      <c r="W42" s="367">
        <f t="shared" si="5"/>
        <v>93400399</v>
      </c>
      <c r="X42" s="367">
        <f t="shared" si="5"/>
        <v>74218109</v>
      </c>
      <c r="Z42" s="353">
        <f>+'[1]Segmentos LN resumen'!G42-V42</f>
        <v>0</v>
      </c>
      <c r="AA42" s="353">
        <f>+'[1]Segmentos LN resumen'!H42-W42</f>
        <v>0</v>
      </c>
      <c r="AB42" s="353">
        <f>+'[1]Segmentos LN resumen'!I42-X42</f>
        <v>0</v>
      </c>
    </row>
    <row r="43" spans="2:28" ht="12">
      <c r="B43" s="354"/>
      <c r="C43" s="355" t="s">
        <v>374</v>
      </c>
      <c r="D43" s="351">
        <v>0</v>
      </c>
      <c r="E43" s="352">
        <v>0</v>
      </c>
      <c r="F43" s="352">
        <v>0</v>
      </c>
      <c r="G43" s="351">
        <v>0</v>
      </c>
      <c r="H43" s="352">
        <v>0</v>
      </c>
      <c r="I43" s="352">
        <v>0</v>
      </c>
      <c r="J43" s="351">
        <v>0</v>
      </c>
      <c r="K43" s="352">
        <v>0</v>
      </c>
      <c r="L43" s="352">
        <v>0</v>
      </c>
      <c r="M43" s="351">
        <v>0</v>
      </c>
      <c r="N43" s="352">
        <v>0</v>
      </c>
      <c r="O43" s="352">
        <v>0</v>
      </c>
      <c r="P43" s="351">
        <v>0</v>
      </c>
      <c r="Q43" s="352">
        <v>0</v>
      </c>
      <c r="R43" s="352">
        <v>0</v>
      </c>
      <c r="S43" s="351">
        <v>0</v>
      </c>
      <c r="T43" s="352">
        <v>0</v>
      </c>
      <c r="U43" s="352">
        <v>0</v>
      </c>
      <c r="V43" s="361">
        <f t="shared" si="5"/>
        <v>0</v>
      </c>
      <c r="W43" s="367">
        <f t="shared" si="5"/>
        <v>0</v>
      </c>
      <c r="X43" s="367">
        <f t="shared" si="5"/>
        <v>0</v>
      </c>
      <c r="Z43" s="353">
        <f>+'[1]Segmentos LN resumen'!G43-V43</f>
        <v>0</v>
      </c>
      <c r="AA43" s="353">
        <f>+'[1]Segmentos LN resumen'!H43-W43</f>
        <v>0</v>
      </c>
      <c r="AB43" s="353">
        <f>+'[1]Segmentos LN resumen'!I43-X43</f>
        <v>0</v>
      </c>
    </row>
    <row r="44" spans="2:28" ht="12">
      <c r="B44" s="354"/>
      <c r="C44" s="355" t="s">
        <v>375</v>
      </c>
      <c r="D44" s="351">
        <v>927975</v>
      </c>
      <c r="E44" s="352">
        <v>537020</v>
      </c>
      <c r="F44" s="352">
        <v>1517592</v>
      </c>
      <c r="G44" s="351">
        <v>23754174</v>
      </c>
      <c r="H44" s="352">
        <v>24409826</v>
      </c>
      <c r="I44" s="352">
        <v>25391168</v>
      </c>
      <c r="J44" s="351">
        <v>17167678</v>
      </c>
      <c r="K44" s="352">
        <v>17373916</v>
      </c>
      <c r="L44" s="352">
        <v>15191362</v>
      </c>
      <c r="M44" s="351">
        <v>8493826</v>
      </c>
      <c r="N44" s="352">
        <v>8027470</v>
      </c>
      <c r="O44" s="352">
        <v>6556745</v>
      </c>
      <c r="P44" s="351">
        <v>12305026</v>
      </c>
      <c r="Q44" s="352">
        <v>10243680</v>
      </c>
      <c r="R44" s="352">
        <v>24764348</v>
      </c>
      <c r="S44" s="351">
        <v>0</v>
      </c>
      <c r="T44" s="352">
        <v>0</v>
      </c>
      <c r="U44" s="352">
        <v>0</v>
      </c>
      <c r="V44" s="361">
        <f t="shared" si="5"/>
        <v>62648679</v>
      </c>
      <c r="W44" s="367">
        <f t="shared" si="5"/>
        <v>60591912</v>
      </c>
      <c r="X44" s="367">
        <f t="shared" si="5"/>
        <v>73421215</v>
      </c>
      <c r="Z44" s="353">
        <f>+'[1]Segmentos LN resumen'!G44-V44</f>
        <v>0</v>
      </c>
      <c r="AA44" s="353">
        <f>+'[1]Segmentos LN resumen'!H44-W44</f>
        <v>0</v>
      </c>
      <c r="AB44" s="353">
        <f>+'[1]Segmentos LN resumen'!I44-X44</f>
        <v>0</v>
      </c>
    </row>
    <row r="45" spans="22:24" ht="12">
      <c r="V45" s="365"/>
      <c r="W45" s="365"/>
      <c r="X45" s="365"/>
    </row>
    <row r="46" spans="2:28" ht="24">
      <c r="B46" s="354"/>
      <c r="C46" s="357" t="s">
        <v>376</v>
      </c>
      <c r="D46" s="351">
        <v>0</v>
      </c>
      <c r="E46" s="352">
        <v>0</v>
      </c>
      <c r="F46" s="352">
        <v>0</v>
      </c>
      <c r="G46" s="351">
        <v>0</v>
      </c>
      <c r="H46" s="352">
        <v>0</v>
      </c>
      <c r="I46" s="352">
        <v>0</v>
      </c>
      <c r="J46" s="351">
        <v>0</v>
      </c>
      <c r="K46" s="352">
        <v>0</v>
      </c>
      <c r="L46" s="352">
        <v>0</v>
      </c>
      <c r="M46" s="351">
        <v>0</v>
      </c>
      <c r="N46" s="352">
        <v>0</v>
      </c>
      <c r="O46" s="352">
        <v>0</v>
      </c>
      <c r="P46" s="351">
        <v>0</v>
      </c>
      <c r="Q46" s="352">
        <v>0</v>
      </c>
      <c r="R46" s="352">
        <v>0</v>
      </c>
      <c r="S46" s="351">
        <v>0</v>
      </c>
      <c r="T46" s="352">
        <v>0</v>
      </c>
      <c r="U46" s="352">
        <v>0</v>
      </c>
      <c r="V46" s="361">
        <v>0</v>
      </c>
      <c r="W46" s="367">
        <v>0</v>
      </c>
      <c r="X46" s="367">
        <v>0</v>
      </c>
      <c r="Z46" s="353">
        <f>+'[1]Segmentos LN resumen'!G46-V46</f>
        <v>0</v>
      </c>
      <c r="AA46" s="353">
        <f>+'[1]Segmentos LN resumen'!H46-W46</f>
        <v>0</v>
      </c>
      <c r="AB46" s="353">
        <f>+'[1]Segmentos LN resumen'!I46-X46</f>
        <v>0</v>
      </c>
    </row>
    <row r="47" spans="22:24" ht="12">
      <c r="V47" s="365"/>
      <c r="W47" s="365"/>
      <c r="X47" s="365"/>
    </row>
    <row r="48" spans="2:28" ht="12">
      <c r="B48" s="358" t="s">
        <v>377</v>
      </c>
      <c r="D48" s="351">
        <f>SUM(D49:D55)</f>
        <v>52740814</v>
      </c>
      <c r="E48" s="352">
        <v>43735684</v>
      </c>
      <c r="F48" s="352">
        <v>70857008</v>
      </c>
      <c r="G48" s="351">
        <f>SUM(G49:G55)</f>
        <v>43853795</v>
      </c>
      <c r="H48" s="352">
        <v>26488657</v>
      </c>
      <c r="I48" s="352">
        <v>17990925</v>
      </c>
      <c r="J48" s="351">
        <f>SUM(J49:J55)</f>
        <v>884914254</v>
      </c>
      <c r="K48" s="352">
        <v>772314235</v>
      </c>
      <c r="L48" s="352">
        <v>815506536</v>
      </c>
      <c r="M48" s="351">
        <f>SUM(M49:M55)</f>
        <v>355333964</v>
      </c>
      <c r="N48" s="352">
        <v>345076634</v>
      </c>
      <c r="O48" s="352">
        <v>311739452</v>
      </c>
      <c r="P48" s="351">
        <f>SUM(P49:P55)</f>
        <v>251671310</v>
      </c>
      <c r="Q48" s="352">
        <v>213494034</v>
      </c>
      <c r="R48" s="352">
        <v>202239407</v>
      </c>
      <c r="S48" s="351">
        <f>SUM(S49:S55)</f>
        <v>0</v>
      </c>
      <c r="T48" s="352">
        <v>0</v>
      </c>
      <c r="U48" s="352">
        <v>0</v>
      </c>
      <c r="V48" s="361">
        <f>SUM(V49:V55)</f>
        <v>1588514137</v>
      </c>
      <c r="W48" s="367">
        <f>SUM(W49:W55)</f>
        <v>1401109244</v>
      </c>
      <c r="X48" s="367">
        <f>SUM(X49:X55)</f>
        <v>1418333328</v>
      </c>
      <c r="Z48" s="353">
        <f>+'[1]Segmentos LN resumen'!G48-V48</f>
        <v>0</v>
      </c>
      <c r="AA48" s="353">
        <f>+'[1]Segmentos LN resumen'!H48-W48</f>
        <v>0</v>
      </c>
      <c r="AB48" s="353">
        <f>+'[1]Segmentos LN resumen'!I48-X48</f>
        <v>0</v>
      </c>
    </row>
    <row r="49" spans="2:28" ht="12">
      <c r="B49" s="354"/>
      <c r="C49" s="355" t="s">
        <v>378</v>
      </c>
      <c r="D49" s="351">
        <v>0</v>
      </c>
      <c r="E49" s="352">
        <v>0</v>
      </c>
      <c r="F49" s="352">
        <v>0</v>
      </c>
      <c r="G49" s="351">
        <v>24377148</v>
      </c>
      <c r="H49" s="352">
        <v>6309078</v>
      </c>
      <c r="I49" s="352">
        <v>2929147</v>
      </c>
      <c r="J49" s="351">
        <v>574770270</v>
      </c>
      <c r="K49" s="352">
        <v>492050733</v>
      </c>
      <c r="L49" s="352">
        <v>439191002</v>
      </c>
      <c r="M49" s="351">
        <v>290657727</v>
      </c>
      <c r="N49" s="352">
        <v>269389169</v>
      </c>
      <c r="O49" s="352">
        <v>234412181</v>
      </c>
      <c r="P49" s="351">
        <v>204215656</v>
      </c>
      <c r="Q49" s="352">
        <v>163077749</v>
      </c>
      <c r="R49" s="352">
        <v>147679985</v>
      </c>
      <c r="S49" s="351">
        <v>0</v>
      </c>
      <c r="T49" s="352">
        <v>0</v>
      </c>
      <c r="U49" s="352">
        <v>0</v>
      </c>
      <c r="V49" s="361">
        <f aca="true" t="shared" si="6" ref="V49:X55">+D49+G49+J49+M49+P49+S49</f>
        <v>1094020801</v>
      </c>
      <c r="W49" s="367">
        <f t="shared" si="6"/>
        <v>930826729</v>
      </c>
      <c r="X49" s="367">
        <f t="shared" si="6"/>
        <v>824212315</v>
      </c>
      <c r="Z49" s="353">
        <f>+'[1]Segmentos LN resumen'!G49-V49</f>
        <v>0</v>
      </c>
      <c r="AA49" s="353">
        <f>+'[1]Segmentos LN resumen'!H49-W49</f>
        <v>0</v>
      </c>
      <c r="AB49" s="353">
        <f>+'[1]Segmentos LN resumen'!I49-X49</f>
        <v>0</v>
      </c>
    </row>
    <row r="50" spans="2:28" ht="12">
      <c r="B50" s="354"/>
      <c r="C50" s="355" t="s">
        <v>379</v>
      </c>
      <c r="D50" s="351">
        <v>0</v>
      </c>
      <c r="E50" s="352">
        <v>0</v>
      </c>
      <c r="F50" s="352">
        <v>0</v>
      </c>
      <c r="G50" s="351">
        <v>6642520</v>
      </c>
      <c r="H50" s="352">
        <v>0</v>
      </c>
      <c r="I50" s="352">
        <v>0</v>
      </c>
      <c r="J50" s="351">
        <v>36792637</v>
      </c>
      <c r="K50" s="352">
        <v>22937735</v>
      </c>
      <c r="L50" s="352">
        <v>14081540</v>
      </c>
      <c r="M50" s="351">
        <v>0</v>
      </c>
      <c r="N50" s="352">
        <v>0</v>
      </c>
      <c r="O50" s="352">
        <v>0</v>
      </c>
      <c r="P50" s="351">
        <v>0</v>
      </c>
      <c r="Q50" s="352">
        <v>0</v>
      </c>
      <c r="R50" s="352">
        <v>0</v>
      </c>
      <c r="S50" s="351">
        <v>0</v>
      </c>
      <c r="T50" s="352">
        <v>0</v>
      </c>
      <c r="U50" s="352">
        <v>0</v>
      </c>
      <c r="V50" s="361">
        <f t="shared" si="6"/>
        <v>43435157</v>
      </c>
      <c r="W50" s="367">
        <f t="shared" si="6"/>
        <v>22937735</v>
      </c>
      <c r="X50" s="367">
        <f t="shared" si="6"/>
        <v>14081540</v>
      </c>
      <c r="Z50" s="353">
        <f>+'[1]Segmentos LN resumen'!G50-V50</f>
        <v>0</v>
      </c>
      <c r="AA50" s="353">
        <f>+'[1]Segmentos LN resumen'!H50-W50</f>
        <v>0</v>
      </c>
      <c r="AB50" s="353">
        <f>+'[1]Segmentos LN resumen'!I50-X50</f>
        <v>0</v>
      </c>
    </row>
    <row r="51" spans="2:28" ht="12">
      <c r="B51" s="354"/>
      <c r="C51" s="355" t="s">
        <v>380</v>
      </c>
      <c r="D51" s="351">
        <v>0</v>
      </c>
      <c r="E51" s="352">
        <v>0</v>
      </c>
      <c r="F51" s="352">
        <v>0</v>
      </c>
      <c r="G51" s="351">
        <v>0</v>
      </c>
      <c r="H51" s="352">
        <v>0</v>
      </c>
      <c r="I51" s="352">
        <v>0</v>
      </c>
      <c r="J51" s="351">
        <v>0</v>
      </c>
      <c r="K51" s="352">
        <v>0</v>
      </c>
      <c r="L51" s="352">
        <v>0</v>
      </c>
      <c r="M51" s="351">
        <v>0</v>
      </c>
      <c r="N51" s="352">
        <v>0</v>
      </c>
      <c r="O51" s="352">
        <v>0</v>
      </c>
      <c r="P51" s="351">
        <v>0</v>
      </c>
      <c r="Q51" s="352">
        <v>0</v>
      </c>
      <c r="R51" s="352">
        <v>0</v>
      </c>
      <c r="S51" s="351">
        <v>0</v>
      </c>
      <c r="T51" s="352">
        <v>0</v>
      </c>
      <c r="U51" s="352">
        <v>0</v>
      </c>
      <c r="V51" s="361">
        <f t="shared" si="6"/>
        <v>0</v>
      </c>
      <c r="W51" s="367">
        <f t="shared" si="6"/>
        <v>0</v>
      </c>
      <c r="X51" s="367">
        <f t="shared" si="6"/>
        <v>0</v>
      </c>
      <c r="Z51" s="353">
        <f>+'[1]Segmentos LN resumen'!G51-V51</f>
        <v>0</v>
      </c>
      <c r="AA51" s="353">
        <f>+'[1]Segmentos LN resumen'!H51-W51</f>
        <v>0</v>
      </c>
      <c r="AB51" s="353">
        <f>+'[1]Segmentos LN resumen'!I51-X51</f>
        <v>0</v>
      </c>
    </row>
    <row r="52" spans="2:28" ht="12">
      <c r="B52" s="354"/>
      <c r="C52" s="355" t="s">
        <v>381</v>
      </c>
      <c r="D52" s="351">
        <v>3398440</v>
      </c>
      <c r="E52" s="352">
        <v>6556806</v>
      </c>
      <c r="F52" s="352">
        <v>8738743</v>
      </c>
      <c r="G52" s="351">
        <v>7300237</v>
      </c>
      <c r="H52" s="352">
        <v>8257705</v>
      </c>
      <c r="I52" s="352">
        <v>7830746</v>
      </c>
      <c r="J52" s="351">
        <v>154072575</v>
      </c>
      <c r="K52" s="352">
        <v>129252556</v>
      </c>
      <c r="L52" s="352">
        <v>124438070</v>
      </c>
      <c r="M52" s="351">
        <v>6186734</v>
      </c>
      <c r="N52" s="352">
        <v>9949344</v>
      </c>
      <c r="O52" s="352">
        <v>2672924</v>
      </c>
      <c r="P52" s="351">
        <v>230262</v>
      </c>
      <c r="Q52" s="352">
        <v>214112</v>
      </c>
      <c r="R52" s="352">
        <v>201947</v>
      </c>
      <c r="S52" s="351">
        <v>0</v>
      </c>
      <c r="T52" s="352">
        <v>0</v>
      </c>
      <c r="U52" s="352">
        <v>0</v>
      </c>
      <c r="V52" s="361">
        <f t="shared" si="6"/>
        <v>171188248</v>
      </c>
      <c r="W52" s="367">
        <f t="shared" si="6"/>
        <v>154230523</v>
      </c>
      <c r="X52" s="367">
        <f t="shared" si="6"/>
        <v>143882430</v>
      </c>
      <c r="Z52" s="353">
        <f>+'[1]Segmentos LN resumen'!G52-V52</f>
        <v>0</v>
      </c>
      <c r="AA52" s="353">
        <f>+'[1]Segmentos LN resumen'!H52-W52</f>
        <v>0</v>
      </c>
      <c r="AB52" s="353">
        <f>+'[1]Segmentos LN resumen'!I52-X52</f>
        <v>0</v>
      </c>
    </row>
    <row r="53" spans="2:28" ht="12">
      <c r="B53" s="354"/>
      <c r="C53" s="355" t="s">
        <v>382</v>
      </c>
      <c r="D53" s="351">
        <v>17838245</v>
      </c>
      <c r="E53" s="352">
        <v>16820903</v>
      </c>
      <c r="F53" s="352">
        <v>16134410</v>
      </c>
      <c r="G53" s="351">
        <v>0</v>
      </c>
      <c r="H53" s="352">
        <v>0</v>
      </c>
      <c r="I53" s="352">
        <v>0</v>
      </c>
      <c r="J53" s="351">
        <v>0</v>
      </c>
      <c r="K53" s="352">
        <v>21675958</v>
      </c>
      <c r="L53" s="352">
        <v>110169354</v>
      </c>
      <c r="M53" s="351">
        <v>0</v>
      </c>
      <c r="N53" s="352">
        <v>9910017</v>
      </c>
      <c r="O53" s="352">
        <v>9873115</v>
      </c>
      <c r="P53" s="351">
        <v>43913121</v>
      </c>
      <c r="Q53" s="352">
        <v>47089999</v>
      </c>
      <c r="R53" s="352">
        <v>51244001</v>
      </c>
      <c r="S53" s="351">
        <v>0</v>
      </c>
      <c r="T53" s="352">
        <v>0</v>
      </c>
      <c r="U53" s="352">
        <v>0</v>
      </c>
      <c r="V53" s="361">
        <f t="shared" si="6"/>
        <v>61751366</v>
      </c>
      <c r="W53" s="367">
        <f t="shared" si="6"/>
        <v>95496877</v>
      </c>
      <c r="X53" s="367">
        <f t="shared" si="6"/>
        <v>187420880</v>
      </c>
      <c r="Z53" s="353">
        <f>+'[1]Segmentos LN resumen'!G53-V53</f>
        <v>0</v>
      </c>
      <c r="AA53" s="353">
        <f>+'[1]Segmentos LN resumen'!H53-W53</f>
        <v>0</v>
      </c>
      <c r="AB53" s="353">
        <f>+'[1]Segmentos LN resumen'!I53-X53</f>
        <v>0</v>
      </c>
    </row>
    <row r="54" spans="2:28" ht="12">
      <c r="B54" s="354"/>
      <c r="C54" s="355" t="s">
        <v>383</v>
      </c>
      <c r="D54" s="351">
        <v>18634639</v>
      </c>
      <c r="E54" s="352">
        <v>19385185</v>
      </c>
      <c r="F54" s="352">
        <v>18784699</v>
      </c>
      <c r="G54" s="351">
        <v>5533890</v>
      </c>
      <c r="H54" s="352">
        <v>6363973</v>
      </c>
      <c r="I54" s="352">
        <v>4631912</v>
      </c>
      <c r="J54" s="351">
        <v>119272332</v>
      </c>
      <c r="K54" s="352">
        <v>106313626</v>
      </c>
      <c r="L54" s="352">
        <v>127516473</v>
      </c>
      <c r="M54" s="351">
        <v>58489503</v>
      </c>
      <c r="N54" s="352">
        <v>55828104</v>
      </c>
      <c r="O54" s="352">
        <v>57242246</v>
      </c>
      <c r="P54" s="351">
        <v>1637191</v>
      </c>
      <c r="Q54" s="352">
        <v>1519466</v>
      </c>
      <c r="R54" s="352">
        <v>1564125</v>
      </c>
      <c r="S54" s="351">
        <v>0</v>
      </c>
      <c r="T54" s="352">
        <v>0</v>
      </c>
      <c r="U54" s="352">
        <v>0</v>
      </c>
      <c r="V54" s="361">
        <f t="shared" si="6"/>
        <v>203567555</v>
      </c>
      <c r="W54" s="367">
        <f t="shared" si="6"/>
        <v>189410354</v>
      </c>
      <c r="X54" s="367">
        <f t="shared" si="6"/>
        <v>209739455</v>
      </c>
      <c r="Z54" s="353">
        <f>+'[1]Segmentos LN resumen'!G54-V54</f>
        <v>0</v>
      </c>
      <c r="AA54" s="353">
        <f>+'[1]Segmentos LN resumen'!H54-W54</f>
        <v>0</v>
      </c>
      <c r="AB54" s="353">
        <f>+'[1]Segmentos LN resumen'!I54-X54</f>
        <v>0</v>
      </c>
    </row>
    <row r="55" spans="2:28" ht="12">
      <c r="B55" s="354"/>
      <c r="C55" s="355" t="s">
        <v>384</v>
      </c>
      <c r="D55" s="351">
        <v>12869490</v>
      </c>
      <c r="E55" s="352">
        <v>972790</v>
      </c>
      <c r="F55" s="352">
        <v>27199156</v>
      </c>
      <c r="G55" s="351">
        <v>0</v>
      </c>
      <c r="H55" s="352">
        <v>5557901</v>
      </c>
      <c r="I55" s="352">
        <v>2599120</v>
      </c>
      <c r="J55" s="351">
        <v>6440</v>
      </c>
      <c r="K55" s="352">
        <v>83627</v>
      </c>
      <c r="L55" s="352">
        <v>110097</v>
      </c>
      <c r="M55" s="351">
        <v>0</v>
      </c>
      <c r="N55" s="352">
        <v>0</v>
      </c>
      <c r="O55" s="352">
        <v>7538986</v>
      </c>
      <c r="P55" s="351">
        <v>1675080</v>
      </c>
      <c r="Q55" s="352">
        <v>1592708</v>
      </c>
      <c r="R55" s="352">
        <v>1549349</v>
      </c>
      <c r="S55" s="351">
        <v>0</v>
      </c>
      <c r="T55" s="352">
        <v>0</v>
      </c>
      <c r="U55" s="352">
        <v>0</v>
      </c>
      <c r="V55" s="361">
        <f t="shared" si="6"/>
        <v>14551010</v>
      </c>
      <c r="W55" s="367">
        <f t="shared" si="6"/>
        <v>8207026</v>
      </c>
      <c r="X55" s="367">
        <f t="shared" si="6"/>
        <v>38996708</v>
      </c>
      <c r="Z55" s="353">
        <f>+'[1]Segmentos LN resumen'!G55-V55</f>
        <v>0</v>
      </c>
      <c r="AA55" s="353">
        <f>+'[1]Segmentos LN resumen'!H55-W55</f>
        <v>0</v>
      </c>
      <c r="AB55" s="353">
        <f>+'[1]Segmentos LN resumen'!I55-X55</f>
        <v>0</v>
      </c>
    </row>
    <row r="56" spans="22:24" ht="12">
      <c r="V56" s="365"/>
      <c r="W56" s="365"/>
      <c r="X56" s="365"/>
    </row>
    <row r="57" spans="2:28" ht="12">
      <c r="B57" s="358" t="s">
        <v>385</v>
      </c>
      <c r="D57" s="351">
        <f aca="true" t="shared" si="7" ref="D57:J57">+D58+D66</f>
        <v>1242678135</v>
      </c>
      <c r="E57" s="352">
        <v>1130398036</v>
      </c>
      <c r="F57" s="352">
        <v>1036697670</v>
      </c>
      <c r="G57" s="351">
        <f t="shared" si="7"/>
        <v>-34993983</v>
      </c>
      <c r="H57" s="352">
        <v>28425760</v>
      </c>
      <c r="I57" s="352">
        <v>-69774516</v>
      </c>
      <c r="J57" s="351">
        <f t="shared" si="7"/>
        <v>1159097956</v>
      </c>
      <c r="K57" s="352">
        <v>1079479227</v>
      </c>
      <c r="L57" s="352">
        <v>1027136382</v>
      </c>
      <c r="M57" s="351">
        <f>+M58+M66</f>
        <v>583660600</v>
      </c>
      <c r="N57" s="352">
        <v>616901860</v>
      </c>
      <c r="O57" s="352">
        <v>607159547</v>
      </c>
      <c r="P57" s="351">
        <f>+P58+P66</f>
        <v>275655437</v>
      </c>
      <c r="Q57" s="352">
        <v>260527488</v>
      </c>
      <c r="R57" s="352">
        <v>216237049</v>
      </c>
      <c r="S57" s="351">
        <f aca="true" t="shared" si="8" ref="S57:X57">+S58</f>
        <v>0</v>
      </c>
      <c r="T57" s="352">
        <v>0</v>
      </c>
      <c r="U57" s="352">
        <v>0</v>
      </c>
      <c r="V57" s="361">
        <f t="shared" si="8"/>
        <v>3226098145</v>
      </c>
      <c r="W57" s="367">
        <f t="shared" si="8"/>
        <v>3115732371</v>
      </c>
      <c r="X57" s="367">
        <f t="shared" si="8"/>
        <v>2817456132</v>
      </c>
      <c r="Z57" s="353">
        <f>+'[1]Segmentos LN resumen'!G57-V57</f>
        <v>0</v>
      </c>
      <c r="AA57" s="353">
        <f>+'[1]Segmentos LN resumen'!H57-W57</f>
        <v>0</v>
      </c>
      <c r="AB57" s="353">
        <f>+'[1]Segmentos LN resumen'!I57-X57</f>
        <v>0</v>
      </c>
    </row>
    <row r="58" spans="2:28" ht="12" customHeight="1">
      <c r="B58" s="425" t="s">
        <v>386</v>
      </c>
      <c r="C58" s="426"/>
      <c r="D58" s="351">
        <f>SUM(D59:D64)</f>
        <v>1242678135</v>
      </c>
      <c r="E58" s="352">
        <v>1130398036</v>
      </c>
      <c r="F58" s="352">
        <v>1036697670</v>
      </c>
      <c r="G58" s="351">
        <f>SUM(G59:G64)</f>
        <v>-34993983</v>
      </c>
      <c r="H58" s="352">
        <v>28425760</v>
      </c>
      <c r="I58" s="352">
        <v>-69774516</v>
      </c>
      <c r="J58" s="351">
        <f>SUM(J59:J64)</f>
        <v>1159097956</v>
      </c>
      <c r="K58" s="352">
        <v>1079479227</v>
      </c>
      <c r="L58" s="352">
        <v>1027136382</v>
      </c>
      <c r="M58" s="351">
        <f>SUM(M59:M64)</f>
        <v>583660600</v>
      </c>
      <c r="N58" s="352">
        <v>616901860</v>
      </c>
      <c r="O58" s="352">
        <v>607159547</v>
      </c>
      <c r="P58" s="351">
        <f>SUM(P59:P64)</f>
        <v>275655437</v>
      </c>
      <c r="Q58" s="352">
        <v>260527488</v>
      </c>
      <c r="R58" s="352">
        <v>216237049</v>
      </c>
      <c r="S58" s="351">
        <f>SUM(S59:S64)</f>
        <v>0</v>
      </c>
      <c r="T58" s="352">
        <v>0</v>
      </c>
      <c r="U58" s="352">
        <v>0</v>
      </c>
      <c r="V58" s="361">
        <f aca="true" t="shared" si="9" ref="V58:X66">+D58+G58+J58+M58+P58+S58</f>
        <v>3226098145</v>
      </c>
      <c r="W58" s="367">
        <f t="shared" si="9"/>
        <v>3115732371</v>
      </c>
      <c r="X58" s="367">
        <f t="shared" si="9"/>
        <v>2817456132</v>
      </c>
      <c r="Z58" s="353">
        <f>+'[1]Segmentos LN resumen'!G58-V58</f>
        <v>0</v>
      </c>
      <c r="AA58" s="353">
        <f>+'[1]Segmentos LN resumen'!H58-W58</f>
        <v>0</v>
      </c>
      <c r="AB58" s="353">
        <f>+'[1]Segmentos LN resumen'!I58-X58</f>
        <v>0</v>
      </c>
    </row>
    <row r="59" spans="2:28" ht="12">
      <c r="B59" s="354"/>
      <c r="C59" s="355" t="s">
        <v>387</v>
      </c>
      <c r="D59" s="351">
        <v>367928683</v>
      </c>
      <c r="E59" s="352">
        <v>367928681</v>
      </c>
      <c r="F59" s="352">
        <v>367928682</v>
      </c>
      <c r="G59" s="351">
        <v>58257302</v>
      </c>
      <c r="H59" s="352">
        <v>69224795</v>
      </c>
      <c r="I59" s="352">
        <v>83616788</v>
      </c>
      <c r="J59" s="351">
        <v>437371633</v>
      </c>
      <c r="K59" s="352">
        <v>387386697</v>
      </c>
      <c r="L59" s="352">
        <v>336739309</v>
      </c>
      <c r="M59" s="351">
        <v>3876146</v>
      </c>
      <c r="N59" s="352">
        <v>3593166</v>
      </c>
      <c r="O59" s="352">
        <v>3579786</v>
      </c>
      <c r="P59" s="351">
        <v>39670594</v>
      </c>
      <c r="Q59" s="352">
        <v>37694885</v>
      </c>
      <c r="R59" s="352">
        <v>37643914</v>
      </c>
      <c r="S59" s="351">
        <v>0</v>
      </c>
      <c r="T59" s="352">
        <v>0</v>
      </c>
      <c r="U59" s="352">
        <v>0</v>
      </c>
      <c r="V59" s="361">
        <f t="shared" si="9"/>
        <v>907104358</v>
      </c>
      <c r="W59" s="367">
        <f t="shared" si="9"/>
        <v>865828224</v>
      </c>
      <c r="X59" s="367">
        <f t="shared" si="9"/>
        <v>829508479</v>
      </c>
      <c r="Z59" s="353">
        <f>+'[1]Segmentos LN resumen'!G59-V59</f>
        <v>0</v>
      </c>
      <c r="AA59" s="353">
        <f>+'[1]Segmentos LN resumen'!H59-W59</f>
        <v>0</v>
      </c>
      <c r="AB59" s="353">
        <f>+'[1]Segmentos LN resumen'!I59-X59</f>
        <v>0</v>
      </c>
    </row>
    <row r="60" spans="2:28" ht="12">
      <c r="B60" s="354"/>
      <c r="C60" s="355" t="s">
        <v>388</v>
      </c>
      <c r="D60" s="351">
        <v>1189416899</v>
      </c>
      <c r="E60" s="352">
        <v>1134938013</v>
      </c>
      <c r="F60" s="352">
        <v>1027496557</v>
      </c>
      <c r="G60" s="351">
        <v>-95594752</v>
      </c>
      <c r="H60" s="352">
        <v>-43583682</v>
      </c>
      <c r="I60" s="352">
        <v>-156754885</v>
      </c>
      <c r="J60" s="351">
        <v>49032387</v>
      </c>
      <c r="K60" s="352">
        <v>202932488</v>
      </c>
      <c r="L60" s="352">
        <v>244654424</v>
      </c>
      <c r="M60" s="351">
        <v>42156989</v>
      </c>
      <c r="N60" s="352">
        <v>113465048</v>
      </c>
      <c r="O60" s="352">
        <v>107753937</v>
      </c>
      <c r="P60" s="351">
        <v>95980271</v>
      </c>
      <c r="Q60" s="352">
        <v>87345984</v>
      </c>
      <c r="R60" s="352">
        <v>60254433</v>
      </c>
      <c r="S60" s="351">
        <v>0</v>
      </c>
      <c r="T60" s="352">
        <v>0</v>
      </c>
      <c r="U60" s="352">
        <v>0</v>
      </c>
      <c r="V60" s="361">
        <f t="shared" si="9"/>
        <v>1280991794</v>
      </c>
      <c r="W60" s="367">
        <f t="shared" si="9"/>
        <v>1495097851</v>
      </c>
      <c r="X60" s="367">
        <f t="shared" si="9"/>
        <v>1283404466</v>
      </c>
      <c r="Z60" s="353">
        <f>+'[1]Segmentos LN resumen'!G60-V60</f>
        <v>0</v>
      </c>
      <c r="AA60" s="353">
        <f>+'[1]Segmentos LN resumen'!H60-W60</f>
        <v>0</v>
      </c>
      <c r="AB60" s="353">
        <f>+'[1]Segmentos LN resumen'!I60-X60</f>
        <v>0</v>
      </c>
    </row>
    <row r="61" spans="2:28" ht="12">
      <c r="B61" s="354"/>
      <c r="C61" s="355" t="s">
        <v>389</v>
      </c>
      <c r="D61" s="351">
        <v>566302</v>
      </c>
      <c r="E61" s="352">
        <v>566302</v>
      </c>
      <c r="F61" s="352">
        <v>566302</v>
      </c>
      <c r="G61" s="351">
        <v>0</v>
      </c>
      <c r="H61" s="352">
        <v>0</v>
      </c>
      <c r="I61" s="352">
        <v>0</v>
      </c>
      <c r="J61" s="351">
        <v>0</v>
      </c>
      <c r="K61" s="352">
        <v>0</v>
      </c>
      <c r="L61" s="352">
        <v>0</v>
      </c>
      <c r="M61" s="351">
        <v>3913395</v>
      </c>
      <c r="N61" s="352">
        <v>3627695</v>
      </c>
      <c r="O61" s="352">
        <v>3614187</v>
      </c>
      <c r="P61" s="351">
        <v>0</v>
      </c>
      <c r="Q61" s="352">
        <v>0</v>
      </c>
      <c r="R61" s="352">
        <v>0</v>
      </c>
      <c r="S61" s="351">
        <v>0</v>
      </c>
      <c r="T61" s="352">
        <v>0</v>
      </c>
      <c r="U61" s="352">
        <v>0</v>
      </c>
      <c r="V61" s="361">
        <f t="shared" si="9"/>
        <v>4479697</v>
      </c>
      <c r="W61" s="367">
        <f t="shared" si="9"/>
        <v>4193997</v>
      </c>
      <c r="X61" s="367">
        <f t="shared" si="9"/>
        <v>4180489</v>
      </c>
      <c r="Z61" s="353">
        <f>+'[1]Segmentos LN resumen'!G61-V61</f>
        <v>0</v>
      </c>
      <c r="AA61" s="353">
        <f>+'[1]Segmentos LN resumen'!H61-W61</f>
        <v>0</v>
      </c>
      <c r="AB61" s="353">
        <f>+'[1]Segmentos LN resumen'!I61-X61</f>
        <v>0</v>
      </c>
    </row>
    <row r="62" spans="2:28" ht="12" customHeight="1" hidden="1">
      <c r="B62" s="354"/>
      <c r="C62" s="355" t="s">
        <v>390</v>
      </c>
      <c r="D62" s="351">
        <v>0</v>
      </c>
      <c r="E62" s="352">
        <v>0</v>
      </c>
      <c r="F62" s="352">
        <v>0</v>
      </c>
      <c r="G62" s="351">
        <v>0</v>
      </c>
      <c r="H62" s="352">
        <v>0</v>
      </c>
      <c r="I62" s="352">
        <v>0</v>
      </c>
      <c r="J62" s="351">
        <v>0</v>
      </c>
      <c r="K62" s="352">
        <v>0</v>
      </c>
      <c r="L62" s="352">
        <v>0</v>
      </c>
      <c r="M62" s="351">
        <v>0</v>
      </c>
      <c r="N62" s="352">
        <v>0</v>
      </c>
      <c r="O62" s="352">
        <v>0</v>
      </c>
      <c r="P62" s="351">
        <v>0</v>
      </c>
      <c r="Q62" s="352">
        <v>0</v>
      </c>
      <c r="R62" s="352">
        <v>0</v>
      </c>
      <c r="S62" s="351">
        <v>0</v>
      </c>
      <c r="T62" s="352">
        <v>0</v>
      </c>
      <c r="U62" s="352">
        <v>0</v>
      </c>
      <c r="V62" s="361">
        <f t="shared" si="9"/>
        <v>0</v>
      </c>
      <c r="W62" s="367">
        <f t="shared" si="9"/>
        <v>0</v>
      </c>
      <c r="X62" s="367">
        <f t="shared" si="9"/>
        <v>0</v>
      </c>
      <c r="Z62" s="353">
        <f>+'[1]Segmentos LN resumen'!G62-V62</f>
        <v>0</v>
      </c>
      <c r="AA62" s="353">
        <f>+'[1]Segmentos LN resumen'!H62-W62</f>
        <v>0</v>
      </c>
      <c r="AB62" s="353">
        <f>+'[1]Segmentos LN resumen'!I62-X62</f>
        <v>0</v>
      </c>
    </row>
    <row r="63" spans="2:28" ht="12" customHeight="1" hidden="1">
      <c r="B63" s="354"/>
      <c r="C63" s="355" t="s">
        <v>391</v>
      </c>
      <c r="D63" s="351">
        <v>0</v>
      </c>
      <c r="E63" s="352">
        <v>0</v>
      </c>
      <c r="F63" s="352">
        <v>0</v>
      </c>
      <c r="G63" s="351">
        <v>0</v>
      </c>
      <c r="H63" s="352">
        <v>0</v>
      </c>
      <c r="I63" s="352">
        <v>0</v>
      </c>
      <c r="J63" s="351">
        <v>0</v>
      </c>
      <c r="K63" s="352">
        <v>0</v>
      </c>
      <c r="L63" s="352">
        <v>0</v>
      </c>
      <c r="M63" s="351">
        <v>0</v>
      </c>
      <c r="N63" s="352">
        <v>0</v>
      </c>
      <c r="O63" s="352">
        <v>0</v>
      </c>
      <c r="P63" s="351">
        <v>0</v>
      </c>
      <c r="Q63" s="352">
        <v>0</v>
      </c>
      <c r="R63" s="352">
        <v>0</v>
      </c>
      <c r="S63" s="351">
        <v>0</v>
      </c>
      <c r="T63" s="352">
        <v>0</v>
      </c>
      <c r="U63" s="352">
        <v>0</v>
      </c>
      <c r="V63" s="361">
        <f t="shared" si="9"/>
        <v>0</v>
      </c>
      <c r="W63" s="367">
        <f t="shared" si="9"/>
        <v>0</v>
      </c>
      <c r="X63" s="367">
        <f t="shared" si="9"/>
        <v>0</v>
      </c>
      <c r="Z63" s="353">
        <f>+'[1]Segmentos LN resumen'!G63-V63</f>
        <v>0</v>
      </c>
      <c r="AA63" s="353">
        <f>+'[1]Segmentos LN resumen'!H63-W63</f>
        <v>0</v>
      </c>
      <c r="AB63" s="353">
        <f>+'[1]Segmentos LN resumen'!I63-X63</f>
        <v>0</v>
      </c>
    </row>
    <row r="64" spans="2:28" ht="12">
      <c r="B64" s="354"/>
      <c r="C64" s="355" t="s">
        <v>392</v>
      </c>
      <c r="D64" s="351">
        <v>-315233749</v>
      </c>
      <c r="E64" s="352">
        <v>-373034960</v>
      </c>
      <c r="F64" s="352">
        <v>-359293871</v>
      </c>
      <c r="G64" s="351">
        <v>2343467</v>
      </c>
      <c r="H64" s="352">
        <v>2784647</v>
      </c>
      <c r="I64" s="352">
        <v>3363581</v>
      </c>
      <c r="J64" s="351">
        <v>672693936</v>
      </c>
      <c r="K64" s="352">
        <v>489160042</v>
      </c>
      <c r="L64" s="352">
        <v>445742649</v>
      </c>
      <c r="M64" s="351">
        <v>533714070</v>
      </c>
      <c r="N64" s="352">
        <v>496215951</v>
      </c>
      <c r="O64" s="352">
        <v>492211637</v>
      </c>
      <c r="P64" s="351">
        <v>140004572</v>
      </c>
      <c r="Q64" s="352">
        <v>135486619</v>
      </c>
      <c r="R64" s="352">
        <v>118338702</v>
      </c>
      <c r="S64" s="351">
        <v>0</v>
      </c>
      <c r="T64" s="352">
        <v>0</v>
      </c>
      <c r="U64" s="352">
        <v>0</v>
      </c>
      <c r="V64" s="361">
        <f t="shared" si="9"/>
        <v>1033522296</v>
      </c>
      <c r="W64" s="367">
        <f t="shared" si="9"/>
        <v>750612299</v>
      </c>
      <c r="X64" s="367">
        <f t="shared" si="9"/>
        <v>700362698</v>
      </c>
      <c r="Z64" s="353">
        <f>+'[1]Segmentos LN resumen'!G64-V64</f>
        <v>0</v>
      </c>
      <c r="AA64" s="353">
        <f>+'[1]Segmentos LN resumen'!H64-W64</f>
        <v>0</v>
      </c>
      <c r="AB64" s="353">
        <f>+'[1]Segmentos LN resumen'!I64-X64</f>
        <v>0</v>
      </c>
    </row>
    <row r="66" spans="2:28" ht="12">
      <c r="B66" s="359" t="s">
        <v>393</v>
      </c>
      <c r="C66" s="355"/>
      <c r="D66" s="351">
        <v>0</v>
      </c>
      <c r="E66" s="352">
        <v>0</v>
      </c>
      <c r="F66" s="352">
        <v>0</v>
      </c>
      <c r="G66" s="351">
        <v>0</v>
      </c>
      <c r="H66" s="352">
        <v>0</v>
      </c>
      <c r="I66" s="352">
        <v>0</v>
      </c>
      <c r="J66" s="351">
        <v>0</v>
      </c>
      <c r="K66" s="352">
        <v>0</v>
      </c>
      <c r="L66" s="352">
        <v>0</v>
      </c>
      <c r="M66" s="351">
        <v>0</v>
      </c>
      <c r="N66" s="352">
        <v>0</v>
      </c>
      <c r="O66" s="352">
        <v>0</v>
      </c>
      <c r="P66" s="351">
        <v>0</v>
      </c>
      <c r="Q66" s="352">
        <v>0</v>
      </c>
      <c r="R66" s="352">
        <v>0</v>
      </c>
      <c r="S66" s="351">
        <v>0</v>
      </c>
      <c r="T66" s="352">
        <v>0</v>
      </c>
      <c r="U66" s="352">
        <v>0</v>
      </c>
      <c r="V66" s="361">
        <f t="shared" si="9"/>
        <v>0</v>
      </c>
      <c r="W66" s="367">
        <v>0</v>
      </c>
      <c r="X66" s="367"/>
      <c r="Z66" s="353">
        <f>+'[1]Segmentos LN resumen'!G66-V66</f>
        <v>0</v>
      </c>
      <c r="AA66" s="353">
        <f>+'[1]Segmentos LN resumen'!H66-W66</f>
        <v>0</v>
      </c>
      <c r="AB66" s="353">
        <f>+'[1]Segmentos LN resumen'!I66-X66</f>
        <v>0</v>
      </c>
    </row>
    <row r="67" ht="12">
      <c r="V67" s="365"/>
    </row>
    <row r="68" spans="2:28" ht="12">
      <c r="B68" s="366" t="s">
        <v>394</v>
      </c>
      <c r="C68" s="360"/>
      <c r="D68" s="361">
        <f>+D57+D48+D37</f>
        <v>1474255273</v>
      </c>
      <c r="E68" s="367">
        <v>1402785215</v>
      </c>
      <c r="F68" s="367">
        <v>1303458511</v>
      </c>
      <c r="G68" s="361">
        <f>+G57+G48+G37</f>
        <v>534037982</v>
      </c>
      <c r="H68" s="367">
        <v>501802310</v>
      </c>
      <c r="I68" s="367">
        <v>324643699</v>
      </c>
      <c r="J68" s="361">
        <f>+J57+J48+J37</f>
        <v>2456120093</v>
      </c>
      <c r="K68" s="367">
        <v>2162056661</v>
      </c>
      <c r="L68" s="367">
        <v>2209424153</v>
      </c>
      <c r="M68" s="361">
        <f>+M57+M48+M37</f>
        <v>1213617120</v>
      </c>
      <c r="N68" s="367">
        <v>1251862060</v>
      </c>
      <c r="O68" s="367">
        <v>1198492204</v>
      </c>
      <c r="P68" s="361">
        <f>+P57+P48+P37</f>
        <v>634260472</v>
      </c>
      <c r="Q68" s="367">
        <v>593802130</v>
      </c>
      <c r="R68" s="367">
        <v>539686642</v>
      </c>
      <c r="S68" s="361">
        <f>+S57+S48+S37</f>
        <v>-22088499</v>
      </c>
      <c r="T68" s="367">
        <v>-3541399</v>
      </c>
      <c r="U68" s="367">
        <v>-3228460</v>
      </c>
      <c r="V68" s="361">
        <f>+V57+V48+V37</f>
        <v>6290202441</v>
      </c>
      <c r="W68" s="367">
        <f>+W57+W48+W37</f>
        <v>5908766977</v>
      </c>
      <c r="X68" s="367">
        <f>+X57+X48+X37</f>
        <v>5572476749</v>
      </c>
      <c r="Z68" s="353">
        <f>+'[1]Segmentos LN resumen'!G68-V68</f>
        <v>0</v>
      </c>
      <c r="AA68" s="353">
        <f>+'[1]Segmentos LN resumen'!H68-W68</f>
        <v>0</v>
      </c>
      <c r="AB68" s="353">
        <f>+'[1]Segmentos LN resumen'!I68-X68</f>
        <v>0</v>
      </c>
    </row>
    <row r="69" spans="4:28" ht="12">
      <c r="D69" s="353">
        <f aca="true" t="shared" si="10" ref="D69:X69">+D29-D68</f>
        <v>0</v>
      </c>
      <c r="E69" s="353">
        <f t="shared" si="10"/>
        <v>0</v>
      </c>
      <c r="F69" s="353">
        <f t="shared" si="10"/>
        <v>0</v>
      </c>
      <c r="G69" s="353">
        <f t="shared" si="10"/>
        <v>0</v>
      </c>
      <c r="H69" s="353">
        <f t="shared" si="10"/>
        <v>0</v>
      </c>
      <c r="I69" s="353">
        <f t="shared" si="10"/>
        <v>0</v>
      </c>
      <c r="J69" s="353">
        <f t="shared" si="10"/>
        <v>0</v>
      </c>
      <c r="K69" s="353">
        <f t="shared" si="10"/>
        <v>0</v>
      </c>
      <c r="L69" s="353">
        <f t="shared" si="10"/>
        <v>0</v>
      </c>
      <c r="M69" s="353">
        <f t="shared" si="10"/>
        <v>0</v>
      </c>
      <c r="N69" s="353">
        <f t="shared" si="10"/>
        <v>0</v>
      </c>
      <c r="O69" s="353">
        <f t="shared" si="10"/>
        <v>0</v>
      </c>
      <c r="P69" s="353">
        <f t="shared" si="10"/>
        <v>0</v>
      </c>
      <c r="Q69" s="353">
        <f t="shared" si="10"/>
        <v>0</v>
      </c>
      <c r="R69" s="353">
        <f t="shared" si="10"/>
        <v>0</v>
      </c>
      <c r="S69" s="353">
        <f t="shared" si="10"/>
        <v>0</v>
      </c>
      <c r="T69" s="353">
        <f t="shared" si="10"/>
        <v>0</v>
      </c>
      <c r="U69" s="353">
        <f t="shared" si="10"/>
        <v>0</v>
      </c>
      <c r="V69" s="353">
        <f t="shared" si="10"/>
        <v>0</v>
      </c>
      <c r="W69" s="353">
        <f t="shared" si="10"/>
        <v>0</v>
      </c>
      <c r="X69" s="353">
        <f t="shared" si="10"/>
        <v>0</v>
      </c>
      <c r="Z69" s="353">
        <f>+Z29-Z68</f>
        <v>0</v>
      </c>
      <c r="AA69" s="353">
        <f>+AA29-AA68</f>
        <v>0</v>
      </c>
      <c r="AB69" s="353">
        <f>+AB29-AB68</f>
        <v>0</v>
      </c>
    </row>
    <row r="70" spans="4:28" ht="12"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Z70" s="353"/>
      <c r="AA70" s="353"/>
      <c r="AB70" s="353"/>
    </row>
    <row r="71" spans="4:24" ht="22.5" customHeight="1">
      <c r="D71" s="444" t="s">
        <v>340</v>
      </c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6"/>
    </row>
    <row r="72" spans="2:24" ht="30.75" customHeight="1">
      <c r="B72" s="427" t="s">
        <v>366</v>
      </c>
      <c r="C72" s="428"/>
      <c r="D72" s="429" t="s">
        <v>0</v>
      </c>
      <c r="E72" s="430"/>
      <c r="F72" s="431"/>
      <c r="G72" s="429" t="s">
        <v>1</v>
      </c>
      <c r="H72" s="430"/>
      <c r="I72" s="431"/>
      <c r="J72" s="429" t="s">
        <v>434</v>
      </c>
      <c r="K72" s="430"/>
      <c r="L72" s="431"/>
      <c r="M72" s="429" t="s">
        <v>2</v>
      </c>
      <c r="N72" s="430"/>
      <c r="O72" s="431"/>
      <c r="P72" s="429" t="s">
        <v>435</v>
      </c>
      <c r="Q72" s="430"/>
      <c r="R72" s="431"/>
      <c r="S72" s="429" t="s">
        <v>436</v>
      </c>
      <c r="T72" s="430"/>
      <c r="U72" s="431"/>
      <c r="V72" s="429" t="s">
        <v>342</v>
      </c>
      <c r="W72" s="430"/>
      <c r="X72" s="431"/>
    </row>
    <row r="73" spans="2:24" ht="12">
      <c r="B73" s="421" t="s">
        <v>395</v>
      </c>
      <c r="C73" s="422"/>
      <c r="D73" s="346">
        <f>+D35</f>
        <v>41820</v>
      </c>
      <c r="E73" s="347">
        <f>+'[1]Segmentos LN resumen'!E73</f>
        <v>41455</v>
      </c>
      <c r="F73" s="347">
        <f>+F35</f>
        <v>41274</v>
      </c>
      <c r="G73" s="346">
        <f>+G35</f>
        <v>41820</v>
      </c>
      <c r="H73" s="347">
        <f>+E73</f>
        <v>41455</v>
      </c>
      <c r="I73" s="347">
        <f>+I35</f>
        <v>41274</v>
      </c>
      <c r="J73" s="346">
        <f>+J35</f>
        <v>41820</v>
      </c>
      <c r="K73" s="347">
        <f>+H73</f>
        <v>41455</v>
      </c>
      <c r="L73" s="347">
        <f>+L35</f>
        <v>41274</v>
      </c>
      <c r="M73" s="346">
        <f>+M35</f>
        <v>41820</v>
      </c>
      <c r="N73" s="347">
        <f>+K73</f>
        <v>41455</v>
      </c>
      <c r="O73" s="347">
        <f>+O35</f>
        <v>41274</v>
      </c>
      <c r="P73" s="346">
        <f>+P35</f>
        <v>41820</v>
      </c>
      <c r="Q73" s="347">
        <f>+N73</f>
        <v>41455</v>
      </c>
      <c r="R73" s="347">
        <f>+R35</f>
        <v>41274</v>
      </c>
      <c r="S73" s="346">
        <f>+S35</f>
        <v>41820</v>
      </c>
      <c r="T73" s="347">
        <f>+Q73</f>
        <v>41455</v>
      </c>
      <c r="U73" s="347">
        <f>+U35</f>
        <v>41274</v>
      </c>
      <c r="V73" s="346">
        <f>+V35</f>
        <v>41820</v>
      </c>
      <c r="W73" s="347">
        <f>+Q73</f>
        <v>41455</v>
      </c>
      <c r="X73" s="347">
        <f>+X35</f>
        <v>41274</v>
      </c>
    </row>
    <row r="74" spans="2:24" ht="12">
      <c r="B74" s="423"/>
      <c r="C74" s="424"/>
      <c r="D74" s="369" t="s">
        <v>344</v>
      </c>
      <c r="E74" s="370" t="s">
        <v>344</v>
      </c>
      <c r="F74" s="370" t="str">
        <f>+F36</f>
        <v>M$</v>
      </c>
      <c r="G74" s="369" t="s">
        <v>344</v>
      </c>
      <c r="H74" s="370" t="s">
        <v>344</v>
      </c>
      <c r="I74" s="370" t="str">
        <f>+I36</f>
        <v>M$</v>
      </c>
      <c r="J74" s="369" t="s">
        <v>344</v>
      </c>
      <c r="K74" s="370" t="s">
        <v>344</v>
      </c>
      <c r="L74" s="370" t="str">
        <f>+L36</f>
        <v>M$</v>
      </c>
      <c r="M74" s="369" t="s">
        <v>344</v>
      </c>
      <c r="N74" s="370" t="s">
        <v>344</v>
      </c>
      <c r="O74" s="370" t="str">
        <f>+O36</f>
        <v>M$</v>
      </c>
      <c r="P74" s="369" t="s">
        <v>344</v>
      </c>
      <c r="Q74" s="370" t="s">
        <v>344</v>
      </c>
      <c r="R74" s="370" t="str">
        <f>+R36</f>
        <v>M$</v>
      </c>
      <c r="S74" s="369" t="s">
        <v>344</v>
      </c>
      <c r="T74" s="370" t="s">
        <v>344</v>
      </c>
      <c r="U74" s="370" t="str">
        <f>+U36</f>
        <v>M$</v>
      </c>
      <c r="V74" s="369" t="s">
        <v>344</v>
      </c>
      <c r="W74" s="370" t="s">
        <v>344</v>
      </c>
      <c r="X74" s="370" t="str">
        <f>+X36</f>
        <v>M$</v>
      </c>
    </row>
    <row r="75" spans="2:27" ht="12">
      <c r="B75" s="366" t="s">
        <v>396</v>
      </c>
      <c r="C75" s="371"/>
      <c r="D75" s="373">
        <f>+D76+D80</f>
        <v>524504987</v>
      </c>
      <c r="E75" s="367">
        <v>471267377</v>
      </c>
      <c r="F75" s="372"/>
      <c r="G75" s="373">
        <f>+G76+G80</f>
        <v>156690360</v>
      </c>
      <c r="H75" s="367">
        <v>343753503</v>
      </c>
      <c r="I75" s="372"/>
      <c r="J75" s="373">
        <f>+J76+J80</f>
        <v>881224893</v>
      </c>
      <c r="K75" s="367">
        <v>811480926</v>
      </c>
      <c r="L75" s="372"/>
      <c r="M75" s="373">
        <f>+M76+M80</f>
        <v>471369076</v>
      </c>
      <c r="N75" s="367">
        <v>412323102</v>
      </c>
      <c r="O75" s="372"/>
      <c r="P75" s="373">
        <f>+P76+P80</f>
        <v>234209586</v>
      </c>
      <c r="Q75" s="367">
        <v>192946040</v>
      </c>
      <c r="R75" s="372"/>
      <c r="S75" s="373">
        <f>+S76+S80</f>
        <v>0</v>
      </c>
      <c r="T75" s="367">
        <v>0</v>
      </c>
      <c r="U75" s="372"/>
      <c r="V75" s="373">
        <f>+V76+V80</f>
        <v>2267998902</v>
      </c>
      <c r="W75" s="372">
        <f>+W76+W80</f>
        <v>2231770948</v>
      </c>
      <c r="X75" s="372">
        <f>+X76+X80</f>
        <v>0</v>
      </c>
      <c r="Z75" s="353">
        <f>+V75-'[1]Segmentos LN resumen'!G75</f>
        <v>0</v>
      </c>
      <c r="AA75" s="353">
        <f>+W75-'[1]Segmentos LN resumen'!H75</f>
        <v>0</v>
      </c>
    </row>
    <row r="76" spans="2:28" ht="12">
      <c r="B76" s="374"/>
      <c r="C76" s="357" t="s">
        <v>397</v>
      </c>
      <c r="D76" s="373">
        <f>SUM(D77:D79)</f>
        <v>521087688</v>
      </c>
      <c r="E76" s="367">
        <v>465904930</v>
      </c>
      <c r="F76" s="372"/>
      <c r="G76" s="373">
        <f>SUM(G77:G79)</f>
        <v>103918414</v>
      </c>
      <c r="H76" s="367">
        <v>149955396</v>
      </c>
      <c r="I76" s="372"/>
      <c r="J76" s="373">
        <f>SUM(J77:J79)</f>
        <v>788424162</v>
      </c>
      <c r="K76" s="367">
        <v>734644900</v>
      </c>
      <c r="L76" s="372"/>
      <c r="M76" s="373">
        <f>SUM(M77:M79)</f>
        <v>453348597</v>
      </c>
      <c r="N76" s="367">
        <v>395811177</v>
      </c>
      <c r="O76" s="372"/>
      <c r="P76" s="373">
        <f>SUM(P77:P79)</f>
        <v>227130958</v>
      </c>
      <c r="Q76" s="367">
        <v>186468893</v>
      </c>
      <c r="R76" s="372"/>
      <c r="S76" s="373">
        <f>SUM(S77:S79)</f>
        <v>0</v>
      </c>
      <c r="T76" s="367">
        <v>0</v>
      </c>
      <c r="U76" s="372"/>
      <c r="V76" s="373">
        <f>SUM(V77:V79)</f>
        <v>2093909819</v>
      </c>
      <c r="W76" s="372">
        <f>SUM(W77:W79)</f>
        <v>1932785296</v>
      </c>
      <c r="X76" s="372">
        <f>SUM(X77:X79)</f>
        <v>0</v>
      </c>
      <c r="Z76" s="353">
        <f>+V76-'[1]Segmentos LN resumen'!G76</f>
        <v>0</v>
      </c>
      <c r="AA76" s="353">
        <f>+W76-'[1]Segmentos LN resumen'!H76</f>
        <v>0</v>
      </c>
      <c r="AB76" s="353">
        <f>+X77-'[1]Segmentos LN resumen'!I77</f>
        <v>0</v>
      </c>
    </row>
    <row r="77" spans="2:28" ht="12">
      <c r="B77" s="374"/>
      <c r="C77" s="375" t="s">
        <v>398</v>
      </c>
      <c r="D77" s="376">
        <v>475440439</v>
      </c>
      <c r="E77" s="352">
        <v>411027390</v>
      </c>
      <c r="F77" s="377"/>
      <c r="G77" s="376">
        <v>98027783</v>
      </c>
      <c r="H77" s="352">
        <v>141705228</v>
      </c>
      <c r="I77" s="377"/>
      <c r="J77" s="376">
        <v>753527261</v>
      </c>
      <c r="K77" s="352">
        <v>695268326</v>
      </c>
      <c r="L77" s="377"/>
      <c r="M77" s="376">
        <v>388833928</v>
      </c>
      <c r="N77" s="352">
        <v>339000955</v>
      </c>
      <c r="O77" s="377"/>
      <c r="P77" s="376">
        <v>220487368</v>
      </c>
      <c r="Q77" s="352">
        <v>181928083</v>
      </c>
      <c r="R77" s="377"/>
      <c r="S77" s="376">
        <v>0</v>
      </c>
      <c r="T77" s="352">
        <v>0</v>
      </c>
      <c r="U77" s="377"/>
      <c r="V77" s="376">
        <f aca="true" t="shared" si="11" ref="V77:X79">+D77+G77+J77+M77+P77+S77</f>
        <v>1936316779</v>
      </c>
      <c r="W77" s="377">
        <f t="shared" si="11"/>
        <v>1768929982</v>
      </c>
      <c r="X77" s="377">
        <f t="shared" si="11"/>
        <v>0</v>
      </c>
      <c r="Z77" s="353">
        <f>+V77-'[1]Segmentos LN resumen'!G77</f>
        <v>0</v>
      </c>
      <c r="AA77" s="353">
        <f>+W77-'[1]Segmentos LN resumen'!H77</f>
        <v>0</v>
      </c>
      <c r="AB77" s="353">
        <f>+X77-'[1]Segmentos LN resumen'!I77</f>
        <v>0</v>
      </c>
    </row>
    <row r="78" spans="2:28" ht="12">
      <c r="B78" s="374"/>
      <c r="C78" s="375" t="s">
        <v>399</v>
      </c>
      <c r="D78" s="376">
        <v>2721908</v>
      </c>
      <c r="E78" s="352">
        <v>3133695</v>
      </c>
      <c r="F78" s="377"/>
      <c r="G78" s="376">
        <v>28544</v>
      </c>
      <c r="H78" s="352">
        <v>135089</v>
      </c>
      <c r="I78" s="377"/>
      <c r="J78" s="376">
        <v>0</v>
      </c>
      <c r="K78" s="352">
        <v>0</v>
      </c>
      <c r="L78" s="377"/>
      <c r="M78" s="376">
        <v>1624338</v>
      </c>
      <c r="N78" s="352">
        <v>1405056</v>
      </c>
      <c r="O78" s="377"/>
      <c r="P78" s="376">
        <v>12853</v>
      </c>
      <c r="Q78" s="352">
        <v>-63</v>
      </c>
      <c r="R78" s="377"/>
      <c r="S78" s="376">
        <v>0</v>
      </c>
      <c r="T78" s="352">
        <v>0</v>
      </c>
      <c r="U78" s="377"/>
      <c r="V78" s="376">
        <f t="shared" si="11"/>
        <v>4387643</v>
      </c>
      <c r="W78" s="377">
        <f t="shared" si="11"/>
        <v>4673777</v>
      </c>
      <c r="X78" s="377">
        <f t="shared" si="11"/>
        <v>0</v>
      </c>
      <c r="Z78" s="353">
        <f>+V78-'[1]Segmentos LN resumen'!G78</f>
        <v>0</v>
      </c>
      <c r="AA78" s="353">
        <f>+W78-'[1]Segmentos LN resumen'!H78</f>
        <v>0</v>
      </c>
      <c r="AB78" s="353">
        <f>+X78-'[1]Segmentos LN resumen'!I78</f>
        <v>0</v>
      </c>
    </row>
    <row r="79" spans="2:28" ht="12">
      <c r="B79" s="374"/>
      <c r="C79" s="375" t="s">
        <v>400</v>
      </c>
      <c r="D79" s="376">
        <v>42925341</v>
      </c>
      <c r="E79" s="352">
        <v>51743845</v>
      </c>
      <c r="F79" s="377"/>
      <c r="G79" s="376">
        <v>5862087</v>
      </c>
      <c r="H79" s="352">
        <v>8115079</v>
      </c>
      <c r="I79" s="377"/>
      <c r="J79" s="376">
        <v>34896901</v>
      </c>
      <c r="K79" s="352">
        <v>39376574</v>
      </c>
      <c r="L79" s="377"/>
      <c r="M79" s="376">
        <v>62890331</v>
      </c>
      <c r="N79" s="352">
        <v>55405166</v>
      </c>
      <c r="O79" s="377"/>
      <c r="P79" s="376">
        <v>6630737</v>
      </c>
      <c r="Q79" s="352">
        <v>4540873</v>
      </c>
      <c r="R79" s="377"/>
      <c r="S79" s="376">
        <v>0</v>
      </c>
      <c r="T79" s="352">
        <v>0</v>
      </c>
      <c r="U79" s="377"/>
      <c r="V79" s="376">
        <f t="shared" si="11"/>
        <v>153205397</v>
      </c>
      <c r="W79" s="377">
        <f t="shared" si="11"/>
        <v>159181537</v>
      </c>
      <c r="X79" s="377">
        <f t="shared" si="11"/>
        <v>0</v>
      </c>
      <c r="Z79" s="353">
        <f>+V79-'[1]Segmentos LN resumen'!G79</f>
        <v>0</v>
      </c>
      <c r="AA79" s="353">
        <f>+W79-'[1]Segmentos LN resumen'!H79</f>
        <v>0</v>
      </c>
      <c r="AB79" s="353">
        <f>+X79-'[1]Segmentos LN resumen'!I79</f>
        <v>0</v>
      </c>
    </row>
    <row r="80" spans="2:28" ht="12">
      <c r="B80" s="374"/>
      <c r="C80" s="357" t="s">
        <v>401</v>
      </c>
      <c r="D80" s="376">
        <v>3417299</v>
      </c>
      <c r="E80" s="352">
        <v>5362447</v>
      </c>
      <c r="F80" s="377"/>
      <c r="G80" s="376">
        <v>52771946</v>
      </c>
      <c r="H80" s="352">
        <v>193798107</v>
      </c>
      <c r="I80" s="377"/>
      <c r="J80" s="376">
        <v>92800731</v>
      </c>
      <c r="K80" s="352">
        <v>76836026</v>
      </c>
      <c r="L80" s="377"/>
      <c r="M80" s="376">
        <v>18020479</v>
      </c>
      <c r="N80" s="352">
        <v>16511925</v>
      </c>
      <c r="O80" s="377"/>
      <c r="P80" s="376">
        <v>7078628</v>
      </c>
      <c r="Q80" s="352">
        <v>6477147</v>
      </c>
      <c r="R80" s="377"/>
      <c r="S80" s="376">
        <v>0</v>
      </c>
      <c r="T80" s="352">
        <v>0</v>
      </c>
      <c r="U80" s="377"/>
      <c r="V80" s="376">
        <f>+D80+G80+J80+M80+P80+S80</f>
        <v>174089083</v>
      </c>
      <c r="W80" s="377">
        <f>+E80+H80+K80+N80+Q80+T80</f>
        <v>298985652</v>
      </c>
      <c r="X80" s="377">
        <f>+F80+I80+L80+O80+R80+U80</f>
        <v>0</v>
      </c>
      <c r="Z80" s="353">
        <f>+V80-'[1]Segmentos LN resumen'!G80</f>
        <v>0</v>
      </c>
      <c r="AA80" s="353">
        <f>+W80-'[1]Segmentos LN resumen'!H80</f>
        <v>0</v>
      </c>
      <c r="AB80" s="353">
        <f>+X80-'[1]Segmentos LN resumen'!I81</f>
        <v>0</v>
      </c>
    </row>
    <row r="81" spans="5:28" ht="12">
      <c r="E81" s="353"/>
      <c r="H81" s="353"/>
      <c r="K81" s="353"/>
      <c r="N81" s="353"/>
      <c r="Q81" s="353"/>
      <c r="T81" s="353"/>
      <c r="V81" s="353"/>
      <c r="Z81" s="353">
        <f>+V81-'[1]Segmentos LN resumen'!G81</f>
        <v>0</v>
      </c>
      <c r="AA81" s="353"/>
      <c r="AB81" s="353">
        <f>+X81-'[1]Segmentos LN resumen'!I81</f>
        <v>0</v>
      </c>
    </row>
    <row r="82" spans="2:28" ht="12">
      <c r="B82" s="366" t="s">
        <v>402</v>
      </c>
      <c r="C82" s="379"/>
      <c r="D82" s="373">
        <f>SUM(D83:D86)</f>
        <v>-389140154</v>
      </c>
      <c r="E82" s="367">
        <v>-342231629</v>
      </c>
      <c r="F82" s="372"/>
      <c r="G82" s="373">
        <f>SUM(G83:G86)</f>
        <v>-79797750</v>
      </c>
      <c r="H82" s="367">
        <v>-83354026</v>
      </c>
      <c r="I82" s="372"/>
      <c r="J82" s="373">
        <f>SUM(J83:J86)</f>
        <v>-628116535</v>
      </c>
      <c r="K82" s="367">
        <v>-509177148</v>
      </c>
      <c r="L82" s="372"/>
      <c r="M82" s="373">
        <f>SUM(M83:M86)</f>
        <v>-269156799</v>
      </c>
      <c r="N82" s="367">
        <v>-227978537</v>
      </c>
      <c r="O82" s="372"/>
      <c r="P82" s="373">
        <f>SUM(P83:P86)</f>
        <v>-155028022</v>
      </c>
      <c r="Q82" s="367">
        <v>-128650337</v>
      </c>
      <c r="R82" s="372"/>
      <c r="S82" s="373">
        <f>SUM(S83:S86)</f>
        <v>0</v>
      </c>
      <c r="T82" s="367">
        <v>0</v>
      </c>
      <c r="U82" s="372"/>
      <c r="V82" s="373">
        <f>SUM(V83:V86)</f>
        <v>-1521239260</v>
      </c>
      <c r="W82" s="372">
        <f>SUM(W83:W86)</f>
        <v>-1291391677</v>
      </c>
      <c r="X82" s="372">
        <f>SUM(X83:X86)</f>
        <v>0</v>
      </c>
      <c r="Z82" s="353">
        <f>+V82-'[1]Segmentos LN resumen'!G82</f>
        <v>0</v>
      </c>
      <c r="AA82" s="353">
        <f>+W82-'[1]Segmentos LN resumen'!H82</f>
        <v>0</v>
      </c>
      <c r="AB82" s="353">
        <f>+X82-'[1]Segmentos LN resumen'!I82</f>
        <v>0</v>
      </c>
    </row>
    <row r="83" spans="2:28" ht="12">
      <c r="B83" s="374"/>
      <c r="C83" s="375" t="s">
        <v>403</v>
      </c>
      <c r="D83" s="376">
        <v>-354863888</v>
      </c>
      <c r="E83" s="352">
        <v>-302992870</v>
      </c>
      <c r="F83" s="377"/>
      <c r="G83" s="376">
        <v>-79239492</v>
      </c>
      <c r="H83" s="352">
        <v>-82749194</v>
      </c>
      <c r="I83" s="377"/>
      <c r="J83" s="376">
        <v>-477923824</v>
      </c>
      <c r="K83" s="352">
        <v>-331003988</v>
      </c>
      <c r="L83" s="377"/>
      <c r="M83" s="376">
        <v>-209285646</v>
      </c>
      <c r="N83" s="352">
        <v>-173416790</v>
      </c>
      <c r="O83" s="377"/>
      <c r="P83" s="376">
        <v>-143886020</v>
      </c>
      <c r="Q83" s="352">
        <v>-118240677</v>
      </c>
      <c r="R83" s="377"/>
      <c r="S83" s="376">
        <v>0</v>
      </c>
      <c r="T83" s="352">
        <v>0</v>
      </c>
      <c r="U83" s="377"/>
      <c r="V83" s="376">
        <f aca="true" t="shared" si="12" ref="V83:X86">+D83+G83+J83+M83+P83+S83</f>
        <v>-1265198870</v>
      </c>
      <c r="W83" s="377">
        <f t="shared" si="12"/>
        <v>-1008403519</v>
      </c>
      <c r="X83" s="377">
        <f t="shared" si="12"/>
        <v>0</v>
      </c>
      <c r="Z83" s="353">
        <f>+V83-'[1]Segmentos LN resumen'!G83</f>
        <v>0</v>
      </c>
      <c r="AA83" s="353">
        <f>+W83-'[1]Segmentos LN resumen'!H83</f>
        <v>0</v>
      </c>
      <c r="AB83" s="353">
        <f>+X83-'[1]Segmentos LN resumen'!I83</f>
        <v>0</v>
      </c>
    </row>
    <row r="84" spans="2:28" ht="12">
      <c r="B84" s="374"/>
      <c r="C84" s="375" t="s">
        <v>404</v>
      </c>
      <c r="D84" s="376">
        <v>0</v>
      </c>
      <c r="E84" s="352">
        <v>0</v>
      </c>
      <c r="F84" s="377"/>
      <c r="G84" s="376">
        <v>0</v>
      </c>
      <c r="H84" s="352">
        <v>0</v>
      </c>
      <c r="I84" s="377"/>
      <c r="J84" s="376">
        <v>0</v>
      </c>
      <c r="K84" s="352">
        <v>0</v>
      </c>
      <c r="L84" s="377"/>
      <c r="M84" s="376">
        <v>0</v>
      </c>
      <c r="N84" s="352">
        <v>0</v>
      </c>
      <c r="O84" s="377"/>
      <c r="P84" s="376">
        <v>0</v>
      </c>
      <c r="Q84" s="352">
        <v>0</v>
      </c>
      <c r="R84" s="377"/>
      <c r="S84" s="376">
        <v>0</v>
      </c>
      <c r="T84" s="352">
        <v>0</v>
      </c>
      <c r="U84" s="377"/>
      <c r="V84" s="376">
        <f t="shared" si="12"/>
        <v>0</v>
      </c>
      <c r="W84" s="377">
        <f t="shared" si="12"/>
        <v>0</v>
      </c>
      <c r="X84" s="377">
        <f t="shared" si="12"/>
        <v>0</v>
      </c>
      <c r="Z84" s="353">
        <f>+V84-'[1]Segmentos LN resumen'!G84</f>
        <v>0</v>
      </c>
      <c r="AA84" s="353">
        <f>+W84-'[1]Segmentos LN resumen'!H84</f>
        <v>0</v>
      </c>
      <c r="AB84" s="353">
        <f>+X84-'[1]Segmentos LN resumen'!I84</f>
        <v>0</v>
      </c>
    </row>
    <row r="85" spans="2:28" ht="12">
      <c r="B85" s="374"/>
      <c r="C85" s="375" t="s">
        <v>405</v>
      </c>
      <c r="D85" s="376">
        <v>-22610181</v>
      </c>
      <c r="E85" s="352">
        <v>-27803494</v>
      </c>
      <c r="F85" s="377"/>
      <c r="G85" s="376">
        <v>-540712</v>
      </c>
      <c r="H85" s="352">
        <v>-534323</v>
      </c>
      <c r="I85" s="377"/>
      <c r="J85" s="376">
        <v>-34105940</v>
      </c>
      <c r="K85" s="352">
        <v>-32357801</v>
      </c>
      <c r="L85" s="377"/>
      <c r="M85" s="376">
        <v>-42002783</v>
      </c>
      <c r="N85" s="352">
        <v>-38188921</v>
      </c>
      <c r="O85" s="377"/>
      <c r="P85" s="376">
        <v>0</v>
      </c>
      <c r="Q85" s="352">
        <v>0</v>
      </c>
      <c r="R85" s="377"/>
      <c r="S85" s="376">
        <v>0</v>
      </c>
      <c r="T85" s="352">
        <v>0</v>
      </c>
      <c r="U85" s="377"/>
      <c r="V85" s="376">
        <f t="shared" si="12"/>
        <v>-99259616</v>
      </c>
      <c r="W85" s="377">
        <f t="shared" si="12"/>
        <v>-98884539</v>
      </c>
      <c r="X85" s="377">
        <f t="shared" si="12"/>
        <v>0</v>
      </c>
      <c r="Z85" s="353">
        <f>+V85-'[1]Segmentos LN resumen'!G85</f>
        <v>0</v>
      </c>
      <c r="AA85" s="353">
        <f>+W85-'[1]Segmentos LN resumen'!H85</f>
        <v>0</v>
      </c>
      <c r="AB85" s="353">
        <f>+X85-'[1]Segmentos LN resumen'!I85</f>
        <v>0</v>
      </c>
    </row>
    <row r="86" spans="2:28" ht="12">
      <c r="B86" s="374"/>
      <c r="C86" s="375" t="s">
        <v>406</v>
      </c>
      <c r="D86" s="376">
        <v>-11666085</v>
      </c>
      <c r="E86" s="352">
        <v>-11435265</v>
      </c>
      <c r="F86" s="377"/>
      <c r="G86" s="376">
        <v>-17546</v>
      </c>
      <c r="H86" s="352">
        <v>-70509</v>
      </c>
      <c r="I86" s="377"/>
      <c r="J86" s="376">
        <v>-116086771</v>
      </c>
      <c r="K86" s="352">
        <v>-145815359</v>
      </c>
      <c r="L86" s="377"/>
      <c r="M86" s="376">
        <v>-17868370</v>
      </c>
      <c r="N86" s="352">
        <v>-16372826</v>
      </c>
      <c r="O86" s="377"/>
      <c r="P86" s="376">
        <v>-11142002</v>
      </c>
      <c r="Q86" s="352">
        <v>-10409660</v>
      </c>
      <c r="R86" s="377"/>
      <c r="S86" s="376">
        <v>0</v>
      </c>
      <c r="T86" s="352">
        <v>0</v>
      </c>
      <c r="U86" s="377"/>
      <c r="V86" s="376">
        <f t="shared" si="12"/>
        <v>-156780774</v>
      </c>
      <c r="W86" s="377">
        <f t="shared" si="12"/>
        <v>-184103619</v>
      </c>
      <c r="X86" s="377">
        <f t="shared" si="12"/>
        <v>0</v>
      </c>
      <c r="Z86" s="353">
        <f>+V86-'[1]Segmentos LN resumen'!G86</f>
        <v>0</v>
      </c>
      <c r="AA86" s="353">
        <f>+W86-'[1]Segmentos LN resumen'!H86</f>
        <v>0</v>
      </c>
      <c r="AB86" s="353">
        <f>+X86-'[1]Segmentos LN resumen'!I86</f>
        <v>0</v>
      </c>
    </row>
    <row r="87" spans="4:28" ht="12">
      <c r="D87" s="353"/>
      <c r="E87" s="353"/>
      <c r="G87" s="353"/>
      <c r="H87" s="353"/>
      <c r="J87" s="353"/>
      <c r="K87" s="353"/>
      <c r="M87" s="353"/>
      <c r="N87" s="353"/>
      <c r="P87" s="353"/>
      <c r="Q87" s="353"/>
      <c r="S87" s="353"/>
      <c r="T87" s="353"/>
      <c r="V87" s="353"/>
      <c r="Z87" s="353">
        <f>+V87-'[1]Segmentos LN resumen'!G87</f>
        <v>0</v>
      </c>
      <c r="AA87" s="353">
        <f>+W87-'[1]Segmentos LN resumen'!H87</f>
        <v>0</v>
      </c>
      <c r="AB87" s="353">
        <f>+X87-'[1]Segmentos LN resumen'!I87</f>
        <v>0</v>
      </c>
    </row>
    <row r="88" spans="2:28" ht="12">
      <c r="B88" s="366" t="s">
        <v>407</v>
      </c>
      <c r="C88" s="379"/>
      <c r="D88" s="373">
        <f>+D82+D75</f>
        <v>135364833</v>
      </c>
      <c r="E88" s="367">
        <v>129035748</v>
      </c>
      <c r="F88" s="372"/>
      <c r="G88" s="373">
        <f>+G82+G75</f>
        <v>76892610</v>
      </c>
      <c r="H88" s="367">
        <v>260399477</v>
      </c>
      <c r="I88" s="372"/>
      <c r="J88" s="373">
        <f>+J82+J75</f>
        <v>253108358</v>
      </c>
      <c r="K88" s="367">
        <v>302303778</v>
      </c>
      <c r="L88" s="372"/>
      <c r="M88" s="373">
        <f>+M82+M75</f>
        <v>202212277</v>
      </c>
      <c r="N88" s="367">
        <v>184344565</v>
      </c>
      <c r="O88" s="372"/>
      <c r="P88" s="373">
        <f>+P82+P75</f>
        <v>79181564</v>
      </c>
      <c r="Q88" s="367">
        <v>64295703</v>
      </c>
      <c r="R88" s="372"/>
      <c r="S88" s="373">
        <f>+S82+S75</f>
        <v>0</v>
      </c>
      <c r="T88" s="367">
        <v>0</v>
      </c>
      <c r="U88" s="372"/>
      <c r="V88" s="373">
        <f>+V82+V75</f>
        <v>746759642</v>
      </c>
      <c r="W88" s="372">
        <f>+W82+W75</f>
        <v>940379271</v>
      </c>
      <c r="X88" s="372">
        <f>+X82+X75</f>
        <v>0</v>
      </c>
      <c r="Z88" s="353">
        <f>+V88-'[1]Segmentos LN resumen'!G88</f>
        <v>0</v>
      </c>
      <c r="AA88" s="353">
        <f>+W88-'[1]Segmentos LN resumen'!H88</f>
        <v>0</v>
      </c>
      <c r="AB88" s="353">
        <f>+X88-'[1]Segmentos LN resumen'!I88</f>
        <v>0</v>
      </c>
    </row>
    <row r="89" spans="4:28" ht="12">
      <c r="D89" s="353"/>
      <c r="E89" s="353"/>
      <c r="G89" s="353"/>
      <c r="H89" s="353"/>
      <c r="J89" s="353"/>
      <c r="K89" s="353"/>
      <c r="M89" s="353"/>
      <c r="N89" s="353"/>
      <c r="P89" s="353"/>
      <c r="Q89" s="353"/>
      <c r="S89" s="353"/>
      <c r="T89" s="353"/>
      <c r="V89" s="353"/>
      <c r="Z89" s="353">
        <f>+V89-'[1]Segmentos LN resumen'!G89</f>
        <v>0</v>
      </c>
      <c r="AA89" s="353">
        <f>+W89-'[1]Segmentos LN resumen'!H89</f>
        <v>0</v>
      </c>
      <c r="AB89" s="353">
        <f>+X89-'[1]Segmentos LN resumen'!I89</f>
        <v>0</v>
      </c>
    </row>
    <row r="90" spans="2:28" ht="12">
      <c r="B90" s="354"/>
      <c r="C90" s="357" t="s">
        <v>408</v>
      </c>
      <c r="D90" s="376">
        <v>2636613</v>
      </c>
      <c r="E90" s="352">
        <v>1304352</v>
      </c>
      <c r="F90" s="377"/>
      <c r="G90" s="376">
        <v>8892736</v>
      </c>
      <c r="H90" s="352">
        <v>7278038</v>
      </c>
      <c r="I90" s="377"/>
      <c r="J90" s="376">
        <v>5150196</v>
      </c>
      <c r="K90" s="352">
        <v>6714726</v>
      </c>
      <c r="L90" s="377"/>
      <c r="M90" s="376">
        <v>2074936</v>
      </c>
      <c r="N90" s="352">
        <v>1725631</v>
      </c>
      <c r="O90" s="377"/>
      <c r="P90" s="376">
        <v>1410193</v>
      </c>
      <c r="Q90" s="352">
        <v>1468114</v>
      </c>
      <c r="R90" s="377"/>
      <c r="S90" s="376">
        <v>0</v>
      </c>
      <c r="T90" s="352">
        <v>0</v>
      </c>
      <c r="U90" s="377"/>
      <c r="V90" s="376">
        <f aca="true" t="shared" si="13" ref="V90:X92">+D90+G90+J90+M90+P90+S90</f>
        <v>20164674</v>
      </c>
      <c r="W90" s="377">
        <f t="shared" si="13"/>
        <v>18490861</v>
      </c>
      <c r="X90" s="377">
        <f t="shared" si="13"/>
        <v>0</v>
      </c>
      <c r="Z90" s="353">
        <f>+V90-'[1]Segmentos LN resumen'!G90</f>
        <v>0</v>
      </c>
      <c r="AA90" s="353">
        <f>+W90-'[1]Segmentos LN resumen'!H90</f>
        <v>0</v>
      </c>
      <c r="AB90" s="353">
        <f>+X90-'[1]Segmentos LN resumen'!I90</f>
        <v>0</v>
      </c>
    </row>
    <row r="91" spans="2:28" ht="12">
      <c r="B91" s="354"/>
      <c r="C91" s="357" t="s">
        <v>409</v>
      </c>
      <c r="D91" s="376">
        <v>-15979806</v>
      </c>
      <c r="E91" s="352">
        <v>-14215993</v>
      </c>
      <c r="F91" s="377"/>
      <c r="G91" s="376">
        <v>-64196150</v>
      </c>
      <c r="H91" s="352">
        <v>-61106832</v>
      </c>
      <c r="I91" s="377"/>
      <c r="J91" s="376">
        <v>-41033117</v>
      </c>
      <c r="K91" s="352">
        <v>-40626059</v>
      </c>
      <c r="L91" s="377"/>
      <c r="M91" s="376">
        <v>-17401779</v>
      </c>
      <c r="N91" s="352">
        <v>-16224717</v>
      </c>
      <c r="O91" s="377"/>
      <c r="P91" s="376">
        <v>-11703573</v>
      </c>
      <c r="Q91" s="352">
        <v>-9930329</v>
      </c>
      <c r="R91" s="377"/>
      <c r="S91" s="376">
        <v>0</v>
      </c>
      <c r="T91" s="352">
        <v>0</v>
      </c>
      <c r="U91" s="377"/>
      <c r="V91" s="376">
        <f t="shared" si="13"/>
        <v>-150314425</v>
      </c>
      <c r="W91" s="377">
        <f t="shared" si="13"/>
        <v>-142103930</v>
      </c>
      <c r="X91" s="377">
        <f t="shared" si="13"/>
        <v>0</v>
      </c>
      <c r="Z91" s="353">
        <f>+V91-'[1]Segmentos LN resumen'!G91</f>
        <v>0</v>
      </c>
      <c r="AA91" s="353">
        <f>+W91-'[1]Segmentos LN resumen'!H91</f>
        <v>0</v>
      </c>
      <c r="AB91" s="353">
        <f>+X91-'[1]Segmentos LN resumen'!I91</f>
        <v>0</v>
      </c>
    </row>
    <row r="92" spans="2:28" ht="12">
      <c r="B92" s="354"/>
      <c r="C92" s="357" t="s">
        <v>410</v>
      </c>
      <c r="D92" s="376">
        <v>-32105279</v>
      </c>
      <c r="E92" s="352">
        <v>-30237096</v>
      </c>
      <c r="F92" s="377"/>
      <c r="G92" s="376">
        <v>-62446420</v>
      </c>
      <c r="H92" s="352">
        <v>-57634871</v>
      </c>
      <c r="I92" s="377"/>
      <c r="J92" s="376">
        <v>-80605037</v>
      </c>
      <c r="K92" s="352">
        <v>-72700765</v>
      </c>
      <c r="L92" s="377"/>
      <c r="M92" s="376">
        <v>-29627995</v>
      </c>
      <c r="N92" s="352">
        <v>-25551960</v>
      </c>
      <c r="O92" s="377"/>
      <c r="P92" s="376">
        <v>-11163486</v>
      </c>
      <c r="Q92" s="352">
        <v>-10395125</v>
      </c>
      <c r="R92" s="377"/>
      <c r="S92" s="376">
        <v>0</v>
      </c>
      <c r="T92" s="352">
        <v>0</v>
      </c>
      <c r="U92" s="377"/>
      <c r="V92" s="376">
        <f t="shared" si="13"/>
        <v>-215948217</v>
      </c>
      <c r="W92" s="377">
        <f t="shared" si="13"/>
        <v>-196519817</v>
      </c>
      <c r="X92" s="377">
        <f t="shared" si="13"/>
        <v>0</v>
      </c>
      <c r="Z92" s="353">
        <f>+V92-'[1]Segmentos LN resumen'!G92</f>
        <v>0</v>
      </c>
      <c r="AA92" s="353">
        <f>+W92-'[1]Segmentos LN resumen'!H92</f>
        <v>0</v>
      </c>
      <c r="AB92" s="353">
        <f>+X92-'[1]Segmentos LN resumen'!I92</f>
        <v>0</v>
      </c>
    </row>
    <row r="93" spans="4:28" ht="12">
      <c r="D93" s="353"/>
      <c r="E93" s="353"/>
      <c r="G93" s="353"/>
      <c r="H93" s="353"/>
      <c r="J93" s="353"/>
      <c r="K93" s="353"/>
      <c r="M93" s="353"/>
      <c r="N93" s="353"/>
      <c r="P93" s="353"/>
      <c r="Q93" s="353"/>
      <c r="S93" s="353"/>
      <c r="T93" s="353"/>
      <c r="V93" s="353"/>
      <c r="Z93" s="353">
        <f>+V93-'[1]Segmentos LN resumen'!G93</f>
        <v>0</v>
      </c>
      <c r="AA93" s="353">
        <f>+W93-'[1]Segmentos LN resumen'!H93</f>
        <v>0</v>
      </c>
      <c r="AB93" s="353">
        <f>+X93-'[1]Segmentos LN resumen'!I93</f>
        <v>0</v>
      </c>
    </row>
    <row r="94" spans="2:28" ht="12">
      <c r="B94" s="366" t="s">
        <v>411</v>
      </c>
      <c r="C94" s="379"/>
      <c r="D94" s="373">
        <f>+D88+D90+D91+D92</f>
        <v>89916361</v>
      </c>
      <c r="E94" s="367">
        <v>85887011</v>
      </c>
      <c r="F94" s="372"/>
      <c r="G94" s="373">
        <f>+G88+G90+G91+G92</f>
        <v>-40857224</v>
      </c>
      <c r="H94" s="367">
        <v>148935812</v>
      </c>
      <c r="I94" s="372"/>
      <c r="J94" s="373">
        <f>+J88+J90+J91+J92</f>
        <v>136620400</v>
      </c>
      <c r="K94" s="367">
        <v>195691680</v>
      </c>
      <c r="L94" s="372"/>
      <c r="M94" s="373">
        <f>+M88+M90+M91+M92</f>
        <v>157257439</v>
      </c>
      <c r="N94" s="367">
        <v>144293519</v>
      </c>
      <c r="O94" s="372"/>
      <c r="P94" s="373">
        <f>+P88+P90+P91+P92</f>
        <v>57724698</v>
      </c>
      <c r="Q94" s="367">
        <v>45438363</v>
      </c>
      <c r="R94" s="372"/>
      <c r="S94" s="373">
        <f>+S88+S90+S91+S92</f>
        <v>0</v>
      </c>
      <c r="T94" s="367">
        <v>0</v>
      </c>
      <c r="U94" s="372"/>
      <c r="V94" s="373">
        <f>+V88+V90+V91+V92</f>
        <v>400661674</v>
      </c>
      <c r="W94" s="372">
        <f>+W88+W90+W91+W92</f>
        <v>620246385</v>
      </c>
      <c r="X94" s="372">
        <f>+X88+X90+X91+X92</f>
        <v>0</v>
      </c>
      <c r="Z94" s="353">
        <f>+V94-'[1]Segmentos LN resumen'!G94</f>
        <v>0</v>
      </c>
      <c r="AA94" s="353">
        <f>+W94-'[1]Segmentos LN resumen'!H94</f>
        <v>0</v>
      </c>
      <c r="AB94" s="353">
        <f>+X94-'[1]Segmentos LN resumen'!I94</f>
        <v>0</v>
      </c>
    </row>
    <row r="95" spans="4:28" ht="12">
      <c r="D95" s="353"/>
      <c r="E95" s="353"/>
      <c r="G95" s="353"/>
      <c r="H95" s="353"/>
      <c r="J95" s="353"/>
      <c r="K95" s="353"/>
      <c r="M95" s="353"/>
      <c r="N95" s="353"/>
      <c r="P95" s="353"/>
      <c r="Q95" s="353"/>
      <c r="S95" s="353"/>
      <c r="T95" s="353"/>
      <c r="V95" s="353"/>
      <c r="Z95" s="353">
        <f>+V95-'[1]Segmentos LN resumen'!G95</f>
        <v>0</v>
      </c>
      <c r="AA95" s="353">
        <f>+W95-'[1]Segmentos LN resumen'!H95</f>
        <v>0</v>
      </c>
      <c r="AB95" s="353">
        <f>+X95-'[1]Segmentos LN resumen'!I95</f>
        <v>0</v>
      </c>
    </row>
    <row r="96" spans="2:28" ht="12">
      <c r="B96" s="374"/>
      <c r="C96" s="357" t="s">
        <v>412</v>
      </c>
      <c r="D96" s="376">
        <v>-13372977</v>
      </c>
      <c r="E96" s="352">
        <f>-16337131-E97</f>
        <v>-13422364</v>
      </c>
      <c r="F96" s="377"/>
      <c r="G96" s="376">
        <v>-5253233</v>
      </c>
      <c r="H96" s="352">
        <f>-7252463-H97</f>
        <v>-6556365</v>
      </c>
      <c r="I96" s="377"/>
      <c r="J96" s="376">
        <v>-44049279</v>
      </c>
      <c r="K96" s="352">
        <f>-45325041-K97</f>
        <v>-33631964</v>
      </c>
      <c r="L96" s="377"/>
      <c r="M96" s="376">
        <v>-34566171</v>
      </c>
      <c r="N96" s="352">
        <f>-31388616-N97</f>
        <v>-31215737</v>
      </c>
      <c r="O96" s="377"/>
      <c r="P96" s="376">
        <v>-12878827</v>
      </c>
      <c r="Q96" s="352">
        <f>-12141613-Q97</f>
        <v>-11649396</v>
      </c>
      <c r="R96" s="377"/>
      <c r="S96" s="376">
        <v>0</v>
      </c>
      <c r="T96" s="352">
        <v>0</v>
      </c>
      <c r="U96" s="377"/>
      <c r="V96" s="376">
        <f aca="true" t="shared" si="14" ref="V96:X97">+D96+G96+J96+M96+P96+S96</f>
        <v>-110120487</v>
      </c>
      <c r="W96" s="377">
        <f t="shared" si="14"/>
        <v>-96475826</v>
      </c>
      <c r="X96" s="377">
        <f t="shared" si="14"/>
        <v>0</v>
      </c>
      <c r="Z96" s="353">
        <f>+V96-'[1]Segmentos LN resumen'!G96</f>
        <v>0</v>
      </c>
      <c r="AA96" s="353">
        <f>+W96-'[1]Segmentos LN resumen'!H96</f>
        <v>0</v>
      </c>
      <c r="AB96" s="353">
        <f>+X96-'[1]Segmentos LN resumen'!I96</f>
        <v>0</v>
      </c>
    </row>
    <row r="97" spans="2:28" ht="24">
      <c r="B97" s="374"/>
      <c r="C97" s="357" t="s">
        <v>413</v>
      </c>
      <c r="D97" s="376">
        <v>-434866</v>
      </c>
      <c r="E97" s="352">
        <v>-2914767</v>
      </c>
      <c r="F97" s="377"/>
      <c r="G97" s="376">
        <v>-1008495</v>
      </c>
      <c r="H97" s="352">
        <v>-696098</v>
      </c>
      <c r="I97" s="377"/>
      <c r="J97" s="376">
        <v>-18185916</v>
      </c>
      <c r="K97" s="352">
        <v>-11693077</v>
      </c>
      <c r="L97" s="377"/>
      <c r="M97" s="376">
        <v>-320658</v>
      </c>
      <c r="N97" s="352">
        <v>-172879</v>
      </c>
      <c r="O97" s="377"/>
      <c r="P97" s="376">
        <v>-659967</v>
      </c>
      <c r="Q97" s="352">
        <v>-492217</v>
      </c>
      <c r="R97" s="377"/>
      <c r="S97" s="376">
        <v>0</v>
      </c>
      <c r="T97" s="352"/>
      <c r="U97" s="377"/>
      <c r="V97" s="376">
        <f t="shared" si="14"/>
        <v>-20609902</v>
      </c>
      <c r="W97" s="377">
        <f t="shared" si="14"/>
        <v>-15969038</v>
      </c>
      <c r="X97" s="377">
        <f t="shared" si="14"/>
        <v>0</v>
      </c>
      <c r="Z97" s="353">
        <f>+V97-'[1]Segmentos LN resumen'!G97</f>
        <v>0</v>
      </c>
      <c r="AA97" s="353">
        <f>+W97-'[1]Segmentos LN resumen'!H97</f>
        <v>0</v>
      </c>
      <c r="AB97" s="353">
        <f>+X97-'[1]Segmentos LN resumen'!I97</f>
        <v>0</v>
      </c>
    </row>
    <row r="98" spans="4:28" ht="12">
      <c r="D98" s="353"/>
      <c r="E98" s="353"/>
      <c r="G98" s="353"/>
      <c r="H98" s="353"/>
      <c r="J98" s="353"/>
      <c r="K98" s="353"/>
      <c r="M98" s="353"/>
      <c r="N98" s="353"/>
      <c r="P98" s="353"/>
      <c r="Q98" s="353"/>
      <c r="S98" s="353"/>
      <c r="T98" s="353"/>
      <c r="V98" s="353"/>
      <c r="Z98" s="353">
        <f>+V98-'[1]Segmentos LN resumen'!G98</f>
        <v>0</v>
      </c>
      <c r="AA98" s="353">
        <f>+W98-'[1]Segmentos LN resumen'!H98</f>
        <v>0</v>
      </c>
      <c r="AB98" s="353">
        <f>+X98-'[1]Segmentos LN resumen'!I98</f>
        <v>0</v>
      </c>
    </row>
    <row r="99" spans="2:28" ht="12">
      <c r="B99" s="366" t="s">
        <v>414</v>
      </c>
      <c r="C99" s="379"/>
      <c r="D99" s="373">
        <f>+D94+D96+D97</f>
        <v>76108518</v>
      </c>
      <c r="E99" s="367">
        <v>69549880</v>
      </c>
      <c r="F99" s="372"/>
      <c r="G99" s="373">
        <f>+G94+G96+G97</f>
        <v>-47118952</v>
      </c>
      <c r="H99" s="367">
        <v>141683349</v>
      </c>
      <c r="I99" s="372"/>
      <c r="J99" s="373">
        <f>+J94+J96+J97</f>
        <v>74385205</v>
      </c>
      <c r="K99" s="367">
        <v>150366639</v>
      </c>
      <c r="L99" s="372"/>
      <c r="M99" s="373">
        <f>+M94+M96+M97</f>
        <v>122370610</v>
      </c>
      <c r="N99" s="367">
        <v>112904903</v>
      </c>
      <c r="O99" s="372"/>
      <c r="P99" s="373">
        <f>+P94+P96+P97</f>
        <v>44185904</v>
      </c>
      <c r="Q99" s="367">
        <v>33296750</v>
      </c>
      <c r="R99" s="372"/>
      <c r="S99" s="373">
        <f>+S94+S96+S97</f>
        <v>0</v>
      </c>
      <c r="T99" s="367">
        <v>0</v>
      </c>
      <c r="U99" s="372"/>
      <c r="V99" s="373">
        <f>+V94+V96+V97</f>
        <v>269931285</v>
      </c>
      <c r="W99" s="372">
        <f>+W94+W96+W97</f>
        <v>507801521</v>
      </c>
      <c r="X99" s="372">
        <f>+X94+X96+X97</f>
        <v>0</v>
      </c>
      <c r="Z99" s="353">
        <f>+V99-'[1]Segmentos LN resumen'!G99</f>
        <v>0</v>
      </c>
      <c r="AA99" s="353">
        <f>+W99-'[1]Segmentos LN resumen'!H99</f>
        <v>0</v>
      </c>
      <c r="AB99" s="353">
        <f>+X99-'[1]Segmentos LN resumen'!I99</f>
        <v>0</v>
      </c>
    </row>
    <row r="100" spans="2:28" ht="6" customHeight="1">
      <c r="B100" s="380"/>
      <c r="C100" s="381"/>
      <c r="D100" s="353"/>
      <c r="E100" s="353"/>
      <c r="G100" s="353"/>
      <c r="H100" s="353"/>
      <c r="J100" s="353"/>
      <c r="K100" s="353"/>
      <c r="M100" s="353"/>
      <c r="N100" s="353"/>
      <c r="P100" s="353"/>
      <c r="Q100" s="353"/>
      <c r="S100" s="353"/>
      <c r="T100" s="353"/>
      <c r="V100" s="353"/>
      <c r="Z100" s="353">
        <f>+V100-'[1]Segmentos LN resumen'!G100</f>
        <v>0</v>
      </c>
      <c r="AA100" s="353">
        <f>+W100-'[1]Segmentos LN resumen'!H100</f>
        <v>0</v>
      </c>
      <c r="AB100" s="353">
        <f>+X100-'[1]Segmentos LN resumen'!I100</f>
        <v>0</v>
      </c>
    </row>
    <row r="101" spans="2:28" ht="12">
      <c r="B101" s="366" t="s">
        <v>415</v>
      </c>
      <c r="C101" s="379"/>
      <c r="D101" s="373">
        <f>SUM(D102:D105)</f>
        <v>1325713</v>
      </c>
      <c r="E101" s="367">
        <v>1469081</v>
      </c>
      <c r="F101" s="372"/>
      <c r="G101" s="373">
        <f>SUM(G102:G105)</f>
        <v>-18387901</v>
      </c>
      <c r="H101" s="367">
        <v>17682173</v>
      </c>
      <c r="I101" s="372"/>
      <c r="J101" s="373">
        <f>SUM(J102:J105)</f>
        <v>-95761372</v>
      </c>
      <c r="K101" s="367">
        <v>-10269943</v>
      </c>
      <c r="L101" s="372"/>
      <c r="M101" s="373">
        <f>SUM(M102:M105)</f>
        <v>-13082859</v>
      </c>
      <c r="N101" s="367">
        <v>-11071000</v>
      </c>
      <c r="O101" s="372"/>
      <c r="P101" s="373">
        <f>SUM(P102:P105)</f>
        <v>-2689870</v>
      </c>
      <c r="Q101" s="367">
        <v>-5868333</v>
      </c>
      <c r="R101" s="372"/>
      <c r="S101" s="373">
        <f>SUM(S102:S105)</f>
        <v>-531451</v>
      </c>
      <c r="T101" s="367">
        <v>17237</v>
      </c>
      <c r="U101" s="372"/>
      <c r="V101" s="373">
        <f>SUM(V102:V105)</f>
        <v>-129127740</v>
      </c>
      <c r="W101" s="372">
        <f>SUM(W102:W105)</f>
        <v>-8040785</v>
      </c>
      <c r="X101" s="372">
        <f>SUM(X102:X105)</f>
        <v>0</v>
      </c>
      <c r="Z101" s="353">
        <f>+V101-'[1]Segmentos LN resumen'!G101</f>
        <v>0</v>
      </c>
      <c r="AA101" s="353">
        <f>+W101-'[1]Segmentos LN resumen'!H101</f>
        <v>0</v>
      </c>
      <c r="AB101" s="353">
        <f>+X101-'[1]Segmentos LN resumen'!I101</f>
        <v>0</v>
      </c>
    </row>
    <row r="102" spans="2:28" ht="12.75" customHeight="1">
      <c r="B102" s="374"/>
      <c r="C102" s="357" t="s">
        <v>416</v>
      </c>
      <c r="D102" s="376">
        <v>4062149</v>
      </c>
      <c r="E102" s="352">
        <v>3820496</v>
      </c>
      <c r="F102" s="377"/>
      <c r="G102" s="376">
        <v>6564848</v>
      </c>
      <c r="H102" s="352">
        <v>29767177</v>
      </c>
      <c r="I102" s="377"/>
      <c r="J102" s="376">
        <v>22694775</v>
      </c>
      <c r="K102" s="352">
        <f>67965957-17899242</f>
        <v>50066715</v>
      </c>
      <c r="L102" s="377"/>
      <c r="M102" s="376">
        <v>3211007</v>
      </c>
      <c r="N102" s="352">
        <v>3770892</v>
      </c>
      <c r="O102" s="377"/>
      <c r="P102" s="376">
        <v>1385413</v>
      </c>
      <c r="Q102" s="352">
        <v>1015992</v>
      </c>
      <c r="R102" s="377"/>
      <c r="S102" s="376">
        <v>0</v>
      </c>
      <c r="T102" s="352">
        <v>0</v>
      </c>
      <c r="U102" s="377"/>
      <c r="V102" s="376">
        <f aca="true" t="shared" si="15" ref="V102:X104">+D102+G102+J102+M102+P102+S102</f>
        <v>37918192</v>
      </c>
      <c r="W102" s="377">
        <f t="shared" si="15"/>
        <v>88441272</v>
      </c>
      <c r="X102" s="377">
        <f t="shared" si="15"/>
        <v>0</v>
      </c>
      <c r="Z102" s="353">
        <f>+V102-'[1]Segmentos LN resumen'!G102</f>
        <v>0</v>
      </c>
      <c r="AA102" s="353">
        <f>+W102-'[1]Segmentos LN resumen'!H102</f>
        <v>0</v>
      </c>
      <c r="AB102" s="353">
        <f>+X102-'[1]Segmentos LN resumen'!I102</f>
        <v>0</v>
      </c>
    </row>
    <row r="103" spans="2:28" ht="12">
      <c r="B103" s="374"/>
      <c r="C103" s="357" t="s">
        <v>417</v>
      </c>
      <c r="D103" s="376">
        <v>-1589953</v>
      </c>
      <c r="E103" s="352">
        <v>-3150441</v>
      </c>
      <c r="F103" s="377"/>
      <c r="G103" s="376">
        <v>-24375723</v>
      </c>
      <c r="H103" s="352">
        <v>-12208515</v>
      </c>
      <c r="I103" s="377"/>
      <c r="J103" s="376">
        <v>-118796101</v>
      </c>
      <c r="K103" s="352">
        <f>-78262618+17899242</f>
        <v>-60363376</v>
      </c>
      <c r="L103" s="377"/>
      <c r="M103" s="376">
        <v>-16352735</v>
      </c>
      <c r="N103" s="352">
        <v>-14780436</v>
      </c>
      <c r="O103" s="377"/>
      <c r="P103" s="376">
        <v>-4071740</v>
      </c>
      <c r="Q103" s="352">
        <v>-6681676</v>
      </c>
      <c r="R103" s="377"/>
      <c r="S103" s="376">
        <v>0</v>
      </c>
      <c r="T103" s="352">
        <v>0</v>
      </c>
      <c r="U103" s="377"/>
      <c r="V103" s="376">
        <f t="shared" si="15"/>
        <v>-165186252</v>
      </c>
      <c r="W103" s="377">
        <f t="shared" si="15"/>
        <v>-97184444</v>
      </c>
      <c r="X103" s="377">
        <f t="shared" si="15"/>
        <v>0</v>
      </c>
      <c r="Z103" s="353">
        <f>+V103-'[1]Segmentos LN resumen'!G103</f>
        <v>0</v>
      </c>
      <c r="AA103" s="353">
        <f>+W103-'[1]Segmentos LN resumen'!H103</f>
        <v>0</v>
      </c>
      <c r="AB103" s="353">
        <f>+X103-'[1]Segmentos LN resumen'!I103</f>
        <v>0</v>
      </c>
    </row>
    <row r="104" spans="2:28" ht="12">
      <c r="B104" s="374"/>
      <c r="C104" s="357" t="s">
        <v>418</v>
      </c>
      <c r="D104" s="376">
        <v>135865</v>
      </c>
      <c r="E104" s="352">
        <v>254027</v>
      </c>
      <c r="F104" s="377"/>
      <c r="G104" s="376">
        <v>0</v>
      </c>
      <c r="H104" s="352">
        <v>0</v>
      </c>
      <c r="I104" s="377"/>
      <c r="J104" s="376">
        <v>0</v>
      </c>
      <c r="K104" s="352">
        <v>0</v>
      </c>
      <c r="L104" s="377"/>
      <c r="M104" s="376">
        <v>0</v>
      </c>
      <c r="N104" s="352">
        <v>0</v>
      </c>
      <c r="O104" s="377"/>
      <c r="P104" s="376">
        <v>0</v>
      </c>
      <c r="Q104" s="352">
        <v>0</v>
      </c>
      <c r="R104" s="377"/>
      <c r="S104" s="376">
        <v>0</v>
      </c>
      <c r="T104" s="352">
        <v>0</v>
      </c>
      <c r="U104" s="377"/>
      <c r="V104" s="376">
        <f t="shared" si="15"/>
        <v>135865</v>
      </c>
      <c r="W104" s="377">
        <f t="shared" si="15"/>
        <v>254027</v>
      </c>
      <c r="X104" s="377">
        <f t="shared" si="15"/>
        <v>0</v>
      </c>
      <c r="Z104" s="353">
        <f>+V104-'[1]Segmentos LN resumen'!G104</f>
        <v>0</v>
      </c>
      <c r="AA104" s="353">
        <f>+W104-'[1]Segmentos LN resumen'!H104</f>
        <v>0</v>
      </c>
      <c r="AB104" s="353">
        <f>+X104-'[1]Segmentos LN resumen'!I104</f>
        <v>0</v>
      </c>
    </row>
    <row r="105" spans="2:28" ht="12">
      <c r="B105" s="374"/>
      <c r="C105" s="357" t="s">
        <v>419</v>
      </c>
      <c r="D105" s="373">
        <f>+D106+D107</f>
        <v>-1282348</v>
      </c>
      <c r="E105" s="367">
        <v>544999</v>
      </c>
      <c r="F105" s="372"/>
      <c r="G105" s="373">
        <f>+G106+G107</f>
        <v>-577026</v>
      </c>
      <c r="H105" s="367">
        <v>123511</v>
      </c>
      <c r="I105" s="372"/>
      <c r="J105" s="373">
        <f>+J106+J107</f>
        <v>339954</v>
      </c>
      <c r="K105" s="367">
        <v>26718</v>
      </c>
      <c r="L105" s="372"/>
      <c r="M105" s="373">
        <f>+M106+M107</f>
        <v>58869</v>
      </c>
      <c r="N105" s="367">
        <v>-61456</v>
      </c>
      <c r="O105" s="372"/>
      <c r="P105" s="373">
        <f>+P106+P107</f>
        <v>-3543</v>
      </c>
      <c r="Q105" s="367">
        <v>-202649</v>
      </c>
      <c r="R105" s="372"/>
      <c r="S105" s="373">
        <f>+S106+S107</f>
        <v>-531451</v>
      </c>
      <c r="T105" s="367">
        <v>17237</v>
      </c>
      <c r="U105" s="372"/>
      <c r="V105" s="373">
        <f>+V106+V107</f>
        <v>-1995545</v>
      </c>
      <c r="W105" s="372">
        <f>+W106+W107</f>
        <v>448360</v>
      </c>
      <c r="X105" s="372">
        <f>+X106+X107</f>
        <v>0</v>
      </c>
      <c r="Z105" s="353">
        <f>+V105-'[1]Segmentos LN resumen'!G105</f>
        <v>0</v>
      </c>
      <c r="AA105" s="353">
        <f>+W105-'[1]Segmentos LN resumen'!H105</f>
        <v>0</v>
      </c>
      <c r="AB105" s="353">
        <f>+X105-'[1]Segmentos LN resumen'!I105</f>
        <v>0</v>
      </c>
    </row>
    <row r="106" spans="2:28" ht="12">
      <c r="B106" s="374"/>
      <c r="C106" s="375" t="s">
        <v>420</v>
      </c>
      <c r="D106" s="376">
        <v>1270873</v>
      </c>
      <c r="E106" s="352">
        <v>1424364</v>
      </c>
      <c r="F106" s="377"/>
      <c r="G106" s="376">
        <v>549187</v>
      </c>
      <c r="H106" s="352">
        <v>412965</v>
      </c>
      <c r="I106" s="377"/>
      <c r="J106" s="376">
        <v>372622</v>
      </c>
      <c r="K106" s="352">
        <v>124406</v>
      </c>
      <c r="L106" s="377"/>
      <c r="M106" s="376">
        <v>169705</v>
      </c>
      <c r="N106" s="352">
        <v>51284</v>
      </c>
      <c r="O106" s="377"/>
      <c r="P106" s="376">
        <v>394780</v>
      </c>
      <c r="Q106" s="352">
        <v>385438</v>
      </c>
      <c r="R106" s="377"/>
      <c r="S106" s="376">
        <v>-758731</v>
      </c>
      <c r="T106" s="352">
        <v>-203510</v>
      </c>
      <c r="U106" s="377"/>
      <c r="V106" s="376">
        <f aca="true" t="shared" si="16" ref="V106:X107">+D106+G106+J106+M106+P106+S106</f>
        <v>1998436</v>
      </c>
      <c r="W106" s="377">
        <f t="shared" si="16"/>
        <v>2194947</v>
      </c>
      <c r="X106" s="377">
        <f t="shared" si="16"/>
        <v>0</v>
      </c>
      <c r="Z106" s="353">
        <f>+V106-'[1]Segmentos LN resumen'!G106</f>
        <v>0</v>
      </c>
      <c r="AA106" s="353">
        <f>+W106-'[1]Segmentos LN resumen'!H106</f>
        <v>0</v>
      </c>
      <c r="AB106" s="353">
        <f>+X106-'[1]Segmentos LN resumen'!I106</f>
        <v>0</v>
      </c>
    </row>
    <row r="107" spans="2:28" ht="12">
      <c r="B107" s="374"/>
      <c r="C107" s="375" t="s">
        <v>421</v>
      </c>
      <c r="D107" s="376">
        <v>-2553221</v>
      </c>
      <c r="E107" s="352">
        <v>-879365</v>
      </c>
      <c r="F107" s="377"/>
      <c r="G107" s="376">
        <v>-1126213</v>
      </c>
      <c r="H107" s="352">
        <v>-289454</v>
      </c>
      <c r="I107" s="377"/>
      <c r="J107" s="376">
        <v>-32668</v>
      </c>
      <c r="K107" s="352">
        <v>-97688</v>
      </c>
      <c r="L107" s="377"/>
      <c r="M107" s="376">
        <v>-110836</v>
      </c>
      <c r="N107" s="352">
        <v>-112740</v>
      </c>
      <c r="O107" s="377"/>
      <c r="P107" s="376">
        <v>-398323</v>
      </c>
      <c r="Q107" s="352">
        <v>-588087</v>
      </c>
      <c r="R107" s="377"/>
      <c r="S107" s="376">
        <v>227280</v>
      </c>
      <c r="T107" s="352">
        <v>220747</v>
      </c>
      <c r="U107" s="377"/>
      <c r="V107" s="376">
        <f t="shared" si="16"/>
        <v>-3993981</v>
      </c>
      <c r="W107" s="377">
        <f t="shared" si="16"/>
        <v>-1746587</v>
      </c>
      <c r="X107" s="377">
        <f t="shared" si="16"/>
        <v>0</v>
      </c>
      <c r="Z107" s="353">
        <f>+V107-'[1]Segmentos LN resumen'!G107</f>
        <v>0</v>
      </c>
      <c r="AA107" s="353">
        <f>+W107-'[1]Segmentos LN resumen'!H107</f>
        <v>0</v>
      </c>
      <c r="AB107" s="353">
        <f>+X107-'[1]Segmentos LN resumen'!I107</f>
        <v>0</v>
      </c>
    </row>
    <row r="108" spans="4:28" ht="6.75" customHeight="1">
      <c r="D108" s="353"/>
      <c r="E108" s="353"/>
      <c r="G108" s="353"/>
      <c r="H108" s="353"/>
      <c r="J108" s="353"/>
      <c r="K108" s="353"/>
      <c r="M108" s="353"/>
      <c r="N108" s="353"/>
      <c r="P108" s="353"/>
      <c r="Q108" s="353"/>
      <c r="S108" s="353"/>
      <c r="T108" s="353"/>
      <c r="V108" s="353"/>
      <c r="Z108" s="353">
        <f>+V108-'[1]Segmentos LN resumen'!G108</f>
        <v>0</v>
      </c>
      <c r="AA108" s="353">
        <f>+W108-'[1]Segmentos LN resumen'!H108</f>
        <v>0</v>
      </c>
      <c r="AB108" s="353">
        <f>+X108-'[1]Segmentos LN resumen'!I108</f>
        <v>0</v>
      </c>
    </row>
    <row r="109" spans="2:28" ht="24">
      <c r="B109" s="382"/>
      <c r="C109" s="357" t="s">
        <v>422</v>
      </c>
      <c r="D109" s="376">
        <v>0</v>
      </c>
      <c r="E109" s="352">
        <v>0</v>
      </c>
      <c r="F109" s="377"/>
      <c r="G109" s="376">
        <v>15227</v>
      </c>
      <c r="H109" s="352">
        <v>0</v>
      </c>
      <c r="I109" s="377"/>
      <c r="J109" s="376">
        <v>0</v>
      </c>
      <c r="K109" s="352">
        <v>0</v>
      </c>
      <c r="L109" s="377"/>
      <c r="M109" s="376">
        <v>1453222</v>
      </c>
      <c r="N109" s="352">
        <v>74681</v>
      </c>
      <c r="O109" s="377"/>
      <c r="P109" s="376">
        <v>0</v>
      </c>
      <c r="Q109" s="352">
        <v>0</v>
      </c>
      <c r="R109" s="377"/>
      <c r="S109" s="376">
        <v>0</v>
      </c>
      <c r="T109" s="352">
        <v>0</v>
      </c>
      <c r="U109" s="377"/>
      <c r="V109" s="376">
        <f aca="true" t="shared" si="17" ref="V109:X112">+D109+G109+J109+M109+P109+S109</f>
        <v>1468449</v>
      </c>
      <c r="W109" s="377">
        <f t="shared" si="17"/>
        <v>74681</v>
      </c>
      <c r="X109" s="377">
        <f t="shared" si="17"/>
        <v>0</v>
      </c>
      <c r="Z109" s="353">
        <f>+V109-'[1]Segmentos LN resumen'!G109</f>
        <v>0</v>
      </c>
      <c r="AA109" s="353">
        <f>+W109-'[1]Segmentos LN resumen'!H109</f>
        <v>0</v>
      </c>
      <c r="AB109" s="353">
        <f>+X109-'[1]Segmentos LN resumen'!I109</f>
        <v>0</v>
      </c>
    </row>
    <row r="110" spans="2:28" ht="12">
      <c r="B110" s="383"/>
      <c r="C110" s="357" t="s">
        <v>423</v>
      </c>
      <c r="D110" s="373">
        <f>+D111+D112</f>
        <v>0</v>
      </c>
      <c r="E110" s="367">
        <v>-6715</v>
      </c>
      <c r="F110" s="384"/>
      <c r="G110" s="373">
        <f>+G111+G112</f>
        <v>0</v>
      </c>
      <c r="H110" s="367">
        <v>0</v>
      </c>
      <c r="I110" s="384"/>
      <c r="J110" s="373">
        <f>+J111+J112</f>
        <v>0</v>
      </c>
      <c r="K110" s="367">
        <v>0</v>
      </c>
      <c r="L110" s="384"/>
      <c r="M110" s="373">
        <f>+M111+M112</f>
        <v>20145</v>
      </c>
      <c r="N110" s="367">
        <v>-104943</v>
      </c>
      <c r="O110" s="384"/>
      <c r="P110" s="373">
        <f>+P111+P112</f>
        <v>8144</v>
      </c>
      <c r="Q110" s="367">
        <v>267684</v>
      </c>
      <c r="R110" s="384"/>
      <c r="S110" s="373">
        <f>+S111+S112</f>
        <v>0</v>
      </c>
      <c r="T110" s="367">
        <v>0</v>
      </c>
      <c r="U110" s="384"/>
      <c r="V110" s="373">
        <f>+V111+V112</f>
        <v>28289</v>
      </c>
      <c r="W110" s="367">
        <f>+W111+W112</f>
        <v>156026</v>
      </c>
      <c r="X110" s="377">
        <f t="shared" si="17"/>
        <v>0</v>
      </c>
      <c r="Z110" s="353">
        <f>+V110-'[1]Segmentos LN resumen'!G110</f>
        <v>0</v>
      </c>
      <c r="AA110" s="353">
        <f>+W110-'[1]Segmentos LN resumen'!H110</f>
        <v>0</v>
      </c>
      <c r="AB110" s="353">
        <f>+X110-'[1]Segmentos LN resumen'!I110</f>
        <v>0</v>
      </c>
    </row>
    <row r="111" spans="2:28" ht="12">
      <c r="B111" s="366"/>
      <c r="C111" s="375" t="s">
        <v>424</v>
      </c>
      <c r="D111" s="376">
        <v>0</v>
      </c>
      <c r="E111" s="352">
        <v>0</v>
      </c>
      <c r="F111" s="377"/>
      <c r="G111" s="376">
        <v>0</v>
      </c>
      <c r="H111" s="352">
        <v>0</v>
      </c>
      <c r="I111" s="377"/>
      <c r="J111" s="376">
        <v>0</v>
      </c>
      <c r="K111" s="352">
        <v>0</v>
      </c>
      <c r="L111" s="377"/>
      <c r="M111" s="376">
        <v>0</v>
      </c>
      <c r="N111" s="352">
        <v>0</v>
      </c>
      <c r="O111" s="377"/>
      <c r="P111" s="376">
        <v>0</v>
      </c>
      <c r="Q111" s="352">
        <v>0</v>
      </c>
      <c r="R111" s="377"/>
      <c r="S111" s="376">
        <v>0</v>
      </c>
      <c r="T111" s="352">
        <v>0</v>
      </c>
      <c r="U111" s="377"/>
      <c r="V111" s="376">
        <f t="shared" si="17"/>
        <v>0</v>
      </c>
      <c r="W111" s="377">
        <f t="shared" si="17"/>
        <v>0</v>
      </c>
      <c r="X111" s="377">
        <f t="shared" si="17"/>
        <v>0</v>
      </c>
      <c r="Z111" s="353">
        <f>+V111-'[1]Segmentos LN resumen'!G111</f>
        <v>0</v>
      </c>
      <c r="AA111" s="353">
        <f>+W111-'[1]Segmentos LN resumen'!H111</f>
        <v>0</v>
      </c>
      <c r="AB111" s="353">
        <f>+X111-'[1]Segmentos LN resumen'!I111</f>
        <v>0</v>
      </c>
    </row>
    <row r="112" spans="2:28" ht="12">
      <c r="B112" s="366"/>
      <c r="C112" s="375" t="s">
        <v>425</v>
      </c>
      <c r="D112" s="376">
        <v>0</v>
      </c>
      <c r="E112" s="352">
        <v>-6715</v>
      </c>
      <c r="F112" s="377"/>
      <c r="G112" s="376">
        <v>0</v>
      </c>
      <c r="H112" s="352">
        <v>0</v>
      </c>
      <c r="I112" s="377"/>
      <c r="J112" s="376">
        <v>0</v>
      </c>
      <c r="K112" s="352">
        <v>0</v>
      </c>
      <c r="L112" s="377"/>
      <c r="M112" s="376">
        <v>20145</v>
      </c>
      <c r="N112" s="352">
        <v>-104943</v>
      </c>
      <c r="O112" s="377"/>
      <c r="P112" s="376">
        <v>8144</v>
      </c>
      <c r="Q112" s="352">
        <v>267684</v>
      </c>
      <c r="R112" s="377"/>
      <c r="S112" s="376">
        <v>0</v>
      </c>
      <c r="T112" s="352">
        <v>0</v>
      </c>
      <c r="U112" s="377"/>
      <c r="V112" s="376">
        <f t="shared" si="17"/>
        <v>28289</v>
      </c>
      <c r="W112" s="377">
        <f t="shared" si="17"/>
        <v>156026</v>
      </c>
      <c r="X112" s="377">
        <f t="shared" si="17"/>
        <v>0</v>
      </c>
      <c r="Z112" s="353">
        <f>+V112-'[1]Segmentos LN resumen'!G112</f>
        <v>0</v>
      </c>
      <c r="AA112" s="353">
        <f>+W112-'[1]Segmentos LN resumen'!H112</f>
        <v>0</v>
      </c>
      <c r="AB112" s="353">
        <f>+X112-'[1]Segmentos LN resumen'!I112</f>
        <v>0</v>
      </c>
    </row>
    <row r="113" spans="4:28" ht="6" customHeight="1">
      <c r="D113" s="353"/>
      <c r="E113" s="353"/>
      <c r="G113" s="353"/>
      <c r="H113" s="353"/>
      <c r="J113" s="353"/>
      <c r="K113" s="353"/>
      <c r="M113" s="353"/>
      <c r="N113" s="353"/>
      <c r="P113" s="353"/>
      <c r="Q113" s="353"/>
      <c r="S113" s="353"/>
      <c r="T113" s="353"/>
      <c r="V113" s="353"/>
      <c r="Z113" s="353">
        <f>+V113-'[1]Segmentos LN resumen'!G113</f>
        <v>0</v>
      </c>
      <c r="AA113" s="353">
        <f>+W113-'[1]Segmentos LN resumen'!H113</f>
        <v>0</v>
      </c>
      <c r="AB113" s="353">
        <f>+X113-'[1]Segmentos LN resumen'!I113</f>
        <v>0</v>
      </c>
    </row>
    <row r="114" spans="2:28" ht="12">
      <c r="B114" s="366" t="s">
        <v>426</v>
      </c>
      <c r="C114" s="379"/>
      <c r="D114" s="373">
        <f>+D99+D101+D109+D110</f>
        <v>77434231</v>
      </c>
      <c r="E114" s="367">
        <v>71012246</v>
      </c>
      <c r="F114" s="372"/>
      <c r="G114" s="373">
        <f>+G99+G101+G109+G110</f>
        <v>-65491626</v>
      </c>
      <c r="H114" s="367">
        <v>159365522</v>
      </c>
      <c r="I114" s="372"/>
      <c r="J114" s="373">
        <f>+J99+J101+J109+J110</f>
        <v>-21376167</v>
      </c>
      <c r="K114" s="367">
        <v>140096696</v>
      </c>
      <c r="L114" s="372"/>
      <c r="M114" s="373">
        <f>+M99+M101+M109+M110</f>
        <v>110761118</v>
      </c>
      <c r="N114" s="367">
        <v>101803641</v>
      </c>
      <c r="O114" s="372"/>
      <c r="P114" s="373">
        <f>+P99+P101+P109+P110</f>
        <v>41504178</v>
      </c>
      <c r="Q114" s="367">
        <v>27696101</v>
      </c>
      <c r="R114" s="372"/>
      <c r="S114" s="373">
        <f>+S99+S101+S109+S110</f>
        <v>-531451</v>
      </c>
      <c r="T114" s="367">
        <v>17237</v>
      </c>
      <c r="U114" s="372"/>
      <c r="V114" s="373">
        <f>+V99+V101+V109+V110</f>
        <v>142300283</v>
      </c>
      <c r="W114" s="367">
        <f>+W99+W101+W109+W110</f>
        <v>499991443</v>
      </c>
      <c r="X114" s="372" t="e">
        <f>+X99+X101+X109+X110+X111+X112+#REF!</f>
        <v>#REF!</v>
      </c>
      <c r="Z114" s="353">
        <f>+V114-'[1]Segmentos LN resumen'!G114</f>
        <v>0</v>
      </c>
      <c r="AA114" s="353">
        <f>+W114-'[1]Segmentos LN resumen'!H114</f>
        <v>0</v>
      </c>
      <c r="AB114" s="353" t="e">
        <f>+X114-'[1]Segmentos LN resumen'!I114</f>
        <v>#REF!</v>
      </c>
    </row>
    <row r="115" spans="4:28" ht="3.75" customHeight="1">
      <c r="D115" s="353"/>
      <c r="E115" s="353"/>
      <c r="G115" s="353"/>
      <c r="H115" s="353"/>
      <c r="J115" s="353"/>
      <c r="K115" s="353"/>
      <c r="M115" s="353"/>
      <c r="N115" s="353"/>
      <c r="P115" s="353"/>
      <c r="Q115" s="353"/>
      <c r="S115" s="353"/>
      <c r="T115" s="353"/>
      <c r="V115" s="353"/>
      <c r="Z115" s="353">
        <f>+V115-'[1]Segmentos LN resumen'!G115</f>
        <v>0</v>
      </c>
      <c r="AA115" s="353">
        <f>+W115-'[1]Segmentos LN resumen'!H115</f>
        <v>0</v>
      </c>
      <c r="AB115" s="353">
        <f>+X115-'[1]Segmentos LN resumen'!I115</f>
        <v>0</v>
      </c>
    </row>
    <row r="116" spans="2:28" ht="12">
      <c r="B116" s="374"/>
      <c r="C116" s="357" t="s">
        <v>427</v>
      </c>
      <c r="D116" s="376">
        <v>-15592958</v>
      </c>
      <c r="E116" s="352">
        <v>-18190246</v>
      </c>
      <c r="F116" s="377"/>
      <c r="G116" s="376">
        <v>4166242</v>
      </c>
      <c r="H116" s="352">
        <v>-20244754</v>
      </c>
      <c r="I116" s="377"/>
      <c r="J116" s="376">
        <v>22502360</v>
      </c>
      <c r="K116" s="352">
        <v>-39657350</v>
      </c>
      <c r="L116" s="377"/>
      <c r="M116" s="376">
        <v>-38239408</v>
      </c>
      <c r="N116" s="352">
        <v>-35793190</v>
      </c>
      <c r="O116" s="377"/>
      <c r="P116" s="376">
        <v>-12136752</v>
      </c>
      <c r="Q116" s="352">
        <v>-8117503</v>
      </c>
      <c r="R116" s="377"/>
      <c r="S116" s="376">
        <v>0</v>
      </c>
      <c r="T116" s="352">
        <v>0</v>
      </c>
      <c r="U116" s="377"/>
      <c r="V116" s="376">
        <f>+D116+G116+J116+M116+P116+S116</f>
        <v>-39300516</v>
      </c>
      <c r="W116" s="377">
        <f>+E116+H116+K116+N116+Q116+T116</f>
        <v>-122003043</v>
      </c>
      <c r="X116" s="377">
        <f>+F116+I116+L116+O116+R116+U116</f>
        <v>0</v>
      </c>
      <c r="Z116" s="353">
        <f>+V116-'[1]Segmentos LN resumen'!G116</f>
        <v>0</v>
      </c>
      <c r="AA116" s="353">
        <f>+W116-'[1]Segmentos LN resumen'!H116</f>
        <v>0</v>
      </c>
      <c r="AB116" s="353">
        <f>+X116-'[1]Segmentos LN resumen'!I116</f>
        <v>0</v>
      </c>
    </row>
    <row r="117" spans="4:28" ht="4.5" customHeight="1">
      <c r="D117" s="353"/>
      <c r="E117" s="353"/>
      <c r="G117" s="353"/>
      <c r="H117" s="353"/>
      <c r="J117" s="353"/>
      <c r="K117" s="353"/>
      <c r="M117" s="353"/>
      <c r="N117" s="353"/>
      <c r="P117" s="353"/>
      <c r="Q117" s="353"/>
      <c r="S117" s="353"/>
      <c r="T117" s="353"/>
      <c r="V117" s="353"/>
      <c r="Z117" s="353">
        <f>+V117-'[1]Segmentos LN resumen'!G117</f>
        <v>0</v>
      </c>
      <c r="AA117" s="353">
        <f>+W117-'[1]Segmentos LN resumen'!H117</f>
        <v>0</v>
      </c>
      <c r="AB117" s="353">
        <f>+X117-'[1]Segmentos LN resumen'!I117</f>
        <v>0</v>
      </c>
    </row>
    <row r="118" spans="2:28" ht="12">
      <c r="B118" s="366" t="s">
        <v>428</v>
      </c>
      <c r="C118" s="379"/>
      <c r="D118" s="373">
        <f>+D114+D116</f>
        <v>61841273</v>
      </c>
      <c r="E118" s="367">
        <v>52822000</v>
      </c>
      <c r="F118" s="372"/>
      <c r="G118" s="373">
        <f>+G114+G116</f>
        <v>-61325384</v>
      </c>
      <c r="H118" s="367">
        <v>139120768</v>
      </c>
      <c r="I118" s="372"/>
      <c r="J118" s="373">
        <f>+J114+J116</f>
        <v>1126193</v>
      </c>
      <c r="K118" s="367">
        <v>100439346</v>
      </c>
      <c r="L118" s="372"/>
      <c r="M118" s="373">
        <f>+M114+M116</f>
        <v>72521710</v>
      </c>
      <c r="N118" s="367">
        <v>66010451</v>
      </c>
      <c r="O118" s="372"/>
      <c r="P118" s="373">
        <f>+P114+P116</f>
        <v>29367426</v>
      </c>
      <c r="Q118" s="367">
        <v>19578598</v>
      </c>
      <c r="R118" s="372"/>
      <c r="S118" s="373">
        <f>+S114+S116</f>
        <v>-531451</v>
      </c>
      <c r="T118" s="367">
        <v>17237</v>
      </c>
      <c r="U118" s="372"/>
      <c r="V118" s="373">
        <f>+V114+V116</f>
        <v>102999767</v>
      </c>
      <c r="W118" s="372">
        <f>+W114+W116</f>
        <v>377988400</v>
      </c>
      <c r="X118" s="372" t="e">
        <f>+X114+X116</f>
        <v>#REF!</v>
      </c>
      <c r="Z118" s="353">
        <f>+V118-'[1]Segmentos LN resumen'!G118</f>
        <v>0</v>
      </c>
      <c r="AA118" s="353">
        <f>+W118-'[1]Segmentos LN resumen'!H118</f>
        <v>0</v>
      </c>
      <c r="AB118" s="353" t="e">
        <f>+X118-'[1]Segmentos LN resumen'!I118</f>
        <v>#REF!</v>
      </c>
    </row>
    <row r="119" spans="2:28" ht="12">
      <c r="B119" s="374"/>
      <c r="C119" s="357" t="s">
        <v>429</v>
      </c>
      <c r="D119" s="376">
        <v>0</v>
      </c>
      <c r="E119" s="352">
        <v>0</v>
      </c>
      <c r="F119" s="377"/>
      <c r="G119" s="376">
        <v>0</v>
      </c>
      <c r="H119" s="352">
        <v>0</v>
      </c>
      <c r="I119" s="377"/>
      <c r="J119" s="376">
        <v>0</v>
      </c>
      <c r="K119" s="352">
        <v>0</v>
      </c>
      <c r="L119" s="377"/>
      <c r="M119" s="376">
        <v>0</v>
      </c>
      <c r="N119" s="352">
        <v>0</v>
      </c>
      <c r="O119" s="377"/>
      <c r="P119" s="376">
        <v>0</v>
      </c>
      <c r="Q119" s="352">
        <v>0</v>
      </c>
      <c r="R119" s="377"/>
      <c r="S119" s="376">
        <v>0</v>
      </c>
      <c r="T119" s="352">
        <v>0</v>
      </c>
      <c r="U119" s="377"/>
      <c r="V119" s="376">
        <v>0</v>
      </c>
      <c r="W119" s="377">
        <v>0</v>
      </c>
      <c r="X119" s="377">
        <v>0</v>
      </c>
      <c r="Z119" s="353">
        <f>+V119-'[1]Segmentos LN resumen'!G119</f>
        <v>0</v>
      </c>
      <c r="AA119" s="353">
        <f>+W119-'[1]Segmentos LN resumen'!H119</f>
        <v>0</v>
      </c>
      <c r="AB119" s="353">
        <f>+X119-'[1]Segmentos LN resumen'!I119</f>
        <v>0</v>
      </c>
    </row>
    <row r="120" spans="2:28" ht="12">
      <c r="B120" s="366" t="s">
        <v>430</v>
      </c>
      <c r="C120" s="357"/>
      <c r="D120" s="373">
        <f>+D118+D119</f>
        <v>61841273</v>
      </c>
      <c r="E120" s="367">
        <v>52822000</v>
      </c>
      <c r="F120" s="372"/>
      <c r="G120" s="373">
        <f>+G118+G119</f>
        <v>-61325384</v>
      </c>
      <c r="H120" s="367">
        <v>139120768</v>
      </c>
      <c r="I120" s="372"/>
      <c r="J120" s="373">
        <f>+J118+J119</f>
        <v>1126193</v>
      </c>
      <c r="K120" s="367">
        <v>100439346</v>
      </c>
      <c r="L120" s="372"/>
      <c r="M120" s="373">
        <f>+M118+M119</f>
        <v>72521710</v>
      </c>
      <c r="N120" s="367">
        <v>66010451</v>
      </c>
      <c r="O120" s="372"/>
      <c r="P120" s="373">
        <f>+P118+P119</f>
        <v>29367426</v>
      </c>
      <c r="Q120" s="367">
        <v>19578598</v>
      </c>
      <c r="R120" s="372"/>
      <c r="S120" s="373">
        <f>+S118+S119</f>
        <v>-531451</v>
      </c>
      <c r="T120" s="367">
        <v>17237</v>
      </c>
      <c r="U120" s="372"/>
      <c r="V120" s="373">
        <f>+V118+V119</f>
        <v>102999767</v>
      </c>
      <c r="W120" s="372">
        <f>+W118+W119</f>
        <v>377988400</v>
      </c>
      <c r="X120" s="372" t="e">
        <f>+X118+X119</f>
        <v>#REF!</v>
      </c>
      <c r="Z120" s="353">
        <f>+V120-'[1]Segmentos LN resumen'!G120</f>
        <v>0</v>
      </c>
      <c r="AA120" s="353">
        <f>+W120-'[1]Segmentos LN resumen'!H120</f>
        <v>0</v>
      </c>
      <c r="AB120" s="353" t="e">
        <f>+X120-'[1]Segmentos LN resumen'!I120</f>
        <v>#REF!</v>
      </c>
    </row>
    <row r="121" spans="4:28" ht="6" customHeight="1">
      <c r="D121" s="353"/>
      <c r="E121" s="353"/>
      <c r="G121" s="353"/>
      <c r="H121" s="353"/>
      <c r="J121" s="353"/>
      <c r="K121" s="353"/>
      <c r="M121" s="353"/>
      <c r="N121" s="353"/>
      <c r="P121" s="353"/>
      <c r="Q121" s="353"/>
      <c r="S121" s="353"/>
      <c r="T121" s="353"/>
      <c r="V121" s="353"/>
      <c r="Z121" s="353">
        <f>+V121-'[1]Segmentos LN resumen'!G121</f>
        <v>0</v>
      </c>
      <c r="AA121" s="353">
        <f>+W121-'[1]Segmentos LN resumen'!H121</f>
        <v>0</v>
      </c>
      <c r="AB121" s="353">
        <f>+X121-'[1]Segmentos LN resumen'!I121</f>
        <v>0</v>
      </c>
    </row>
    <row r="122" spans="2:28" ht="12">
      <c r="B122" s="374"/>
      <c r="C122" s="357" t="s">
        <v>431</v>
      </c>
      <c r="D122" s="373">
        <f>+D120</f>
        <v>61841273</v>
      </c>
      <c r="E122" s="367">
        <f>+E120</f>
        <v>52822000</v>
      </c>
      <c r="F122" s="372"/>
      <c r="G122" s="373">
        <f>+G120</f>
        <v>-61325384</v>
      </c>
      <c r="H122" s="367">
        <f>+H120</f>
        <v>139120768</v>
      </c>
      <c r="I122" s="372"/>
      <c r="J122" s="373">
        <f>+J120</f>
        <v>1126193</v>
      </c>
      <c r="K122" s="367">
        <f>+K120</f>
        <v>100439346</v>
      </c>
      <c r="L122" s="372"/>
      <c r="M122" s="373">
        <f>+M120</f>
        <v>72521710</v>
      </c>
      <c r="N122" s="367">
        <f>+N120</f>
        <v>66010451</v>
      </c>
      <c r="O122" s="372"/>
      <c r="P122" s="373">
        <f>+P120</f>
        <v>29367426</v>
      </c>
      <c r="Q122" s="367">
        <f>+Q120</f>
        <v>19578598</v>
      </c>
      <c r="R122" s="372"/>
      <c r="S122" s="373">
        <f>+S120</f>
        <v>-531451</v>
      </c>
      <c r="T122" s="367">
        <f>+T120</f>
        <v>17237</v>
      </c>
      <c r="U122" s="372"/>
      <c r="V122" s="373">
        <f>+V120</f>
        <v>102999767</v>
      </c>
      <c r="W122" s="372">
        <f>+W120</f>
        <v>377988400</v>
      </c>
      <c r="X122" s="372" t="e">
        <f>+X120</f>
        <v>#REF!</v>
      </c>
      <c r="Z122" s="353">
        <f>+V122-'[1]Segmentos LN resumen'!G122</f>
        <v>0</v>
      </c>
      <c r="AA122" s="353">
        <f>+W122-'[1]Segmentos LN resumen'!H122</f>
        <v>0</v>
      </c>
      <c r="AB122" s="353" t="e">
        <f>+X122-'[1]Segmentos LN resumen'!I122</f>
        <v>#REF!</v>
      </c>
    </row>
    <row r="123" spans="2:28" ht="12">
      <c r="B123" s="374"/>
      <c r="C123" s="379" t="s">
        <v>432</v>
      </c>
      <c r="D123" s="373"/>
      <c r="E123" s="367"/>
      <c r="F123" s="377"/>
      <c r="G123" s="373"/>
      <c r="H123" s="367"/>
      <c r="I123" s="377"/>
      <c r="J123" s="373"/>
      <c r="K123" s="367"/>
      <c r="L123" s="377"/>
      <c r="M123" s="373"/>
      <c r="N123" s="367"/>
      <c r="O123" s="377"/>
      <c r="P123" s="373"/>
      <c r="Q123" s="367"/>
      <c r="R123" s="377"/>
      <c r="S123" s="373"/>
      <c r="T123" s="367"/>
      <c r="U123" s="377"/>
      <c r="V123" s="373"/>
      <c r="W123" s="377"/>
      <c r="X123" s="377">
        <f>+F123+I123+L123+O123+R123+U123</f>
        <v>0</v>
      </c>
      <c r="Z123" s="353">
        <f>+V123-'[1]Segmentos LN resumen'!G123</f>
        <v>0</v>
      </c>
      <c r="AA123" s="353">
        <f>+W123-'[1]Segmentos LN resumen'!H123</f>
        <v>0</v>
      </c>
      <c r="AB123" s="353">
        <f>+X123-'[1]Segmentos LN resumen'!I123</f>
        <v>0</v>
      </c>
    </row>
    <row r="124" spans="2:28" ht="12">
      <c r="B124" s="374"/>
      <c r="C124" s="379" t="s">
        <v>433</v>
      </c>
      <c r="D124" s="376"/>
      <c r="E124" s="367"/>
      <c r="F124" s="377"/>
      <c r="G124" s="376"/>
      <c r="H124" s="367"/>
      <c r="I124" s="377"/>
      <c r="J124" s="376"/>
      <c r="K124" s="367"/>
      <c r="L124" s="377"/>
      <c r="M124" s="376"/>
      <c r="N124" s="367"/>
      <c r="O124" s="377"/>
      <c r="P124" s="376"/>
      <c r="Q124" s="367"/>
      <c r="R124" s="377"/>
      <c r="S124" s="376"/>
      <c r="T124" s="367"/>
      <c r="U124" s="377"/>
      <c r="V124" s="373"/>
      <c r="W124" s="377"/>
      <c r="X124" s="377">
        <f>+F124+I124+L124+O124+R124+U124</f>
        <v>0</v>
      </c>
      <c r="Z124" s="353">
        <f>+V124-'[1]Segmentos LN resumen'!G124</f>
        <v>0</v>
      </c>
      <c r="AA124" s="353">
        <f>+W124-'[1]Segmentos LN resumen'!H124</f>
        <v>0</v>
      </c>
      <c r="AB124" s="353">
        <f>+X124-'[1]Segmentos LN resumen'!I124</f>
        <v>0</v>
      </c>
    </row>
    <row r="125" s="364" customFormat="1" ht="12"/>
    <row r="126" spans="4:23" s="364" customFormat="1" ht="12">
      <c r="D126" s="364">
        <f aca="true" t="shared" si="18" ref="D126:W126">+D120-D122</f>
        <v>0</v>
      </c>
      <c r="E126" s="364">
        <f t="shared" si="18"/>
        <v>0</v>
      </c>
      <c r="F126" s="364">
        <f t="shared" si="18"/>
        <v>0</v>
      </c>
      <c r="G126" s="364">
        <f t="shared" si="18"/>
        <v>0</v>
      </c>
      <c r="H126" s="364">
        <f t="shared" si="18"/>
        <v>0</v>
      </c>
      <c r="I126" s="364">
        <f t="shared" si="18"/>
        <v>0</v>
      </c>
      <c r="J126" s="364">
        <f t="shared" si="18"/>
        <v>0</v>
      </c>
      <c r="K126" s="364">
        <f t="shared" si="18"/>
        <v>0</v>
      </c>
      <c r="L126" s="364">
        <f t="shared" si="18"/>
        <v>0</v>
      </c>
      <c r="M126" s="364">
        <f t="shared" si="18"/>
        <v>0</v>
      </c>
      <c r="N126" s="364">
        <f t="shared" si="18"/>
        <v>0</v>
      </c>
      <c r="O126" s="364">
        <f t="shared" si="18"/>
        <v>0</v>
      </c>
      <c r="P126" s="364">
        <f t="shared" si="18"/>
        <v>0</v>
      </c>
      <c r="Q126" s="364">
        <f t="shared" si="18"/>
        <v>0</v>
      </c>
      <c r="R126" s="364">
        <f t="shared" si="18"/>
        <v>0</v>
      </c>
      <c r="S126" s="364">
        <f t="shared" si="18"/>
        <v>0</v>
      </c>
      <c r="T126" s="364">
        <f t="shared" si="18"/>
        <v>0</v>
      </c>
      <c r="U126" s="364">
        <f t="shared" si="18"/>
        <v>0</v>
      </c>
      <c r="V126" s="364">
        <f t="shared" si="18"/>
        <v>0</v>
      </c>
      <c r="W126" s="364">
        <f t="shared" si="18"/>
        <v>0</v>
      </c>
    </row>
    <row r="127" spans="5:34" ht="12">
      <c r="E127" s="397"/>
      <c r="W127" s="353"/>
      <c r="X127" s="353"/>
      <c r="AH127" s="353"/>
    </row>
    <row r="128" spans="4:34" ht="12">
      <c r="D128" s="344">
        <v>61841274</v>
      </c>
      <c r="E128" s="397"/>
      <c r="G128" s="344">
        <v>-61325384</v>
      </c>
      <c r="J128" s="344">
        <v>1126193</v>
      </c>
      <c r="M128" s="344">
        <v>72521710</v>
      </c>
      <c r="P128" s="344">
        <v>29367426</v>
      </c>
      <c r="S128" s="344">
        <v>-531451</v>
      </c>
      <c r="V128" s="344">
        <f>+S128+P128+M128+J128+G128+D128</f>
        <v>102999768</v>
      </c>
      <c r="W128" s="353"/>
      <c r="X128" s="353"/>
      <c r="AH128" s="353"/>
    </row>
    <row r="129" spans="4:34" ht="12">
      <c r="D129" s="353">
        <f>+D120-D128</f>
        <v>-1</v>
      </c>
      <c r="G129" s="353">
        <f>+G120-G128</f>
        <v>0</v>
      </c>
      <c r="J129" s="353">
        <f>+J120-J128</f>
        <v>0</v>
      </c>
      <c r="M129" s="353">
        <f>+M120-M128</f>
        <v>0</v>
      </c>
      <c r="P129" s="353">
        <f>+P120-P128</f>
        <v>0</v>
      </c>
      <c r="S129" s="353">
        <f>+S120-S128</f>
        <v>0</v>
      </c>
      <c r="V129" s="353">
        <f>+V120-V128</f>
        <v>-1</v>
      </c>
      <c r="AH129" s="353"/>
    </row>
  </sheetData>
  <sheetProtection/>
  <mergeCells count="32">
    <mergeCell ref="S3:U3"/>
    <mergeCell ref="V3:X3"/>
    <mergeCell ref="S34:U34"/>
    <mergeCell ref="V34:X34"/>
    <mergeCell ref="B2:C2"/>
    <mergeCell ref="D2:X2"/>
    <mergeCell ref="B3:C3"/>
    <mergeCell ref="D3:F3"/>
    <mergeCell ref="G3:I3"/>
    <mergeCell ref="J3:L3"/>
    <mergeCell ref="M3:O3"/>
    <mergeCell ref="P3:R3"/>
    <mergeCell ref="P72:R72"/>
    <mergeCell ref="S72:U72"/>
    <mergeCell ref="B4:C5"/>
    <mergeCell ref="D33:X33"/>
    <mergeCell ref="B34:C34"/>
    <mergeCell ref="D34:F34"/>
    <mergeCell ref="G34:I34"/>
    <mergeCell ref="J34:L34"/>
    <mergeCell ref="M34:O34"/>
    <mergeCell ref="P34:R34"/>
    <mergeCell ref="V72:X72"/>
    <mergeCell ref="B73:C74"/>
    <mergeCell ref="B35:C36"/>
    <mergeCell ref="B58:C58"/>
    <mergeCell ref="D71:X71"/>
    <mergeCell ref="B72:C72"/>
    <mergeCell ref="D72:F72"/>
    <mergeCell ref="G72:I72"/>
    <mergeCell ref="J72:L72"/>
    <mergeCell ref="M72:O7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20"/>
  <sheetViews>
    <sheetView showGridLines="0" zoomScale="90" zoomScaleNormal="90" zoomScalePageLayoutView="0" workbookViewId="0" topLeftCell="A1">
      <selection activeCell="E8" sqref="E8"/>
    </sheetView>
  </sheetViews>
  <sheetFormatPr defaultColWidth="11.421875" defaultRowHeight="15"/>
  <cols>
    <col min="1" max="1" width="15.00390625" style="0" bestFit="1" customWidth="1"/>
    <col min="2" max="2" width="8.421875" style="0" bestFit="1" customWidth="1"/>
    <col min="3" max="3" width="7.7109375" style="0" bestFit="1" customWidth="1"/>
    <col min="4" max="4" width="1.421875" style="0" customWidth="1"/>
    <col min="5" max="5" width="6.42187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6.7109375" style="0" bestFit="1" customWidth="1"/>
    <col min="13" max="13" width="1.421875" style="0" customWidth="1"/>
    <col min="14" max="14" width="9.0039062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0" t="s">
        <v>44</v>
      </c>
      <c r="B1" s="264">
        <v>3</v>
      </c>
      <c r="C1" s="268">
        <v>4</v>
      </c>
      <c r="D1" s="268"/>
      <c r="E1" s="268"/>
      <c r="F1" s="268"/>
      <c r="G1" s="268"/>
      <c r="H1" s="268"/>
      <c r="I1" s="268">
        <v>6</v>
      </c>
      <c r="J1" s="268">
        <v>7</v>
      </c>
      <c r="K1" s="268"/>
      <c r="L1" s="268"/>
      <c r="M1" s="268"/>
      <c r="N1" s="268"/>
      <c r="O1" s="268"/>
      <c r="P1" s="268">
        <v>9</v>
      </c>
      <c r="Q1" s="268">
        <v>10</v>
      </c>
      <c r="R1" s="269"/>
      <c r="S1" s="269"/>
      <c r="T1" s="263"/>
      <c r="U1" s="263"/>
    </row>
    <row r="2" spans="1:21" ht="15">
      <c r="A2" s="399" t="s">
        <v>33</v>
      </c>
      <c r="B2" s="404" t="s">
        <v>0</v>
      </c>
      <c r="C2" s="404"/>
      <c r="D2" s="404"/>
      <c r="E2" s="404"/>
      <c r="F2" s="404"/>
      <c r="G2" s="404"/>
      <c r="H2" s="6"/>
      <c r="I2" s="403" t="s">
        <v>1</v>
      </c>
      <c r="J2" s="403"/>
      <c r="K2" s="403"/>
      <c r="L2" s="403"/>
      <c r="M2" s="403"/>
      <c r="N2" s="403"/>
      <c r="O2" s="257"/>
      <c r="P2" s="403" t="s">
        <v>20</v>
      </c>
      <c r="Q2" s="403"/>
      <c r="R2" s="403"/>
      <c r="S2" s="403"/>
      <c r="T2" s="403"/>
      <c r="U2" s="403"/>
    </row>
    <row r="3" spans="1:21" ht="15">
      <c r="A3" s="400"/>
      <c r="B3" s="402" t="s">
        <v>34</v>
      </c>
      <c r="C3" s="402"/>
      <c r="D3" s="7"/>
      <c r="E3" s="8" t="s">
        <v>35</v>
      </c>
      <c r="F3" s="9"/>
      <c r="G3" s="8" t="s">
        <v>36</v>
      </c>
      <c r="H3" s="9"/>
      <c r="I3" s="402" t="s">
        <v>34</v>
      </c>
      <c r="J3" s="402"/>
      <c r="K3" s="7"/>
      <c r="L3" s="8" t="s">
        <v>35</v>
      </c>
      <c r="M3" s="9"/>
      <c r="N3" s="8" t="s">
        <v>36</v>
      </c>
      <c r="O3" s="260"/>
      <c r="P3" s="402" t="s">
        <v>34</v>
      </c>
      <c r="Q3" s="402"/>
      <c r="R3" s="7"/>
      <c r="S3" s="8" t="s">
        <v>35</v>
      </c>
      <c r="T3" s="9"/>
      <c r="U3" s="8" t="s">
        <v>36</v>
      </c>
    </row>
    <row r="4" spans="1:21" ht="15">
      <c r="A4" s="401"/>
      <c r="B4" s="258" t="s">
        <v>81</v>
      </c>
      <c r="C4" s="258" t="s">
        <v>82</v>
      </c>
      <c r="D4" s="258"/>
      <c r="E4" s="258"/>
      <c r="F4" s="258"/>
      <c r="G4" s="258" t="s">
        <v>81</v>
      </c>
      <c r="H4" s="258"/>
      <c r="I4" s="258" t="s">
        <v>81</v>
      </c>
      <c r="J4" s="258" t="s">
        <v>82</v>
      </c>
      <c r="K4" s="258"/>
      <c r="L4" s="258"/>
      <c r="M4" s="258"/>
      <c r="N4" s="258" t="s">
        <v>81</v>
      </c>
      <c r="O4" s="258"/>
      <c r="P4" s="258" t="s">
        <v>81</v>
      </c>
      <c r="Q4" s="258" t="s">
        <v>82</v>
      </c>
      <c r="R4" s="258"/>
      <c r="S4" s="258"/>
      <c r="T4" s="258"/>
      <c r="U4" s="258" t="s">
        <v>81</v>
      </c>
    </row>
    <row r="5" spans="1:21" ht="15">
      <c r="A5" s="14" t="s">
        <v>37</v>
      </c>
      <c r="B5" s="140">
        <v>524504.987</v>
      </c>
      <c r="C5" s="140">
        <v>471267.377</v>
      </c>
      <c r="D5" s="71"/>
      <c r="E5" s="47">
        <v>0.11296689013124706</v>
      </c>
      <c r="F5" s="71"/>
      <c r="G5" s="141">
        <v>948266.1755134509</v>
      </c>
      <c r="H5" s="141"/>
      <c r="I5" s="140">
        <v>156690.36</v>
      </c>
      <c r="J5" s="140">
        <v>343753.503</v>
      </c>
      <c r="K5" s="71"/>
      <c r="L5" s="47">
        <v>-0.5441781432551686</v>
      </c>
      <c r="M5" s="71"/>
      <c r="N5" s="141">
        <v>283284.5675441134</v>
      </c>
      <c r="O5" s="71"/>
      <c r="P5" s="140">
        <v>881224.893</v>
      </c>
      <c r="Q5" s="140">
        <v>811480.926</v>
      </c>
      <c r="R5" s="71"/>
      <c r="S5" s="47">
        <v>0.08594652661004143</v>
      </c>
      <c r="T5" s="71"/>
      <c r="U5" s="71">
        <v>1593189.349508244</v>
      </c>
    </row>
    <row r="6" spans="1:21" ht="15">
      <c r="A6" s="15" t="s">
        <v>43</v>
      </c>
      <c r="B6" s="16">
        <v>0.23126333374212543</v>
      </c>
      <c r="C6" s="16">
        <v>0.21116296787639696</v>
      </c>
      <c r="D6" s="16"/>
      <c r="E6" s="70">
        <v>0</v>
      </c>
      <c r="F6" s="16"/>
      <c r="G6" s="16">
        <v>0.2312633337421254</v>
      </c>
      <c r="H6" s="16"/>
      <c r="I6" s="16">
        <v>0.06908749376458032</v>
      </c>
      <c r="J6" s="16">
        <v>0.1540272326369579</v>
      </c>
      <c r="K6" s="16"/>
      <c r="L6" s="70">
        <v>0</v>
      </c>
      <c r="M6" s="16"/>
      <c r="N6" s="16">
        <v>0.06908749376458032</v>
      </c>
      <c r="O6" s="16"/>
      <c r="P6" s="16">
        <v>0.3885473190586228</v>
      </c>
      <c r="Q6" s="16">
        <v>0.36360403684222525</v>
      </c>
      <c r="R6" s="16"/>
      <c r="S6" s="70">
        <v>0</v>
      </c>
      <c r="T6" s="16"/>
      <c r="U6" s="16">
        <v>0.3885473190586227</v>
      </c>
    </row>
    <row r="7" spans="1:21" ht="15">
      <c r="A7" s="14" t="s">
        <v>38</v>
      </c>
      <c r="B7" s="140">
        <v>-448396.469</v>
      </c>
      <c r="C7" s="140">
        <v>-401717.497</v>
      </c>
      <c r="D7" s="71"/>
      <c r="E7" s="47">
        <v>0.11619850354688437</v>
      </c>
      <c r="F7" s="71"/>
      <c r="G7" s="141">
        <v>-810667.6110066532</v>
      </c>
      <c r="H7" s="141"/>
      <c r="I7" s="140">
        <v>-203809.312</v>
      </c>
      <c r="J7" s="140">
        <v>-202070.154</v>
      </c>
      <c r="K7" s="71"/>
      <c r="L7" s="47">
        <v>0.008606703986576838</v>
      </c>
      <c r="M7" s="71"/>
      <c r="N7" s="141">
        <v>-368472.1434770032</v>
      </c>
      <c r="O7" s="71"/>
      <c r="P7" s="140">
        <v>-806839.688</v>
      </c>
      <c r="Q7" s="140">
        <v>-661114.287</v>
      </c>
      <c r="R7" s="71"/>
      <c r="S7" s="47">
        <v>0.2204239174156585</v>
      </c>
      <c r="T7" s="71"/>
      <c r="U7" s="71">
        <v>-1458706.4072895574</v>
      </c>
    </row>
    <row r="8" spans="1:21" ht="15">
      <c r="A8" s="15" t="s">
        <v>43</v>
      </c>
      <c r="B8" s="16">
        <v>0.22441506242578774</v>
      </c>
      <c r="C8" s="16">
        <v>0.23301892174448632</v>
      </c>
      <c r="D8" s="16"/>
      <c r="E8" s="70">
        <v>0</v>
      </c>
      <c r="F8" s="16"/>
      <c r="G8" s="16">
        <v>0.22441506242578776</v>
      </c>
      <c r="H8" s="16"/>
      <c r="I8" s="16">
        <v>0.10200321063508833</v>
      </c>
      <c r="J8" s="16">
        <v>0.11721214473718158</v>
      </c>
      <c r="K8" s="16"/>
      <c r="L8" s="70">
        <v>0</v>
      </c>
      <c r="M8" s="16"/>
      <c r="N8" s="16">
        <v>0.10200321063508834</v>
      </c>
      <c r="O8" s="16"/>
      <c r="P8" s="16">
        <v>0.40381000179134574</v>
      </c>
      <c r="Q8" s="16">
        <v>0.38348376522572747</v>
      </c>
      <c r="R8" s="16"/>
      <c r="S8" s="70">
        <v>0</v>
      </c>
      <c r="T8" s="16"/>
      <c r="U8" s="16">
        <v>0.4038100017913458</v>
      </c>
    </row>
    <row r="9" spans="1:21" ht="15">
      <c r="A9" s="17"/>
      <c r="B9" s="18">
        <v>0</v>
      </c>
      <c r="C9" s="18">
        <v>0</v>
      </c>
      <c r="D9" s="18"/>
      <c r="E9" s="48">
        <v>0</v>
      </c>
      <c r="F9" s="18"/>
      <c r="G9" s="18">
        <v>0</v>
      </c>
      <c r="H9" s="18"/>
      <c r="I9" s="18">
        <v>0</v>
      </c>
      <c r="J9" s="18">
        <v>0</v>
      </c>
      <c r="K9" s="18"/>
      <c r="L9" s="48">
        <v>0</v>
      </c>
      <c r="M9" s="18"/>
      <c r="N9" s="18">
        <v>0</v>
      </c>
      <c r="O9" s="18"/>
      <c r="P9" s="18">
        <v>0</v>
      </c>
      <c r="Q9" s="18">
        <v>0</v>
      </c>
      <c r="R9" s="18"/>
      <c r="S9" s="48">
        <v>0</v>
      </c>
      <c r="T9" s="18"/>
      <c r="U9" s="18">
        <v>0</v>
      </c>
    </row>
    <row r="10" spans="1:21" ht="15">
      <c r="A10" s="19" t="s">
        <v>29</v>
      </c>
      <c r="B10" s="142">
        <v>76108.51799999998</v>
      </c>
      <c r="C10" s="142">
        <v>69549.88</v>
      </c>
      <c r="D10" s="20"/>
      <c r="E10" s="49">
        <v>0.09430121230978367</v>
      </c>
      <c r="F10" s="20"/>
      <c r="G10" s="142">
        <v>137598.5645067977</v>
      </c>
      <c r="H10" s="142"/>
      <c r="I10" s="142">
        <v>-47118.95200000002</v>
      </c>
      <c r="J10" s="142">
        <v>141683.34900000002</v>
      </c>
      <c r="K10" s="20"/>
      <c r="L10" s="49">
        <v>-1.3325652049627936</v>
      </c>
      <c r="M10" s="20"/>
      <c r="N10" s="142">
        <v>-85187.57593288983</v>
      </c>
      <c r="O10" s="20"/>
      <c r="P10" s="142">
        <v>74385.20500000007</v>
      </c>
      <c r="Q10" s="142">
        <v>150366.63899999997</v>
      </c>
      <c r="R10" s="20"/>
      <c r="S10" s="49">
        <v>-0.5053077897152434</v>
      </c>
      <c r="T10" s="20"/>
      <c r="U10" s="20">
        <v>134482.9422186867</v>
      </c>
    </row>
    <row r="11" spans="1:21" ht="15">
      <c r="A11" s="5"/>
      <c r="B11" s="264">
        <v>15</v>
      </c>
      <c r="C11" s="264">
        <v>16</v>
      </c>
      <c r="D11" s="264"/>
      <c r="E11" s="264"/>
      <c r="F11" s="264"/>
      <c r="G11" s="264"/>
      <c r="H11" s="264"/>
      <c r="I11" s="264">
        <v>12</v>
      </c>
      <c r="J11" s="264">
        <v>13</v>
      </c>
      <c r="K11" s="264"/>
      <c r="L11" s="266"/>
      <c r="M11" s="266"/>
      <c r="N11" s="266"/>
      <c r="O11" s="266"/>
      <c r="P11" s="266"/>
      <c r="Q11" s="266"/>
      <c r="R11" s="266"/>
      <c r="S11" s="263"/>
      <c r="T11" s="263"/>
      <c r="U11" s="263"/>
    </row>
    <row r="12" spans="1:21" ht="15">
      <c r="A12" s="399" t="s">
        <v>33</v>
      </c>
      <c r="B12" s="404" t="s">
        <v>21</v>
      </c>
      <c r="C12" s="404"/>
      <c r="D12" s="404"/>
      <c r="E12" s="404"/>
      <c r="F12" s="404"/>
      <c r="G12" s="404"/>
      <c r="H12" s="6"/>
      <c r="I12" s="403" t="s">
        <v>2</v>
      </c>
      <c r="J12" s="403"/>
      <c r="K12" s="403"/>
      <c r="L12" s="403"/>
      <c r="M12" s="403"/>
      <c r="N12" s="403"/>
      <c r="O12" s="257"/>
      <c r="P12" s="403" t="s">
        <v>40</v>
      </c>
      <c r="Q12" s="403"/>
      <c r="R12" s="403"/>
      <c r="S12" s="403"/>
      <c r="T12" s="403"/>
      <c r="U12" s="403"/>
    </row>
    <row r="13" spans="1:21" ht="15">
      <c r="A13" s="400"/>
      <c r="B13" s="402" t="s">
        <v>34</v>
      </c>
      <c r="C13" s="402"/>
      <c r="D13" s="7"/>
      <c r="E13" s="8" t="s">
        <v>35</v>
      </c>
      <c r="F13" s="9"/>
      <c r="G13" s="8" t="s">
        <v>36</v>
      </c>
      <c r="H13" s="9"/>
      <c r="I13" s="402" t="s">
        <v>34</v>
      </c>
      <c r="J13" s="402"/>
      <c r="K13" s="7"/>
      <c r="L13" s="8" t="s">
        <v>35</v>
      </c>
      <c r="M13" s="9"/>
      <c r="N13" s="8" t="s">
        <v>36</v>
      </c>
      <c r="O13" s="260"/>
      <c r="P13" s="402" t="s">
        <v>34</v>
      </c>
      <c r="Q13" s="402"/>
      <c r="R13" s="7"/>
      <c r="S13" s="8" t="s">
        <v>35</v>
      </c>
      <c r="T13" s="9"/>
      <c r="U13" s="8" t="s">
        <v>36</v>
      </c>
    </row>
    <row r="14" spans="1:21" ht="15">
      <c r="A14" s="401"/>
      <c r="B14" s="258" t="s">
        <v>81</v>
      </c>
      <c r="C14" s="258" t="s">
        <v>82</v>
      </c>
      <c r="D14" s="258"/>
      <c r="E14" s="258"/>
      <c r="F14" s="258"/>
      <c r="G14" s="258" t="s">
        <v>81</v>
      </c>
      <c r="H14" s="258"/>
      <c r="I14" s="258" t="s">
        <v>81</v>
      </c>
      <c r="J14" s="258" t="s">
        <v>82</v>
      </c>
      <c r="K14" s="258"/>
      <c r="L14" s="258"/>
      <c r="M14" s="258"/>
      <c r="N14" s="258" t="s">
        <v>81</v>
      </c>
      <c r="O14" s="258"/>
      <c r="P14" s="258" t="s">
        <v>81</v>
      </c>
      <c r="Q14" s="258" t="s">
        <v>82</v>
      </c>
      <c r="R14" s="258"/>
      <c r="S14" s="258"/>
      <c r="T14" s="258"/>
      <c r="U14" s="258" t="s">
        <v>81</v>
      </c>
    </row>
    <row r="15" spans="1:21" ht="15">
      <c r="A15" s="14" t="s">
        <v>37</v>
      </c>
      <c r="B15" s="140">
        <v>234209.586</v>
      </c>
      <c r="C15" s="140">
        <v>192946.04</v>
      </c>
      <c r="D15" s="71"/>
      <c r="E15" s="47">
        <v>0.2138605487834837</v>
      </c>
      <c r="F15" s="71"/>
      <c r="G15" s="141">
        <v>423433.58764824993</v>
      </c>
      <c r="H15" s="141"/>
      <c r="I15" s="140">
        <v>471369.076</v>
      </c>
      <c r="J15" s="140">
        <v>412323.102</v>
      </c>
      <c r="K15" s="71"/>
      <c r="L15" s="47">
        <v>0.14320316691835516</v>
      </c>
      <c r="M15" s="71"/>
      <c r="N15" s="141">
        <v>852200.3832803009</v>
      </c>
      <c r="O15" s="71"/>
      <c r="P15" s="140">
        <v>2267998.902</v>
      </c>
      <c r="Q15" s="140">
        <v>2231770.948</v>
      </c>
      <c r="R15" s="71"/>
      <c r="S15" s="47">
        <v>0.016232828029447005</v>
      </c>
      <c r="T15" s="71"/>
      <c r="U15" s="71">
        <v>4100374.063494359</v>
      </c>
    </row>
    <row r="16" spans="1:21" ht="15">
      <c r="A16" s="15" t="s">
        <v>43</v>
      </c>
      <c r="B16" s="16">
        <v>0.10326706322188511</v>
      </c>
      <c r="C16" s="16">
        <v>0.08645423051720809</v>
      </c>
      <c r="D16" s="16"/>
      <c r="E16" s="70">
        <v>0</v>
      </c>
      <c r="F16" s="16"/>
      <c r="G16" s="16">
        <v>0.10326706322188511</v>
      </c>
      <c r="H16" s="16"/>
      <c r="I16" s="16">
        <v>0.20783479021278647</v>
      </c>
      <c r="J16" s="16">
        <v>0.18475153212721185</v>
      </c>
      <c r="K16" s="16"/>
      <c r="L16" s="70">
        <v>0</v>
      </c>
      <c r="M16" s="16"/>
      <c r="N16" s="16">
        <v>0.20783479021278647</v>
      </c>
      <c r="O16" s="16"/>
      <c r="P16" s="16">
        <v>1</v>
      </c>
      <c r="Q16" s="16">
        <v>1</v>
      </c>
      <c r="R16" s="16"/>
      <c r="S16" s="70">
        <v>0</v>
      </c>
      <c r="T16" s="16"/>
      <c r="U16" s="16">
        <v>0</v>
      </c>
    </row>
    <row r="17" spans="1:21" ht="15">
      <c r="A17" s="14" t="s">
        <v>38</v>
      </c>
      <c r="B17" s="140">
        <v>-190023.682</v>
      </c>
      <c r="C17" s="140">
        <v>-159649.29</v>
      </c>
      <c r="D17" s="71"/>
      <c r="E17" s="47">
        <v>0.19025698141219413</v>
      </c>
      <c r="F17" s="71"/>
      <c r="G17" s="141">
        <v>-343548.74529939255</v>
      </c>
      <c r="H17" s="141"/>
      <c r="I17" s="140">
        <v>-348998.466</v>
      </c>
      <c r="J17" s="140">
        <v>-299418.199</v>
      </c>
      <c r="K17" s="71"/>
      <c r="L17" s="47">
        <v>0.16558868888260192</v>
      </c>
      <c r="M17" s="71"/>
      <c r="N17" s="141">
        <v>-630963.3822678623</v>
      </c>
      <c r="O17" s="71"/>
      <c r="P17" s="140">
        <v>-1998067.617</v>
      </c>
      <c r="Q17" s="140">
        <v>-1723969.4270000001</v>
      </c>
      <c r="R17" s="71"/>
      <c r="S17" s="47">
        <v>0.15899248890798334</v>
      </c>
      <c r="T17" s="71"/>
      <c r="U17" s="71">
        <v>-3612358.2893404686</v>
      </c>
    </row>
    <row r="18" spans="1:21" ht="15">
      <c r="A18" s="15" t="s">
        <v>43</v>
      </c>
      <c r="B18" s="16">
        <v>0.09510372941497905</v>
      </c>
      <c r="C18" s="16">
        <v>0.09260563876577377</v>
      </c>
      <c r="D18" s="16"/>
      <c r="E18" s="70">
        <v>0</v>
      </c>
      <c r="F18" s="16"/>
      <c r="G18" s="16">
        <v>0.09510372941497906</v>
      </c>
      <c r="H18" s="16"/>
      <c r="I18" s="16">
        <v>0.17466799573279906</v>
      </c>
      <c r="J18" s="16">
        <v>0.17367952952683074</v>
      </c>
      <c r="K18" s="16"/>
      <c r="L18" s="70">
        <v>0</v>
      </c>
      <c r="M18" s="16"/>
      <c r="N18" s="16">
        <v>0.17466799573279906</v>
      </c>
      <c r="O18" s="16"/>
      <c r="P18" s="16">
        <v>1</v>
      </c>
      <c r="Q18" s="16">
        <v>1</v>
      </c>
      <c r="R18" s="16"/>
      <c r="S18" s="70">
        <v>0</v>
      </c>
      <c r="T18" s="16"/>
      <c r="U18" s="16">
        <v>0</v>
      </c>
    </row>
    <row r="19" spans="1:21" ht="15">
      <c r="A19" s="17"/>
      <c r="B19" s="18">
        <v>0</v>
      </c>
      <c r="C19" s="18">
        <v>0</v>
      </c>
      <c r="D19" s="18"/>
      <c r="E19" s="48">
        <v>0</v>
      </c>
      <c r="F19" s="18"/>
      <c r="G19" s="18">
        <v>0</v>
      </c>
      <c r="H19" s="18"/>
      <c r="I19" s="18">
        <v>0</v>
      </c>
      <c r="J19" s="18">
        <v>0</v>
      </c>
      <c r="K19" s="18"/>
      <c r="L19" s="48">
        <v>0</v>
      </c>
      <c r="M19" s="18"/>
      <c r="N19" s="18">
        <v>0</v>
      </c>
      <c r="O19" s="18"/>
      <c r="P19" s="18">
        <v>0</v>
      </c>
      <c r="Q19" s="18">
        <v>0</v>
      </c>
      <c r="R19" s="18"/>
      <c r="S19" s="48">
        <v>0</v>
      </c>
      <c r="T19" s="18"/>
      <c r="U19" s="18">
        <v>0</v>
      </c>
    </row>
    <row r="20" spans="1:21" ht="15">
      <c r="A20" s="19" t="s">
        <v>29</v>
      </c>
      <c r="B20" s="142">
        <v>44185.90400000001</v>
      </c>
      <c r="C20" s="142">
        <v>33296.75</v>
      </c>
      <c r="D20" s="20"/>
      <c r="E20" s="49">
        <v>0.32703353930939233</v>
      </c>
      <c r="F20" s="20"/>
      <c r="G20" s="142">
        <v>79884.84234885738</v>
      </c>
      <c r="H20" s="142"/>
      <c r="I20" s="142">
        <v>122370.60999999999</v>
      </c>
      <c r="J20" s="142">
        <v>112904.90299999999</v>
      </c>
      <c r="K20" s="20"/>
      <c r="L20" s="49">
        <v>0.08383787371926617</v>
      </c>
      <c r="M20" s="20"/>
      <c r="N20" s="142">
        <v>221237.00101243856</v>
      </c>
      <c r="O20" s="20"/>
      <c r="P20" s="142">
        <v>269931.2849999997</v>
      </c>
      <c r="Q20" s="142">
        <v>507801.5209999997</v>
      </c>
      <c r="R20" s="20"/>
      <c r="S20" s="49">
        <v>-0.46843151539122735</v>
      </c>
      <c r="T20" s="20"/>
      <c r="U20" s="20">
        <v>488015.77415389055</v>
      </c>
    </row>
  </sheetData>
  <sheetProtection/>
  <mergeCells count="14">
    <mergeCell ref="A12:A14"/>
    <mergeCell ref="A2:A4"/>
    <mergeCell ref="P13:Q13"/>
    <mergeCell ref="P3:Q3"/>
    <mergeCell ref="I3:J3"/>
    <mergeCell ref="B3:C3"/>
    <mergeCell ref="P2:U2"/>
    <mergeCell ref="I2:N2"/>
    <mergeCell ref="B2:G2"/>
    <mergeCell ref="I13:J13"/>
    <mergeCell ref="B13:C13"/>
    <mergeCell ref="P12:U12"/>
    <mergeCell ref="I12:N12"/>
    <mergeCell ref="B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2.7109375" style="0" customWidth="1"/>
    <col min="2" max="3" width="14.00390625" style="0" customWidth="1"/>
    <col min="4" max="4" width="14.57421875" style="0" customWidth="1"/>
    <col min="5" max="5" width="12.00390625" style="0" customWidth="1"/>
    <col min="6" max="6" width="1.421875" style="0" customWidth="1"/>
    <col min="7" max="7" width="15.7109375" style="0" customWidth="1"/>
  </cols>
  <sheetData>
    <row r="1" spans="1:7" ht="15">
      <c r="A1" s="58" t="s">
        <v>45</v>
      </c>
      <c r="B1" s="72"/>
      <c r="C1" s="72"/>
      <c r="D1" s="72"/>
      <c r="E1" s="72"/>
      <c r="F1" s="72"/>
      <c r="G1" s="73"/>
    </row>
    <row r="2" spans="1:7" ht="15">
      <c r="A2" s="21" t="s">
        <v>46</v>
      </c>
      <c r="B2" s="405" t="s">
        <v>27</v>
      </c>
      <c r="C2" s="405"/>
      <c r="D2" s="405"/>
      <c r="E2" s="405"/>
      <c r="F2" s="84"/>
      <c r="G2" s="2" t="s">
        <v>28</v>
      </c>
    </row>
    <row r="3" spans="1:7" ht="25.5">
      <c r="A3" s="74"/>
      <c r="B3" s="162" t="s">
        <v>286</v>
      </c>
      <c r="C3" s="161" t="s">
        <v>287</v>
      </c>
      <c r="D3" s="186" t="s">
        <v>83</v>
      </c>
      <c r="E3" s="186" t="s">
        <v>84</v>
      </c>
      <c r="G3" s="162" t="s">
        <v>286</v>
      </c>
    </row>
    <row r="4" spans="1:7" ht="15">
      <c r="A4" s="65"/>
      <c r="B4" s="65"/>
      <c r="C4" s="65"/>
      <c r="D4" s="65"/>
      <c r="E4" s="65"/>
      <c r="F4" s="65"/>
      <c r="G4" s="187"/>
    </row>
    <row r="5" spans="1:7" ht="15">
      <c r="A5" s="90" t="s">
        <v>316</v>
      </c>
      <c r="B5" s="73"/>
      <c r="C5" s="73"/>
      <c r="D5" s="73"/>
      <c r="E5" s="73"/>
      <c r="F5" s="73"/>
      <c r="G5" s="73"/>
    </row>
    <row r="6" spans="1:7" ht="15">
      <c r="A6" s="64" t="s">
        <v>317</v>
      </c>
      <c r="B6" s="65">
        <v>1222747.116</v>
      </c>
      <c r="C6" s="65">
        <v>1606387.569</v>
      </c>
      <c r="D6" s="65">
        <v>-383640.453</v>
      </c>
      <c r="E6" s="188">
        <v>-0.2388218512166537</v>
      </c>
      <c r="F6" s="65"/>
      <c r="G6" s="65">
        <v>2212236.061658706</v>
      </c>
    </row>
    <row r="7" spans="1:7" ht="15">
      <c r="A7" s="64" t="s">
        <v>318</v>
      </c>
      <c r="B7" s="65">
        <v>323105.127</v>
      </c>
      <c r="C7" s="65">
        <v>781029.437</v>
      </c>
      <c r="D7" s="65">
        <v>-457924.31000000006</v>
      </c>
      <c r="E7" s="188">
        <v>-0.5863086438315641</v>
      </c>
      <c r="F7" s="65"/>
      <c r="G7" s="65">
        <v>584572.8886235345</v>
      </c>
    </row>
    <row r="8" spans="1:7" ht="15">
      <c r="A8" s="64" t="s">
        <v>319</v>
      </c>
      <c r="B8" s="65">
        <v>167500.039</v>
      </c>
      <c r="C8" s="65">
        <v>141597.292</v>
      </c>
      <c r="D8" s="65">
        <v>25902.747000000003</v>
      </c>
      <c r="E8" s="188">
        <v>0.18293250269221253</v>
      </c>
      <c r="F8" s="65"/>
      <c r="G8" s="65">
        <v>303046.82117527863</v>
      </c>
    </row>
    <row r="9" spans="1:7" ht="15">
      <c r="A9" s="64" t="s">
        <v>320</v>
      </c>
      <c r="B9" s="65">
        <v>1239567.415</v>
      </c>
      <c r="C9" s="65">
        <v>1045263.881</v>
      </c>
      <c r="D9" s="65">
        <v>194303.53399999999</v>
      </c>
      <c r="E9" s="188">
        <v>0.18588945579379487</v>
      </c>
      <c r="F9" s="65"/>
      <c r="G9" s="65">
        <v>2242667.9240845274</v>
      </c>
    </row>
    <row r="10" spans="1:7" ht="15">
      <c r="A10" s="64" t="s">
        <v>321</v>
      </c>
      <c r="B10" s="65">
        <v>18609.892</v>
      </c>
      <c r="C10" s="65">
        <v>34019.574</v>
      </c>
      <c r="D10" s="65">
        <v>-15409.682</v>
      </c>
      <c r="E10" s="188">
        <v>-0.45296516646563534</v>
      </c>
      <c r="F10" s="65"/>
      <c r="G10" s="65">
        <v>33669.65552178318</v>
      </c>
    </row>
    <row r="11" spans="1:7" ht="15">
      <c r="A11" s="64" t="s">
        <v>322</v>
      </c>
      <c r="B11" s="65">
        <v>118409.864</v>
      </c>
      <c r="C11" s="65">
        <v>77782.755</v>
      </c>
      <c r="D11" s="65">
        <v>40627.109</v>
      </c>
      <c r="E11" s="188">
        <v>0.5223151198488661</v>
      </c>
      <c r="F11" s="65"/>
      <c r="G11" s="65">
        <v>214231.1911998842</v>
      </c>
    </row>
    <row r="12" spans="1:7" ht="15">
      <c r="A12" s="64" t="s">
        <v>323</v>
      </c>
      <c r="B12" s="65">
        <v>236732.043</v>
      </c>
      <c r="C12" s="65">
        <v>210134.773</v>
      </c>
      <c r="D12" s="65">
        <v>26597.27000000002</v>
      </c>
      <c r="E12" s="188">
        <v>0.12657243549119793</v>
      </c>
      <c r="F12" s="65"/>
      <c r="G12" s="65">
        <v>428303.73968736426</v>
      </c>
    </row>
    <row r="13" spans="1:7" ht="15">
      <c r="A13" s="64" t="s">
        <v>324</v>
      </c>
      <c r="B13" s="65">
        <v>0</v>
      </c>
      <c r="C13" s="65">
        <v>0</v>
      </c>
      <c r="D13" s="65">
        <v>0</v>
      </c>
      <c r="E13" s="188" t="s">
        <v>168</v>
      </c>
      <c r="F13" s="65"/>
      <c r="G13" s="65">
        <v>0</v>
      </c>
    </row>
    <row r="14" spans="1:7" ht="15">
      <c r="A14" s="22" t="s">
        <v>325</v>
      </c>
      <c r="B14" s="23">
        <v>3326671.496</v>
      </c>
      <c r="C14" s="23">
        <v>3896215.281</v>
      </c>
      <c r="D14" s="75">
        <v>-569543.7850000001</v>
      </c>
      <c r="E14" s="76">
        <v>-0.14617872574377394</v>
      </c>
      <c r="F14" s="77"/>
      <c r="G14" s="23">
        <v>6018728.281951078</v>
      </c>
    </row>
    <row r="15" spans="1:7" ht="15">
      <c r="A15" s="64"/>
      <c r="B15" s="67"/>
      <c r="C15" s="67"/>
      <c r="D15" s="67"/>
      <c r="E15" s="188"/>
      <c r="F15" s="65"/>
      <c r="G15" s="65"/>
    </row>
    <row r="16" spans="1:7" ht="15">
      <c r="A16" s="78" t="s">
        <v>326</v>
      </c>
      <c r="B16" s="26"/>
      <c r="C16" s="26"/>
      <c r="D16" s="79"/>
      <c r="E16" s="77"/>
      <c r="F16" s="77"/>
      <c r="G16" s="26"/>
    </row>
    <row r="17" spans="1:7" ht="15">
      <c r="A17" s="64" t="s">
        <v>327</v>
      </c>
      <c r="B17" s="65">
        <v>506286.331</v>
      </c>
      <c r="C17" s="65">
        <v>491536.418</v>
      </c>
      <c r="D17" s="65">
        <v>14749.913</v>
      </c>
      <c r="E17" s="188">
        <v>0.03000777248614771</v>
      </c>
      <c r="F17" s="65"/>
      <c r="G17" s="65">
        <v>915990.611883051</v>
      </c>
    </row>
    <row r="18" spans="1:7" ht="15">
      <c r="A18" s="64" t="s">
        <v>328</v>
      </c>
      <c r="B18" s="65">
        <v>99437.208</v>
      </c>
      <c r="C18" s="65">
        <v>84091.825</v>
      </c>
      <c r="D18" s="65">
        <v>15345.383000000002</v>
      </c>
      <c r="E18" s="188">
        <v>0.18248364808350873</v>
      </c>
      <c r="F18" s="65"/>
      <c r="G18" s="65">
        <v>179905.21059487623</v>
      </c>
    </row>
    <row r="19" spans="1:7" ht="15">
      <c r="A19" s="64" t="s">
        <v>329</v>
      </c>
      <c r="B19" s="65">
        <v>221904.82</v>
      </c>
      <c r="C19" s="65">
        <v>223045.673</v>
      </c>
      <c r="D19" s="65">
        <v>-1140.8530000000028</v>
      </c>
      <c r="E19" s="188">
        <v>-0.00511488514731242</v>
      </c>
      <c r="F19" s="65"/>
      <c r="G19" s="65">
        <v>401477.81878708926</v>
      </c>
    </row>
    <row r="20" spans="1:7" ht="15">
      <c r="A20" s="64" t="s">
        <v>321</v>
      </c>
      <c r="B20" s="65">
        <v>434.958</v>
      </c>
      <c r="C20" s="65">
        <v>0</v>
      </c>
      <c r="D20" s="65">
        <v>434.958</v>
      </c>
      <c r="E20" s="188" t="s">
        <v>168</v>
      </c>
      <c r="F20" s="65"/>
      <c r="G20" s="65">
        <v>786.9409465914025</v>
      </c>
    </row>
    <row r="21" spans="1:7" ht="15">
      <c r="A21" s="64" t="s">
        <v>330</v>
      </c>
      <c r="B21" s="65">
        <v>127271.425</v>
      </c>
      <c r="C21" s="65">
        <v>248080.88</v>
      </c>
      <c r="D21" s="65">
        <v>-120809.455</v>
      </c>
      <c r="E21" s="188">
        <v>-0.4869760821551423</v>
      </c>
      <c r="F21" s="65"/>
      <c r="G21" s="65">
        <v>230263.83159646837</v>
      </c>
    </row>
    <row r="22" spans="1:7" ht="15">
      <c r="A22" s="64" t="s">
        <v>331</v>
      </c>
      <c r="B22" s="65">
        <v>1338613.315</v>
      </c>
      <c r="C22" s="65">
        <v>1173560.361</v>
      </c>
      <c r="D22" s="65">
        <v>165052.9539999999</v>
      </c>
      <c r="E22" s="188">
        <v>0.14064291832365314</v>
      </c>
      <c r="F22" s="65"/>
      <c r="G22" s="65">
        <v>2421865.166811405</v>
      </c>
    </row>
    <row r="23" spans="1:7" ht="15">
      <c r="A23" s="64" t="s">
        <v>332</v>
      </c>
      <c r="B23" s="65">
        <v>1425441.222</v>
      </c>
      <c r="C23" s="65">
        <v>1372320.328</v>
      </c>
      <c r="D23" s="65">
        <v>53120.89400000009</v>
      </c>
      <c r="E23" s="188">
        <v>0.03870881522058171</v>
      </c>
      <c r="F23" s="65"/>
      <c r="G23" s="65">
        <v>2578957.1971341725</v>
      </c>
    </row>
    <row r="24" spans="1:7" ht="15">
      <c r="A24" s="64" t="s">
        <v>333</v>
      </c>
      <c r="B24" s="65">
        <v>8027902.407</v>
      </c>
      <c r="C24" s="65">
        <v>7433798.725</v>
      </c>
      <c r="D24" s="65">
        <v>594103.682</v>
      </c>
      <c r="E24" s="188">
        <v>0.07991925850803824</v>
      </c>
      <c r="F24" s="65"/>
      <c r="G24" s="65">
        <v>14524356.64893617</v>
      </c>
    </row>
    <row r="25" spans="1:7" ht="15">
      <c r="A25" s="64" t="s">
        <v>334</v>
      </c>
      <c r="B25" s="65">
        <v>43975.675</v>
      </c>
      <c r="C25" s="65">
        <v>44877.049</v>
      </c>
      <c r="D25" s="65">
        <v>-901.3739999999962</v>
      </c>
      <c r="E25" s="188">
        <v>-0.020085411587557733</v>
      </c>
      <c r="F25" s="65"/>
      <c r="G25" s="65">
        <v>79562.30098422348</v>
      </c>
    </row>
    <row r="26" spans="1:7" ht="15">
      <c r="A26" s="64" t="s">
        <v>335</v>
      </c>
      <c r="B26" s="65">
        <v>253376.891</v>
      </c>
      <c r="C26" s="65">
        <v>210137.767</v>
      </c>
      <c r="D26" s="65">
        <v>43239.12400000001</v>
      </c>
      <c r="E26" s="188">
        <v>0.20576560138283</v>
      </c>
      <c r="F26" s="65"/>
      <c r="G26" s="65">
        <v>458418.17014039657</v>
      </c>
    </row>
    <row r="27" spans="1:7" ht="15">
      <c r="A27" s="22" t="s">
        <v>336</v>
      </c>
      <c r="B27" s="23">
        <v>12044644.252000002</v>
      </c>
      <c r="C27" s="23">
        <v>11281449.026</v>
      </c>
      <c r="D27" s="75">
        <v>763195.2260000017</v>
      </c>
      <c r="E27" s="76">
        <v>0.06765046087972296</v>
      </c>
      <c r="F27" s="77"/>
      <c r="G27" s="23">
        <v>21791583.89781445</v>
      </c>
    </row>
    <row r="28" spans="1:7" ht="15">
      <c r="A28" s="64"/>
      <c r="B28" s="65"/>
      <c r="C28" s="65"/>
      <c r="D28" s="65"/>
      <c r="E28" s="188"/>
      <c r="F28" s="65"/>
      <c r="G28" s="65"/>
    </row>
    <row r="29" spans="1:7" ht="15">
      <c r="A29" s="24" t="s">
        <v>337</v>
      </c>
      <c r="B29" s="25">
        <v>15371315.748000002</v>
      </c>
      <c r="C29" s="25">
        <v>15177664.307</v>
      </c>
      <c r="D29" s="80">
        <v>193651.4410000015</v>
      </c>
      <c r="E29" s="81">
        <v>0.012758975102031257</v>
      </c>
      <c r="F29" s="77"/>
      <c r="G29" s="25">
        <v>27810312.179765526</v>
      </c>
    </row>
  </sheetData>
  <sheetProtection/>
  <mergeCells count="1">
    <mergeCell ref="B2:E2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3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6.140625" style="0" bestFit="1" customWidth="1"/>
    <col min="2" max="2" width="10.7109375" style="0" bestFit="1" customWidth="1"/>
    <col min="3" max="3" width="12.7109375" style="0" bestFit="1" customWidth="1"/>
    <col min="4" max="4" width="11.28125" style="0" bestFit="1" customWidth="1"/>
    <col min="5" max="5" width="6.7109375" style="0" bestFit="1" customWidth="1"/>
    <col min="6" max="6" width="1.28515625" style="0" customWidth="1"/>
    <col min="7" max="7" width="15.28125" style="0" bestFit="1" customWidth="1"/>
  </cols>
  <sheetData>
    <row r="1" spans="1:7" ht="15">
      <c r="A1" s="58" t="s">
        <v>47</v>
      </c>
      <c r="B1" s="72"/>
      <c r="C1" s="72"/>
      <c r="D1" s="72"/>
      <c r="E1" s="72"/>
      <c r="F1" s="72"/>
      <c r="G1" s="72"/>
    </row>
    <row r="2" spans="1:7" ht="15" customHeight="1">
      <c r="A2" s="21" t="s">
        <v>48</v>
      </c>
      <c r="B2" s="405" t="s">
        <v>27</v>
      </c>
      <c r="C2" s="405"/>
      <c r="D2" s="405"/>
      <c r="E2" s="405"/>
      <c r="F2" s="84"/>
      <c r="G2" s="2" t="s">
        <v>28</v>
      </c>
    </row>
    <row r="3" spans="1:7" ht="25.5">
      <c r="A3" s="74"/>
      <c r="B3" s="162" t="s">
        <v>286</v>
      </c>
      <c r="C3" s="161" t="s">
        <v>287</v>
      </c>
      <c r="D3" s="186" t="s">
        <v>83</v>
      </c>
      <c r="E3" s="186" t="s">
        <v>84</v>
      </c>
      <c r="G3" s="214" t="s">
        <v>286</v>
      </c>
    </row>
    <row r="4" spans="1:7" ht="15">
      <c r="A4" s="65"/>
      <c r="B4" s="65"/>
      <c r="C4" s="65"/>
      <c r="D4" s="65"/>
      <c r="E4" s="65"/>
      <c r="F4" s="65"/>
      <c r="G4" s="65"/>
    </row>
    <row r="5" spans="1:7" ht="15">
      <c r="A5" s="78" t="s">
        <v>288</v>
      </c>
      <c r="B5" s="26"/>
      <c r="C5" s="26"/>
      <c r="D5" s="79"/>
      <c r="E5" s="77"/>
      <c r="F5" s="77"/>
      <c r="G5" s="26"/>
    </row>
    <row r="6" spans="1:7" ht="15">
      <c r="A6" s="82" t="s">
        <v>289</v>
      </c>
      <c r="B6" s="65">
        <v>513969.025</v>
      </c>
      <c r="C6" s="65">
        <v>906675.205</v>
      </c>
      <c r="D6" s="65">
        <v>-392706.17999999993</v>
      </c>
      <c r="E6" s="188">
        <v>-0.43312773729154747</v>
      </c>
      <c r="F6" s="65"/>
      <c r="G6" s="65">
        <v>929890.4056303372</v>
      </c>
    </row>
    <row r="7" spans="1:7" ht="15">
      <c r="A7" s="82" t="s">
        <v>290</v>
      </c>
      <c r="B7" s="65">
        <v>1412529.295</v>
      </c>
      <c r="C7" s="65">
        <v>1419592.332</v>
      </c>
      <c r="D7" s="65">
        <v>-7063.037000000011</v>
      </c>
      <c r="E7" s="188">
        <v>-0.0049753981060528946</v>
      </c>
      <c r="F7" s="65"/>
      <c r="G7" s="65">
        <v>2555596.495513099</v>
      </c>
    </row>
    <row r="8" spans="1:7" ht="15">
      <c r="A8" s="82" t="s">
        <v>291</v>
      </c>
      <c r="B8" s="65">
        <v>111696.925</v>
      </c>
      <c r="C8" s="65">
        <v>204412.27</v>
      </c>
      <c r="D8" s="65">
        <v>-92715.34499999999</v>
      </c>
      <c r="E8" s="188">
        <v>-0.45357035074264374</v>
      </c>
      <c r="F8" s="65"/>
      <c r="G8" s="65">
        <v>202085.91149225648</v>
      </c>
    </row>
    <row r="9" spans="1:7" ht="15">
      <c r="A9" s="82" t="s">
        <v>292</v>
      </c>
      <c r="B9" s="65">
        <v>96158.973</v>
      </c>
      <c r="C9" s="65">
        <v>118582.658</v>
      </c>
      <c r="D9" s="65">
        <v>-22423.684999999998</v>
      </c>
      <c r="E9" s="188">
        <v>-0.18909750698959707</v>
      </c>
      <c r="F9" s="65"/>
      <c r="G9" s="65">
        <v>173974.11528441161</v>
      </c>
    </row>
    <row r="10" spans="1:7" ht="15">
      <c r="A10" s="82" t="s">
        <v>293</v>
      </c>
      <c r="B10" s="65">
        <v>113143.162</v>
      </c>
      <c r="C10" s="65">
        <v>255148.385</v>
      </c>
      <c r="D10" s="65">
        <v>-142005.223</v>
      </c>
      <c r="E10" s="188">
        <v>-0.556559364465505</v>
      </c>
      <c r="F10" s="65"/>
      <c r="G10" s="65">
        <v>204702.49312490952</v>
      </c>
    </row>
    <row r="11" spans="1:7" ht="15">
      <c r="A11" s="82" t="s">
        <v>294</v>
      </c>
      <c r="B11" s="65">
        <v>0</v>
      </c>
      <c r="C11" s="65">
        <v>0</v>
      </c>
      <c r="D11" s="65">
        <v>0</v>
      </c>
      <c r="E11" s="188" t="s">
        <v>168</v>
      </c>
      <c r="F11" s="65"/>
      <c r="G11" s="65">
        <v>0</v>
      </c>
    </row>
    <row r="12" spans="1:7" ht="15">
      <c r="A12" s="82" t="s">
        <v>295</v>
      </c>
      <c r="B12" s="65">
        <v>88626.141</v>
      </c>
      <c r="C12" s="65">
        <v>76848.849</v>
      </c>
      <c r="D12" s="65">
        <v>11777.292000000001</v>
      </c>
      <c r="E12" s="188">
        <v>0.15325267916504515</v>
      </c>
      <c r="F12" s="65"/>
      <c r="G12" s="65">
        <v>160345.45701259226</v>
      </c>
    </row>
    <row r="13" spans="1:7" ht="15">
      <c r="A13" s="82" t="s">
        <v>296</v>
      </c>
      <c r="B13" s="65">
        <v>0</v>
      </c>
      <c r="C13" s="65">
        <v>0</v>
      </c>
      <c r="D13" s="65">
        <v>0</v>
      </c>
      <c r="E13" s="188" t="s">
        <v>168</v>
      </c>
      <c r="F13" s="65"/>
      <c r="G13" s="65">
        <v>0</v>
      </c>
    </row>
    <row r="14" spans="1:7" ht="15">
      <c r="A14" s="22" t="s">
        <v>297</v>
      </c>
      <c r="B14" s="23">
        <v>2336123.5209999997</v>
      </c>
      <c r="C14" s="23">
        <v>2981259.6989999996</v>
      </c>
      <c r="D14" s="75">
        <v>-645136.1779999998</v>
      </c>
      <c r="E14" s="76">
        <v>-0.2163971754008539</v>
      </c>
      <c r="F14" s="77"/>
      <c r="G14" s="23">
        <v>4226594.878057605</v>
      </c>
    </row>
    <row r="15" spans="1:7" ht="15">
      <c r="A15" s="65">
        <v>0</v>
      </c>
      <c r="B15" s="65"/>
      <c r="C15" s="65"/>
      <c r="D15" s="65"/>
      <c r="E15" s="188"/>
      <c r="F15" s="65"/>
      <c r="G15" s="65"/>
    </row>
    <row r="16" spans="1:7" ht="15">
      <c r="A16" s="78" t="s">
        <v>298</v>
      </c>
      <c r="B16" s="26"/>
      <c r="C16" s="26"/>
      <c r="D16" s="79"/>
      <c r="E16" s="77"/>
      <c r="F16" s="77"/>
      <c r="G16" s="26"/>
    </row>
    <row r="17" spans="1:7" ht="15">
      <c r="A17" s="82" t="s">
        <v>299</v>
      </c>
      <c r="B17" s="65">
        <v>3368060.457</v>
      </c>
      <c r="C17" s="65">
        <v>2790249.111</v>
      </c>
      <c r="D17" s="65">
        <v>577811.3459999999</v>
      </c>
      <c r="E17" s="188">
        <v>0.20708235107829406</v>
      </c>
      <c r="F17" s="65"/>
      <c r="G17" s="65">
        <v>6093610.611159357</v>
      </c>
    </row>
    <row r="18" spans="1:7" ht="15">
      <c r="A18" s="82" t="s">
        <v>300</v>
      </c>
      <c r="B18" s="65">
        <v>43531.321</v>
      </c>
      <c r="C18" s="65">
        <v>23063.878</v>
      </c>
      <c r="D18" s="65">
        <v>20467.443000000003</v>
      </c>
      <c r="E18" s="188">
        <v>0.8874241790560982</v>
      </c>
      <c r="F18" s="65"/>
      <c r="G18" s="65">
        <v>78758.36047184831</v>
      </c>
    </row>
    <row r="19" spans="1:7" ht="15">
      <c r="A19" s="82" t="s">
        <v>291</v>
      </c>
      <c r="B19" s="65">
        <v>0</v>
      </c>
      <c r="C19" s="65">
        <v>0</v>
      </c>
      <c r="D19" s="65">
        <v>0</v>
      </c>
      <c r="E19" s="188" t="s">
        <v>168</v>
      </c>
      <c r="F19" s="65"/>
      <c r="G19" s="65">
        <v>0</v>
      </c>
    </row>
    <row r="20" spans="1:7" ht="15">
      <c r="A20" s="82" t="s">
        <v>301</v>
      </c>
      <c r="B20" s="65">
        <v>210353.895</v>
      </c>
      <c r="C20" s="65">
        <v>193967.353</v>
      </c>
      <c r="D20" s="65">
        <v>16386.541999999987</v>
      </c>
      <c r="E20" s="188">
        <v>0.0844809280869033</v>
      </c>
      <c r="F20" s="65"/>
      <c r="G20" s="65">
        <v>380579.4887103778</v>
      </c>
    </row>
    <row r="21" spans="1:7" ht="15">
      <c r="A21" s="82" t="s">
        <v>302</v>
      </c>
      <c r="B21" s="65">
        <v>414459.266</v>
      </c>
      <c r="C21" s="65">
        <v>395486.89</v>
      </c>
      <c r="D21" s="65">
        <v>18972.37599999999</v>
      </c>
      <c r="E21" s="188">
        <v>0.0479721995335926</v>
      </c>
      <c r="F21" s="65"/>
      <c r="G21" s="65">
        <v>749853.9332754378</v>
      </c>
    </row>
    <row r="22" spans="1:7" ht="15">
      <c r="A22" s="82" t="s">
        <v>303</v>
      </c>
      <c r="B22" s="65">
        <v>255182.788</v>
      </c>
      <c r="C22" s="65">
        <v>238514.991</v>
      </c>
      <c r="D22" s="65">
        <v>16667.79699999999</v>
      </c>
      <c r="E22" s="188">
        <v>0.06988154887086317</v>
      </c>
      <c r="F22" s="65"/>
      <c r="G22" s="65">
        <v>461685.46099290776</v>
      </c>
    </row>
    <row r="23" spans="1:7" ht="15">
      <c r="A23" s="82" t="s">
        <v>304</v>
      </c>
      <c r="B23" s="65">
        <v>48840.823</v>
      </c>
      <c r="C23" s="65">
        <v>47657.524</v>
      </c>
      <c r="D23" s="65">
        <v>1183.298999999999</v>
      </c>
      <c r="E23" s="188">
        <v>0.02482921689343322</v>
      </c>
      <c r="F23" s="65"/>
      <c r="G23" s="65">
        <v>88364.4937762339</v>
      </c>
    </row>
    <row r="24" spans="1:7" ht="15">
      <c r="A24" s="22" t="s">
        <v>305</v>
      </c>
      <c r="B24" s="23">
        <v>4340428.55</v>
      </c>
      <c r="C24" s="23">
        <v>3688939.7470000004</v>
      </c>
      <c r="D24" s="75">
        <v>651488.8029999994</v>
      </c>
      <c r="E24" s="76">
        <v>0.1766059756139463</v>
      </c>
      <c r="F24" s="77"/>
      <c r="G24" s="23">
        <v>7852852.348386163</v>
      </c>
    </row>
    <row r="25" spans="1:7" ht="15">
      <c r="A25" s="65">
        <v>0</v>
      </c>
      <c r="B25" s="65"/>
      <c r="C25" s="65"/>
      <c r="D25" s="65"/>
      <c r="E25" s="188"/>
      <c r="F25" s="65"/>
      <c r="G25" s="65"/>
    </row>
    <row r="26" spans="1:7" ht="15">
      <c r="A26" s="90" t="s">
        <v>306</v>
      </c>
      <c r="B26" s="73"/>
      <c r="C26" s="73"/>
      <c r="D26" s="73"/>
      <c r="E26" s="73"/>
      <c r="F26" s="73"/>
      <c r="G26" s="73"/>
    </row>
    <row r="27" spans="1:7" ht="15">
      <c r="A27" s="64" t="s">
        <v>307</v>
      </c>
      <c r="B27" s="65">
        <v>5669280.725</v>
      </c>
      <c r="C27" s="65">
        <v>5669280.725</v>
      </c>
      <c r="D27" s="65">
        <v>0</v>
      </c>
      <c r="E27" s="188">
        <v>0</v>
      </c>
      <c r="F27" s="65"/>
      <c r="G27" s="65">
        <v>10257057.32558981</v>
      </c>
    </row>
    <row r="28" spans="1:7" ht="15">
      <c r="A28" s="64" t="s">
        <v>308</v>
      </c>
      <c r="B28" s="65">
        <v>2873204.826</v>
      </c>
      <c r="C28" s="65">
        <v>2813634.297</v>
      </c>
      <c r="D28" s="65">
        <v>59570.5290000001</v>
      </c>
      <c r="E28" s="188">
        <v>0.021172093709376654</v>
      </c>
      <c r="F28" s="65"/>
      <c r="G28" s="65">
        <v>5198300.814155449</v>
      </c>
    </row>
    <row r="29" spans="1:7" ht="15">
      <c r="A29" s="64" t="s">
        <v>309</v>
      </c>
      <c r="B29" s="65">
        <v>158759.648</v>
      </c>
      <c r="C29" s="65">
        <v>158759.648</v>
      </c>
      <c r="D29" s="65">
        <v>0</v>
      </c>
      <c r="E29" s="188">
        <v>0</v>
      </c>
      <c r="F29" s="65"/>
      <c r="G29" s="65">
        <v>287233.4057027066</v>
      </c>
    </row>
    <row r="30" spans="1:7" ht="15">
      <c r="A30" s="64" t="s">
        <v>310</v>
      </c>
      <c r="B30" s="65">
        <v>0</v>
      </c>
      <c r="C30" s="65">
        <v>0</v>
      </c>
      <c r="D30" s="65">
        <v>0</v>
      </c>
      <c r="E30" s="188" t="s">
        <v>168</v>
      </c>
      <c r="F30" s="65"/>
      <c r="G30" s="65">
        <v>0</v>
      </c>
    </row>
    <row r="31" spans="1:7" ht="15">
      <c r="A31" s="64" t="s">
        <v>311</v>
      </c>
      <c r="B31" s="65">
        <v>-2290471.694</v>
      </c>
      <c r="C31" s="65">
        <v>-2473120.417</v>
      </c>
      <c r="D31" s="65">
        <v>182648.72299999977</v>
      </c>
      <c r="E31" s="188">
        <v>0.07385355025355395</v>
      </c>
      <c r="F31" s="65"/>
      <c r="G31" s="65">
        <v>-4144000.0253292806</v>
      </c>
    </row>
    <row r="32" spans="1:7" ht="15">
      <c r="A32" s="65">
        <v>0</v>
      </c>
      <c r="B32" s="65"/>
      <c r="C32" s="65"/>
      <c r="D32" s="65"/>
      <c r="E32" s="188"/>
      <c r="F32" s="65"/>
      <c r="G32" s="65"/>
    </row>
    <row r="33" spans="1:7" ht="15">
      <c r="A33" s="83" t="s">
        <v>312</v>
      </c>
      <c r="B33" s="65">
        <v>6410773.505</v>
      </c>
      <c r="C33" s="65">
        <v>6168554.253</v>
      </c>
      <c r="D33" s="68">
        <v>242219.25200000033</v>
      </c>
      <c r="E33" s="189">
        <v>0.03926677825394824</v>
      </c>
      <c r="F33" s="68"/>
      <c r="G33" s="68">
        <v>11598591.520118685</v>
      </c>
    </row>
    <row r="34" spans="1:7" ht="15">
      <c r="A34" s="83" t="s">
        <v>313</v>
      </c>
      <c r="B34" s="65">
        <v>2283990.172</v>
      </c>
      <c r="C34" s="65">
        <v>2338910.608</v>
      </c>
      <c r="D34" s="68">
        <v>-54920.43600000022</v>
      </c>
      <c r="E34" s="189">
        <v>-0.02348120351934383</v>
      </c>
      <c r="F34" s="68"/>
      <c r="G34" s="68">
        <v>4132273.433203068</v>
      </c>
    </row>
    <row r="35" spans="1:7" ht="15">
      <c r="A35" s="22" t="s">
        <v>314</v>
      </c>
      <c r="B35" s="23">
        <v>8694763.677</v>
      </c>
      <c r="C35" s="23">
        <v>8507464.861</v>
      </c>
      <c r="D35" s="75">
        <v>187298.81599999964</v>
      </c>
      <c r="E35" s="76">
        <v>0.022015820113300336</v>
      </c>
      <c r="F35" s="77"/>
      <c r="G35" s="23">
        <v>15730864.953321753</v>
      </c>
    </row>
    <row r="36" spans="1:7" ht="15">
      <c r="A36" s="65">
        <v>0</v>
      </c>
      <c r="B36" s="65"/>
      <c r="C36" s="65"/>
      <c r="D36" s="65"/>
      <c r="E36" s="188"/>
      <c r="F36" s="65"/>
      <c r="G36" s="65"/>
    </row>
    <row r="37" spans="1:7" ht="15">
      <c r="A37" s="24" t="s">
        <v>315</v>
      </c>
      <c r="B37" s="25">
        <v>15371315.748</v>
      </c>
      <c r="C37" s="25">
        <v>15177664.307</v>
      </c>
      <c r="D37" s="80">
        <v>193651.44099999964</v>
      </c>
      <c r="E37" s="81">
        <v>0.012758975102031136</v>
      </c>
      <c r="F37" s="77"/>
      <c r="G37" s="25">
        <v>27810312.179765522</v>
      </c>
    </row>
  </sheetData>
  <sheetProtection/>
  <mergeCells count="1">
    <mergeCell ref="B2:E2"/>
  </mergeCells>
  <printOptions/>
  <pageMargins left="0.7" right="0.7" top="1.315" bottom="0.75" header="0.3" footer="0.3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6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  <col min="2" max="2" width="12.57421875" style="0" bestFit="1" customWidth="1"/>
    <col min="3" max="6" width="14.140625" style="0" bestFit="1" customWidth="1"/>
    <col min="7" max="7" width="14.140625" style="0" customWidth="1"/>
    <col min="8" max="8" width="16.00390625" style="0" customWidth="1"/>
    <col min="9" max="9" width="15.57421875" style="0" bestFit="1" customWidth="1"/>
  </cols>
  <sheetData>
    <row r="1" spans="1:9" ht="17.25" thickBot="1">
      <c r="A1" s="164" t="s">
        <v>49</v>
      </c>
      <c r="B1" s="171"/>
      <c r="C1" s="50"/>
      <c r="D1" s="50"/>
      <c r="E1" s="50"/>
      <c r="F1" s="51"/>
      <c r="G1" s="51"/>
      <c r="H1" s="50"/>
      <c r="I1" s="50"/>
    </row>
    <row r="2" spans="1:8" ht="16.5" thickBot="1">
      <c r="A2" s="52" t="s">
        <v>28</v>
      </c>
      <c r="B2" s="53">
        <v>2014</v>
      </c>
      <c r="C2" s="53">
        <v>2015</v>
      </c>
      <c r="D2" s="53">
        <v>2016</v>
      </c>
      <c r="E2" s="53">
        <v>2017</v>
      </c>
      <c r="F2" s="53">
        <v>2018</v>
      </c>
      <c r="G2" s="53" t="s">
        <v>276</v>
      </c>
      <c r="H2" s="53" t="s">
        <v>3</v>
      </c>
    </row>
    <row r="3" spans="1:8" ht="15.75">
      <c r="A3" s="54" t="s">
        <v>0</v>
      </c>
      <c r="B3" s="168">
        <v>-28289.536636947705</v>
      </c>
      <c r="C3" s="168">
        <v>223900.75149295802</v>
      </c>
      <c r="D3" s="168">
        <v>431657.76295791083</v>
      </c>
      <c r="E3" s="168">
        <v>17804.1840154291</v>
      </c>
      <c r="F3" s="168">
        <v>18328.708512945137</v>
      </c>
      <c r="G3" s="168">
        <v>1291189.4680891384</v>
      </c>
      <c r="H3" s="168">
        <v>1954591.3384314338</v>
      </c>
    </row>
    <row r="4" spans="1:8" ht="15.75">
      <c r="A4" s="55" t="s">
        <v>277</v>
      </c>
      <c r="B4" s="169">
        <v>2578.6444922592714</v>
      </c>
      <c r="C4" s="169">
        <v>5378.321982225742</v>
      </c>
      <c r="D4" s="169">
        <v>417105.82332170644</v>
      </c>
      <c r="E4" s="169">
        <v>6014.61108723544</v>
      </c>
      <c r="F4" s="169">
        <v>6360.451224751478</v>
      </c>
      <c r="G4" s="169">
        <v>26140.63398853402</v>
      </c>
      <c r="H4" s="169">
        <v>463578.4860967124</v>
      </c>
    </row>
    <row r="5" spans="1:8" ht="15.75">
      <c r="A5" s="55" t="s">
        <v>4</v>
      </c>
      <c r="B5" s="169">
        <v>1.2406824431900418</v>
      </c>
      <c r="C5" s="169">
        <v>0</v>
      </c>
      <c r="D5" s="169">
        <v>0</v>
      </c>
      <c r="E5" s="169">
        <v>0</v>
      </c>
      <c r="F5" s="169">
        <v>0</v>
      </c>
      <c r="G5" s="169">
        <v>0</v>
      </c>
      <c r="H5" s="169">
        <v>1.2406824431900418</v>
      </c>
    </row>
    <row r="6" spans="1:8" ht="16.5" thickBot="1">
      <c r="A6" s="56" t="s">
        <v>13</v>
      </c>
      <c r="B6" s="170">
        <v>-30869.421811650165</v>
      </c>
      <c r="C6" s="170">
        <v>218522.42951073227</v>
      </c>
      <c r="D6" s="170">
        <v>14551.939636204406</v>
      </c>
      <c r="E6" s="170">
        <v>11789.572928193656</v>
      </c>
      <c r="F6" s="170">
        <v>11968.257288193658</v>
      </c>
      <c r="G6" s="170">
        <v>1265048.8341006043</v>
      </c>
      <c r="H6" s="170">
        <v>1491011.611652278</v>
      </c>
    </row>
    <row r="7" spans="1:8" ht="15.75">
      <c r="A7" s="54" t="s">
        <v>1</v>
      </c>
      <c r="B7" s="168">
        <v>202144.7616131769</v>
      </c>
      <c r="C7" s="168">
        <v>160759.0386690764</v>
      </c>
      <c r="D7" s="168">
        <v>17745.370178475165</v>
      </c>
      <c r="E7" s="168">
        <v>577.2439813107094</v>
      </c>
      <c r="F7" s="168">
        <v>0</v>
      </c>
      <c r="G7" s="168">
        <v>40653.90630763556</v>
      </c>
      <c r="H7" s="168">
        <v>421880.3207496748</v>
      </c>
    </row>
    <row r="8" spans="1:8" ht="15.75">
      <c r="A8" s="55" t="s">
        <v>5</v>
      </c>
      <c r="B8" s="169">
        <v>7047.590634858062</v>
      </c>
      <c r="C8" s="169">
        <v>9621.295954752246</v>
      </c>
      <c r="D8" s="169">
        <v>0</v>
      </c>
      <c r="E8" s="169">
        <v>0</v>
      </c>
      <c r="F8" s="169">
        <v>0</v>
      </c>
      <c r="G8" s="169">
        <v>40653.90630763556</v>
      </c>
      <c r="H8" s="169">
        <v>57322.79289724587</v>
      </c>
    </row>
    <row r="9" spans="1:8" ht="15.75">
      <c r="A9" s="55" t="s">
        <v>278</v>
      </c>
      <c r="B9" s="169">
        <v>151343.58055903937</v>
      </c>
      <c r="C9" s="169">
        <v>7922.06027043458</v>
      </c>
      <c r="D9" s="169">
        <v>5238.787310955368</v>
      </c>
      <c r="E9" s="169">
        <v>577.2439813107094</v>
      </c>
      <c r="F9" s="169">
        <v>0</v>
      </c>
      <c r="G9" s="169">
        <v>0</v>
      </c>
      <c r="H9" s="169">
        <v>165081.67212174006</v>
      </c>
    </row>
    <row r="10" spans="1:8" ht="15.75">
      <c r="A10" s="55" t="s">
        <v>279</v>
      </c>
      <c r="B10" s="169">
        <v>1217.263002582073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1217.263002582073</v>
      </c>
    </row>
    <row r="11" spans="1:8" ht="15.75">
      <c r="A11" s="55" t="s">
        <v>280</v>
      </c>
      <c r="B11" s="169">
        <v>37864.99099963113</v>
      </c>
      <c r="C11" s="169">
        <v>119815.49630025822</v>
      </c>
      <c r="D11" s="169">
        <v>0</v>
      </c>
      <c r="E11" s="169">
        <v>0</v>
      </c>
      <c r="F11" s="169">
        <v>0</v>
      </c>
      <c r="G11" s="169">
        <v>0</v>
      </c>
      <c r="H11" s="169">
        <v>157680.48729988936</v>
      </c>
    </row>
    <row r="12" spans="1:8" ht="15.75">
      <c r="A12" s="55" t="s">
        <v>23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</row>
    <row r="13" spans="1:8" ht="15.75">
      <c r="A13" s="55" t="s">
        <v>281</v>
      </c>
      <c r="B13" s="169">
        <v>4671.3364170662735</v>
      </c>
      <c r="C13" s="169">
        <v>23125.569143754325</v>
      </c>
      <c r="D13" s="169">
        <v>12506.582867519795</v>
      </c>
      <c r="E13" s="169">
        <v>0</v>
      </c>
      <c r="F13" s="169">
        <v>0</v>
      </c>
      <c r="G13" s="169">
        <v>0</v>
      </c>
      <c r="H13" s="169">
        <v>40303.488428340395</v>
      </c>
    </row>
    <row r="14" spans="1:8" ht="16.5" thickBot="1">
      <c r="A14" s="55" t="s">
        <v>282</v>
      </c>
      <c r="B14" s="169">
        <v>0</v>
      </c>
      <c r="C14" s="169">
        <v>274.6169998770442</v>
      </c>
      <c r="D14" s="169">
        <v>0</v>
      </c>
      <c r="E14" s="169">
        <v>0</v>
      </c>
      <c r="F14" s="169">
        <v>0</v>
      </c>
      <c r="G14" s="169">
        <v>0</v>
      </c>
      <c r="H14" s="169">
        <v>274.6169998770442</v>
      </c>
    </row>
    <row r="15" spans="1:8" ht="15.75">
      <c r="A15" s="54" t="s">
        <v>21</v>
      </c>
      <c r="B15" s="168">
        <v>34236.495860084804</v>
      </c>
      <c r="C15" s="168">
        <v>98181.61337647864</v>
      </c>
      <c r="D15" s="168">
        <v>103176.3410338463</v>
      </c>
      <c r="E15" s="168">
        <v>83636.28663870295</v>
      </c>
      <c r="F15" s="168">
        <v>86953.78545001225</v>
      </c>
      <c r="G15" s="168">
        <v>348052.75062036095</v>
      </c>
      <c r="H15" s="168">
        <v>754237.2729794859</v>
      </c>
    </row>
    <row r="16" spans="1:8" ht="15.75">
      <c r="A16" s="55" t="s">
        <v>6</v>
      </c>
      <c r="B16" s="169">
        <v>1680.5192203147353</v>
      </c>
      <c r="C16" s="169">
        <v>49461.205550786835</v>
      </c>
      <c r="D16" s="169">
        <v>30810.933208154514</v>
      </c>
      <c r="E16" s="169">
        <v>21459.22746781116</v>
      </c>
      <c r="F16" s="169">
        <v>39341.917024320464</v>
      </c>
      <c r="G16" s="169">
        <v>263054.36337625183</v>
      </c>
      <c r="H16" s="169">
        <v>405808.16584763955</v>
      </c>
    </row>
    <row r="17" spans="1:8" ht="15.75">
      <c r="A17" s="55" t="s">
        <v>153</v>
      </c>
      <c r="B17" s="169">
        <v>27147.148165761613</v>
      </c>
      <c r="C17" s="169">
        <v>37902.749926315795</v>
      </c>
      <c r="D17" s="169">
        <v>61547.74992631578</v>
      </c>
      <c r="E17" s="169">
        <v>51359.40127151578</v>
      </c>
      <c r="F17" s="169">
        <v>36794.21052631579</v>
      </c>
      <c r="G17" s="169">
        <v>46469.74218808825</v>
      </c>
      <c r="H17" s="169">
        <v>261221.00200431305</v>
      </c>
    </row>
    <row r="18" spans="1:8" ht="16.5" thickBot="1">
      <c r="A18" s="55" t="s">
        <v>24</v>
      </c>
      <c r="B18" s="169">
        <v>5408.828474008458</v>
      </c>
      <c r="C18" s="169">
        <v>10817.657899376</v>
      </c>
      <c r="D18" s="169">
        <v>10817.657899376</v>
      </c>
      <c r="E18" s="169">
        <v>10817.657899376</v>
      </c>
      <c r="F18" s="169">
        <v>10817.657899376</v>
      </c>
      <c r="G18" s="169">
        <v>38528.64505602088</v>
      </c>
      <c r="H18" s="169">
        <v>87208.10512753334</v>
      </c>
    </row>
    <row r="19" spans="1:8" ht="15.75">
      <c r="A19" s="54" t="s">
        <v>20</v>
      </c>
      <c r="B19" s="168">
        <v>65346.21684903518</v>
      </c>
      <c r="C19" s="168">
        <v>145865.78148467652</v>
      </c>
      <c r="D19" s="168">
        <v>261212.66240635636</v>
      </c>
      <c r="E19" s="168">
        <v>289005.7789557321</v>
      </c>
      <c r="F19" s="168">
        <v>250193.96931668557</v>
      </c>
      <c r="G19" s="168">
        <v>202735.6743337117</v>
      </c>
      <c r="H19" s="168">
        <v>1214360.0833461974</v>
      </c>
    </row>
    <row r="20" spans="1:8" ht="15.75">
      <c r="A20" s="55" t="s">
        <v>184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</row>
    <row r="21" spans="1:8" ht="15.75">
      <c r="A21" s="55" t="s">
        <v>7</v>
      </c>
      <c r="B21" s="169">
        <v>32192.580976163455</v>
      </c>
      <c r="C21" s="169">
        <v>51966.61976844496</v>
      </c>
      <c r="D21" s="169">
        <v>120579.21624517592</v>
      </c>
      <c r="E21" s="169">
        <v>103286.86381838818</v>
      </c>
      <c r="F21" s="169">
        <v>103031.15828376844</v>
      </c>
      <c r="G21" s="169">
        <v>66060.01864699206</v>
      </c>
      <c r="H21" s="169">
        <v>477116.45773893304</v>
      </c>
    </row>
    <row r="22" spans="1:8" ht="15.75">
      <c r="A22" s="55" t="s">
        <v>8</v>
      </c>
      <c r="B22" s="169">
        <v>25203.174451759358</v>
      </c>
      <c r="C22" s="169">
        <v>76259.50247446084</v>
      </c>
      <c r="D22" s="169">
        <v>131897.05481044264</v>
      </c>
      <c r="E22" s="169">
        <v>176354.39750737796</v>
      </c>
      <c r="F22" s="169">
        <v>144261.6036367764</v>
      </c>
      <c r="G22" s="169">
        <v>133031.3232553916</v>
      </c>
      <c r="H22" s="169">
        <v>687007.0561362088</v>
      </c>
    </row>
    <row r="23" spans="1:8" ht="15.75">
      <c r="A23" s="55" t="s">
        <v>9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</row>
    <row r="24" spans="1:8" ht="15.75">
      <c r="A24" s="55" t="s">
        <v>10</v>
      </c>
      <c r="B24" s="169">
        <v>88.95103291713961</v>
      </c>
      <c r="C24" s="169">
        <v>1067.412395005675</v>
      </c>
      <c r="D24" s="169">
        <v>1067.412395005675</v>
      </c>
      <c r="E24" s="169">
        <v>1067.412395005675</v>
      </c>
      <c r="F24" s="169">
        <v>1067.412395005675</v>
      </c>
      <c r="G24" s="169">
        <v>1601.118433598184</v>
      </c>
      <c r="H24" s="169">
        <v>5959.7190465380245</v>
      </c>
    </row>
    <row r="25" spans="1:8" ht="15.75">
      <c r="A25" s="55" t="s">
        <v>181</v>
      </c>
      <c r="B25" s="169">
        <v>7861.510388195232</v>
      </c>
      <c r="C25" s="169">
        <v>16572.24684676504</v>
      </c>
      <c r="D25" s="169">
        <v>7668.978955732122</v>
      </c>
      <c r="E25" s="169">
        <v>8297.105234960272</v>
      </c>
      <c r="F25" s="169">
        <v>1833.7950011350736</v>
      </c>
      <c r="G25" s="169">
        <v>2043.2139977298523</v>
      </c>
      <c r="H25" s="169">
        <v>44276.850424517586</v>
      </c>
    </row>
    <row r="26" spans="1:8" ht="15.75">
      <c r="A26" s="55" t="s">
        <v>283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</row>
    <row r="27" spans="1:8" ht="16.5" thickBot="1">
      <c r="A27" s="55" t="s">
        <v>284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</row>
    <row r="28" spans="1:8" ht="15.75">
      <c r="A28" s="54" t="s">
        <v>2</v>
      </c>
      <c r="B28" s="168">
        <v>83574.75853050462</v>
      </c>
      <c r="C28" s="168">
        <v>132894.6039475013</v>
      </c>
      <c r="D28" s="168">
        <v>77078.87028955076</v>
      </c>
      <c r="E28" s="168">
        <v>320098.8027078605</v>
      </c>
      <c r="F28" s="168">
        <v>276700.74084276444</v>
      </c>
      <c r="G28" s="168">
        <v>1655285.5727826536</v>
      </c>
      <c r="H28" s="168">
        <v>2545633.349100835</v>
      </c>
    </row>
    <row r="29" spans="1:8" ht="15.75">
      <c r="A29" s="55" t="s">
        <v>11</v>
      </c>
      <c r="B29" s="169">
        <v>34552.59702635034</v>
      </c>
      <c r="C29" s="169">
        <v>0</v>
      </c>
      <c r="D29" s="169">
        <v>77078.87028955076</v>
      </c>
      <c r="E29" s="169">
        <v>208112.9497817871</v>
      </c>
      <c r="F29" s="169">
        <v>139092.80827561277</v>
      </c>
      <c r="G29" s="169">
        <v>102775.37090883961</v>
      </c>
      <c r="H29" s="169">
        <v>561612.5962821406</v>
      </c>
    </row>
    <row r="30" spans="1:8" ht="16.5" thickBot="1">
      <c r="A30" s="55" t="s">
        <v>157</v>
      </c>
      <c r="B30" s="170">
        <v>49022.16150415429</v>
      </c>
      <c r="C30" s="170">
        <v>132894.6039475013</v>
      </c>
      <c r="D30" s="170">
        <v>0</v>
      </c>
      <c r="E30" s="170">
        <v>111985.85292607339</v>
      </c>
      <c r="F30" s="170">
        <v>137607.93256715167</v>
      </c>
      <c r="G30" s="170">
        <v>1552510.201873814</v>
      </c>
      <c r="H30" s="170">
        <v>1984020.7528186946</v>
      </c>
    </row>
    <row r="31" spans="1:8" ht="16.5" thickBot="1">
      <c r="A31" s="52" t="s">
        <v>3</v>
      </c>
      <c r="B31" s="163">
        <v>357012.6962158538</v>
      </c>
      <c r="C31" s="163">
        <v>761601.7889706909</v>
      </c>
      <c r="D31" s="163">
        <v>890871.0068661395</v>
      </c>
      <c r="E31" s="163">
        <v>711122.2962990354</v>
      </c>
      <c r="F31" s="163">
        <v>632177.2041224074</v>
      </c>
      <c r="G31" s="163">
        <v>3537917.3721335</v>
      </c>
      <c r="H31" s="163">
        <v>6890702.364607627</v>
      </c>
    </row>
    <row r="32" spans="1:8" ht="23.25">
      <c r="A32" s="57"/>
      <c r="B32" s="340"/>
      <c r="C32" s="338"/>
      <c r="D32" s="338"/>
      <c r="E32" s="338"/>
      <c r="F32" s="338"/>
      <c r="G32" s="338"/>
      <c r="H32" s="338"/>
    </row>
    <row r="33" spans="1:8" ht="16.5" thickBot="1">
      <c r="A33" s="58" t="s">
        <v>285</v>
      </c>
      <c r="B33" s="338"/>
      <c r="C33" s="338"/>
      <c r="D33" s="338"/>
      <c r="E33" s="338"/>
      <c r="F33" s="338"/>
      <c r="G33" s="338"/>
      <c r="H33" s="338"/>
    </row>
    <row r="34" spans="1:8" ht="16.5" thickBot="1">
      <c r="A34" s="52" t="s">
        <v>27</v>
      </c>
      <c r="B34" s="339">
        <v>2014</v>
      </c>
      <c r="C34" s="339">
        <v>2015</v>
      </c>
      <c r="D34" s="339">
        <v>2016</v>
      </c>
      <c r="E34" s="339">
        <v>2017</v>
      </c>
      <c r="F34" s="339">
        <v>2018</v>
      </c>
      <c r="G34" s="339" t="s">
        <v>276</v>
      </c>
      <c r="H34" s="339" t="s">
        <v>3</v>
      </c>
    </row>
    <row r="35" spans="1:9" ht="15.75">
      <c r="A35" s="54" t="s">
        <v>0</v>
      </c>
      <c r="B35" s="168">
        <v>-15636.192689973737</v>
      </c>
      <c r="C35" s="168">
        <v>123754.42336518776</v>
      </c>
      <c r="D35" s="168">
        <v>238585.87874209648</v>
      </c>
      <c r="E35" s="168">
        <v>9840.72858900797</v>
      </c>
      <c r="F35" s="168">
        <v>10130.643769275035</v>
      </c>
      <c r="G35" s="168">
        <v>713666.2428022285</v>
      </c>
      <c r="H35" s="168">
        <v>1080341.724577822</v>
      </c>
      <c r="I35" s="270"/>
    </row>
    <row r="36" spans="1:8" ht="15.75">
      <c r="A36" s="55" t="s">
        <v>277</v>
      </c>
      <c r="B36" s="169">
        <v>1425.2683837615446</v>
      </c>
      <c r="C36" s="169">
        <v>2972.7061260158125</v>
      </c>
      <c r="D36" s="169">
        <v>230542.7306663736</v>
      </c>
      <c r="E36" s="169">
        <v>3324.3958401367727</v>
      </c>
      <c r="F36" s="169">
        <v>3515.5486009446367</v>
      </c>
      <c r="G36" s="169">
        <v>14448.451218142525</v>
      </c>
      <c r="H36" s="169">
        <v>256229.1008353749</v>
      </c>
    </row>
    <row r="37" spans="1:8" ht="15.75">
      <c r="A37" s="55" t="s">
        <v>4</v>
      </c>
      <c r="B37" s="169">
        <v>0.68575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0.68575</v>
      </c>
    </row>
    <row r="38" spans="1:8" ht="16.5" thickBot="1">
      <c r="A38" s="56" t="s">
        <v>13</v>
      </c>
      <c r="B38" s="169">
        <v>-17062.146823735282</v>
      </c>
      <c r="C38" s="169">
        <v>120781.71723917195</v>
      </c>
      <c r="D38" s="169">
        <v>8043.1480757229</v>
      </c>
      <c r="E38" s="169">
        <v>6516.3327488711975</v>
      </c>
      <c r="F38" s="169">
        <v>6615.095168330398</v>
      </c>
      <c r="G38" s="169">
        <v>699217.791584086</v>
      </c>
      <c r="H38" s="169">
        <v>824111.9379924472</v>
      </c>
    </row>
    <row r="39" spans="1:8" ht="15.75">
      <c r="A39" s="54" t="s">
        <v>1</v>
      </c>
      <c r="B39" s="168">
        <v>111729.45263883515</v>
      </c>
      <c r="C39" s="168">
        <v>88854.73585317194</v>
      </c>
      <c r="D39" s="168">
        <v>9808.221005046793</v>
      </c>
      <c r="E39" s="168">
        <v>319.0542933500553</v>
      </c>
      <c r="F39" s="168">
        <v>0</v>
      </c>
      <c r="G39" s="168">
        <v>22470.227094356327</v>
      </c>
      <c r="H39" s="168">
        <v>233181.69088476023</v>
      </c>
    </row>
    <row r="40" spans="1:8" ht="15.75">
      <c r="A40" s="55" t="s">
        <v>5</v>
      </c>
      <c r="B40" s="169">
        <v>3895.3442956987483</v>
      </c>
      <c r="C40" s="169">
        <v>5317.882700110662</v>
      </c>
      <c r="D40" s="169">
        <v>0</v>
      </c>
      <c r="E40" s="169">
        <v>0</v>
      </c>
      <c r="F40" s="169">
        <v>0</v>
      </c>
      <c r="G40" s="169">
        <v>22470.227094356327</v>
      </c>
      <c r="H40" s="169">
        <v>31683.45409016574</v>
      </c>
    </row>
    <row r="41" spans="1:8" ht="15.75">
      <c r="A41" s="55" t="s">
        <v>278</v>
      </c>
      <c r="B41" s="169">
        <v>83650.62384659225</v>
      </c>
      <c r="C41" s="169">
        <v>4378.681152674601</v>
      </c>
      <c r="D41" s="169">
        <v>2895.582522511251</v>
      </c>
      <c r="E41" s="169">
        <v>319.0542933500553</v>
      </c>
      <c r="F41" s="169">
        <v>0</v>
      </c>
      <c r="G41" s="169">
        <v>0</v>
      </c>
      <c r="H41" s="169">
        <v>91243.94181512817</v>
      </c>
    </row>
    <row r="42" spans="1:8" ht="15.75">
      <c r="A42" s="55" t="s">
        <v>279</v>
      </c>
      <c r="B42" s="169">
        <v>672.8056067871636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672.8056067871636</v>
      </c>
    </row>
    <row r="43" spans="1:8" ht="15.75">
      <c r="A43" s="55" t="s">
        <v>280</v>
      </c>
      <c r="B43" s="169">
        <v>20928.73782531612</v>
      </c>
      <c r="C43" s="169">
        <v>66224.42111507873</v>
      </c>
      <c r="D43" s="169">
        <v>0</v>
      </c>
      <c r="E43" s="169">
        <v>0</v>
      </c>
      <c r="F43" s="169">
        <v>0</v>
      </c>
      <c r="G43" s="169">
        <v>0</v>
      </c>
      <c r="H43" s="169">
        <v>87153.15894039485</v>
      </c>
    </row>
    <row r="44" spans="1:8" ht="15.75">
      <c r="A44" s="55" t="s">
        <v>23</v>
      </c>
      <c r="B44" s="169">
        <v>0</v>
      </c>
      <c r="C44" s="169">
        <v>0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</row>
    <row r="45" spans="1:8" ht="15.75">
      <c r="A45" s="55" t="s">
        <v>281</v>
      </c>
      <c r="B45" s="169">
        <v>2581.941064440871</v>
      </c>
      <c r="C45" s="169">
        <v>12781.96457713589</v>
      </c>
      <c r="D45" s="169">
        <v>6912.638482535542</v>
      </c>
      <c r="E45" s="169">
        <v>0</v>
      </c>
      <c r="F45" s="169">
        <v>0</v>
      </c>
      <c r="G45" s="169">
        <v>0</v>
      </c>
      <c r="H45" s="169">
        <v>22276.544124112304</v>
      </c>
    </row>
    <row r="46" spans="1:8" ht="16.5" thickBot="1">
      <c r="A46" s="55" t="s">
        <v>282</v>
      </c>
      <c r="B46" s="169">
        <v>0</v>
      </c>
      <c r="C46" s="169">
        <v>151.78630817203987</v>
      </c>
      <c r="D46" s="169">
        <v>0</v>
      </c>
      <c r="E46" s="169">
        <v>0</v>
      </c>
      <c r="F46" s="169">
        <v>0</v>
      </c>
      <c r="G46" s="169">
        <v>0</v>
      </c>
      <c r="H46" s="169">
        <v>151.78630817203987</v>
      </c>
    </row>
    <row r="47" spans="1:8" ht="15.75">
      <c r="A47" s="54" t="s">
        <v>21</v>
      </c>
      <c r="B47" s="168">
        <v>18923.195991786073</v>
      </c>
      <c r="C47" s="168">
        <v>54266.941345447274</v>
      </c>
      <c r="D47" s="168">
        <v>57027.62721622753</v>
      </c>
      <c r="E47" s="168">
        <v>46227.448350943894</v>
      </c>
      <c r="F47" s="168">
        <v>48061.09629393077</v>
      </c>
      <c r="G47" s="168">
        <v>192375.71632288594</v>
      </c>
      <c r="H47" s="168">
        <v>416882.0255212215</v>
      </c>
    </row>
    <row r="48" spans="1:8" ht="15.75">
      <c r="A48" s="55" t="s">
        <v>6</v>
      </c>
      <c r="B48" s="169">
        <v>928.8565834523606</v>
      </c>
      <c r="C48" s="169">
        <v>27338.197532030903</v>
      </c>
      <c r="D48" s="169">
        <v>17029.819002811164</v>
      </c>
      <c r="E48" s="169">
        <v>11860.944206008586</v>
      </c>
      <c r="F48" s="169">
        <v>21745.064377682407</v>
      </c>
      <c r="G48" s="169">
        <v>145395.40772532191</v>
      </c>
      <c r="H48" s="169">
        <v>224298.28942730735</v>
      </c>
    </row>
    <row r="49" spans="1:8" ht="15.75">
      <c r="A49" s="55" t="s">
        <v>153</v>
      </c>
      <c r="B49" s="169">
        <v>15004.77173417976</v>
      </c>
      <c r="C49" s="169">
        <v>20949.607939273268</v>
      </c>
      <c r="D49" s="169">
        <v>34018.67233927326</v>
      </c>
      <c r="E49" s="169">
        <v>28387.368270792205</v>
      </c>
      <c r="F49" s="169">
        <v>20336.89604210526</v>
      </c>
      <c r="G49" s="169">
        <v>25684.755902200137</v>
      </c>
      <c r="H49" s="169">
        <v>144382.07222782393</v>
      </c>
    </row>
    <row r="50" spans="1:8" ht="16.5" thickBot="1">
      <c r="A50" s="55" t="s">
        <v>24</v>
      </c>
      <c r="B50" s="169">
        <v>2989.567674153955</v>
      </c>
      <c r="C50" s="169">
        <v>5979.135874143103</v>
      </c>
      <c r="D50" s="169">
        <v>5979.135874143103</v>
      </c>
      <c r="E50" s="169">
        <v>5979.135874143103</v>
      </c>
      <c r="F50" s="169">
        <v>5979.135874143103</v>
      </c>
      <c r="G50" s="169">
        <v>21295.552695363865</v>
      </c>
      <c r="H50" s="169">
        <v>48201.66386609023</v>
      </c>
    </row>
    <row r="51" spans="1:8" ht="15.75">
      <c r="A51" s="54" t="s">
        <v>20</v>
      </c>
      <c r="B51" s="168">
        <v>36118.160976798725</v>
      </c>
      <c r="C51" s="168">
        <v>80622.93474221042</v>
      </c>
      <c r="D51" s="168">
        <v>144377.4627652413</v>
      </c>
      <c r="E51" s="168">
        <v>159739.27414441228</v>
      </c>
      <c r="F51" s="168">
        <v>138287.21072071843</v>
      </c>
      <c r="G51" s="168">
        <v>112056.06191772914</v>
      </c>
      <c r="H51" s="168">
        <v>671201.1052671103</v>
      </c>
    </row>
    <row r="52" spans="1:8" ht="15.75">
      <c r="A52" s="55" t="s">
        <v>184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</row>
    <row r="53" spans="1:8" ht="15.75">
      <c r="A53" s="55" t="s">
        <v>7</v>
      </c>
      <c r="B53" s="169">
        <v>17793.48335714507</v>
      </c>
      <c r="C53" s="169">
        <v>28722.9900784149</v>
      </c>
      <c r="D53" s="169">
        <v>66646.54440303364</v>
      </c>
      <c r="E53" s="169">
        <v>57088.71536969952</v>
      </c>
      <c r="F53" s="169">
        <v>56947.3818066045</v>
      </c>
      <c r="G53" s="169">
        <v>36512.693506565454</v>
      </c>
      <c r="H53" s="169">
        <v>263711.80852146307</v>
      </c>
    </row>
    <row r="54" spans="1:8" ht="15.75">
      <c r="A54" s="55" t="s">
        <v>8</v>
      </c>
      <c r="B54" s="169">
        <v>13930.298582976433</v>
      </c>
      <c r="C54" s="169">
        <v>42150.152207684</v>
      </c>
      <c r="D54" s="169">
        <v>72902.14013482787</v>
      </c>
      <c r="E54" s="169">
        <v>97474.60259027795</v>
      </c>
      <c r="F54" s="169">
        <v>79736.27356211905</v>
      </c>
      <c r="G54" s="169">
        <v>73529.07298972005</v>
      </c>
      <c r="H54" s="169">
        <v>379722.5400676054</v>
      </c>
    </row>
    <row r="55" spans="1:8" ht="15.75">
      <c r="A55" s="55" t="s">
        <v>9</v>
      </c>
      <c r="B55" s="169">
        <v>0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</row>
    <row r="56" spans="1:8" ht="15.75">
      <c r="A56" s="55" t="s">
        <v>10</v>
      </c>
      <c r="B56" s="169">
        <v>49.16501491396141</v>
      </c>
      <c r="C56" s="169">
        <v>589.9801789675367</v>
      </c>
      <c r="D56" s="169">
        <v>589.9801789675367</v>
      </c>
      <c r="E56" s="169">
        <v>589.9801789675367</v>
      </c>
      <c r="F56" s="169">
        <v>589.9801789675367</v>
      </c>
      <c r="G56" s="169">
        <v>884.9701806183883</v>
      </c>
      <c r="H56" s="169">
        <v>3294.055911402497</v>
      </c>
    </row>
    <row r="57" spans="1:8" ht="15.75">
      <c r="A57" s="55" t="s">
        <v>181</v>
      </c>
      <c r="B57" s="169">
        <v>4345.214021763269</v>
      </c>
      <c r="C57" s="169">
        <v>9159.812277143974</v>
      </c>
      <c r="D57" s="169">
        <v>4238.798048412259</v>
      </c>
      <c r="E57" s="169">
        <v>4585.9760054672415</v>
      </c>
      <c r="F57" s="169">
        <v>1013.5751730273779</v>
      </c>
      <c r="G57" s="169">
        <v>1129.325240825244</v>
      </c>
      <c r="H57" s="169">
        <v>24472.700766639362</v>
      </c>
    </row>
    <row r="58" spans="1:8" ht="15.75">
      <c r="A58" s="55" t="s">
        <v>283</v>
      </c>
      <c r="B58" s="169">
        <v>0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</row>
    <row r="59" spans="1:8" ht="16.5" thickBot="1">
      <c r="A59" s="55" t="s">
        <v>284</v>
      </c>
      <c r="B59" s="169">
        <v>0</v>
      </c>
      <c r="C59" s="169">
        <v>0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</row>
    <row r="60" spans="1:8" ht="15.75">
      <c r="A60" s="54" t="s">
        <v>2</v>
      </c>
      <c r="B60" s="168">
        <v>46193.440534980524</v>
      </c>
      <c r="C60" s="168">
        <v>73453.50549386293</v>
      </c>
      <c r="D60" s="168">
        <v>42603.033186440494</v>
      </c>
      <c r="E60" s="168">
        <v>176925.01023268866</v>
      </c>
      <c r="F60" s="168">
        <v>152938.03347861278</v>
      </c>
      <c r="G60" s="168">
        <v>914909.4417884285</v>
      </c>
      <c r="H60" s="168">
        <v>1407022.4647150135</v>
      </c>
    </row>
    <row r="61" spans="1:8" ht="15.75">
      <c r="A61" s="55" t="s">
        <v>11</v>
      </c>
      <c r="B61" s="169">
        <v>19097.91142840436</v>
      </c>
      <c r="C61" s="169">
        <v>0</v>
      </c>
      <c r="D61" s="169">
        <v>42603.033186440494</v>
      </c>
      <c r="E61" s="169">
        <v>115028.18960338937</v>
      </c>
      <c r="F61" s="169">
        <v>76879.37699009669</v>
      </c>
      <c r="G61" s="169">
        <v>56806.00300873383</v>
      </c>
      <c r="H61" s="169">
        <v>310414.5142170647</v>
      </c>
    </row>
    <row r="62" spans="1:8" ht="16.5" thickBot="1">
      <c r="A62" s="55" t="s">
        <v>157</v>
      </c>
      <c r="B62" s="170">
        <v>27095.52910657616</v>
      </c>
      <c r="C62" s="170">
        <v>73453.50549386293</v>
      </c>
      <c r="D62" s="170">
        <v>0</v>
      </c>
      <c r="E62" s="170">
        <v>61896.82062929929</v>
      </c>
      <c r="F62" s="170">
        <v>76058.65648851608</v>
      </c>
      <c r="G62" s="170">
        <v>858103.4387796946</v>
      </c>
      <c r="H62" s="170">
        <v>1096607.9504979488</v>
      </c>
    </row>
    <row r="63" spans="1:9" ht="16.5" thickBot="1">
      <c r="A63" s="52" t="s">
        <v>3</v>
      </c>
      <c r="B63" s="163">
        <v>197328.05745242673</v>
      </c>
      <c r="C63" s="163">
        <v>420952.5407998803</v>
      </c>
      <c r="D63" s="163">
        <v>492402.22291505255</v>
      </c>
      <c r="E63" s="163">
        <v>393051.51561040286</v>
      </c>
      <c r="F63" s="163">
        <v>349416.984262537</v>
      </c>
      <c r="G63" s="163">
        <v>1955477.6899256282</v>
      </c>
      <c r="H63" s="163">
        <v>3808629.0109659275</v>
      </c>
      <c r="I63" s="2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8.7109375" style="0" customWidth="1"/>
    <col min="2" max="2" width="27.7109375" style="0" bestFit="1" customWidth="1"/>
    <col min="3" max="8" width="10.421875" style="0" customWidth="1"/>
  </cols>
  <sheetData>
    <row r="1" spans="1:6" ht="15">
      <c r="A1" s="165" t="s">
        <v>50</v>
      </c>
      <c r="B1" s="84"/>
      <c r="C1" s="84"/>
      <c r="D1" s="84"/>
      <c r="E1" s="84"/>
      <c r="F1" s="84"/>
    </row>
    <row r="2" spans="1:8" ht="15">
      <c r="A2" s="406" t="s">
        <v>254</v>
      </c>
      <c r="B2" s="406"/>
      <c r="C2" s="334" t="s">
        <v>255</v>
      </c>
      <c r="D2" s="335">
        <v>41791</v>
      </c>
      <c r="E2" s="335">
        <v>41609</v>
      </c>
      <c r="F2" s="335">
        <v>41426</v>
      </c>
      <c r="G2" s="334" t="s">
        <v>256</v>
      </c>
      <c r="H2" s="334" t="s">
        <v>257</v>
      </c>
    </row>
    <row r="3" spans="1:8" ht="15">
      <c r="A3" s="309" t="s">
        <v>258</v>
      </c>
      <c r="B3" s="310" t="s">
        <v>259</v>
      </c>
      <c r="C3" s="311" t="s">
        <v>260</v>
      </c>
      <c r="D3" s="312">
        <v>1.42</v>
      </c>
      <c r="E3" s="312">
        <v>1.31</v>
      </c>
      <c r="F3" s="312">
        <v>0</v>
      </c>
      <c r="G3" s="312">
        <v>0.10999999999999988</v>
      </c>
      <c r="H3" s="313">
        <v>0.08396946564885477</v>
      </c>
    </row>
    <row r="4" spans="1:8" ht="15">
      <c r="A4" s="314"/>
      <c r="B4" s="315" t="s">
        <v>261</v>
      </c>
      <c r="C4" s="311" t="s">
        <v>260</v>
      </c>
      <c r="D4" s="312">
        <v>1.37</v>
      </c>
      <c r="E4" s="312">
        <v>1.27</v>
      </c>
      <c r="F4" s="312">
        <v>0</v>
      </c>
      <c r="G4" s="312">
        <v>0.10000000000000009</v>
      </c>
      <c r="H4" s="313">
        <v>0.07874015748031504</v>
      </c>
    </row>
    <row r="5" spans="1:8" ht="15">
      <c r="A5" s="316"/>
      <c r="B5" s="317" t="s">
        <v>262</v>
      </c>
      <c r="C5" s="318" t="s">
        <v>263</v>
      </c>
      <c r="D5" s="319">
        <v>990549</v>
      </c>
      <c r="E5" s="319">
        <v>914956</v>
      </c>
      <c r="F5" s="319">
        <v>0</v>
      </c>
      <c r="G5" s="319">
        <v>75593</v>
      </c>
      <c r="H5" s="320" t="s">
        <v>264</v>
      </c>
    </row>
    <row r="6" spans="1:8" ht="15">
      <c r="A6" s="309" t="s">
        <v>265</v>
      </c>
      <c r="B6" s="321" t="s">
        <v>265</v>
      </c>
      <c r="C6" s="311" t="s">
        <v>260</v>
      </c>
      <c r="D6" s="312">
        <v>0.77</v>
      </c>
      <c r="E6" s="312">
        <v>0.78</v>
      </c>
      <c r="F6" s="312">
        <v>0</v>
      </c>
      <c r="G6" s="312">
        <v>-0.010000000000000009</v>
      </c>
      <c r="H6" s="313">
        <v>-0.012820512820512886</v>
      </c>
    </row>
    <row r="7" spans="1:8" ht="15">
      <c r="A7" s="309"/>
      <c r="B7" s="310" t="s">
        <v>266</v>
      </c>
      <c r="C7" s="311" t="s">
        <v>267</v>
      </c>
      <c r="D7" s="322">
        <v>0.3499</v>
      </c>
      <c r="E7" s="322">
        <v>0.447</v>
      </c>
      <c r="F7" s="312">
        <v>0</v>
      </c>
      <c r="G7" s="322">
        <v>-0.09710000000000002</v>
      </c>
      <c r="H7" s="313">
        <v>-0.21722595078299778</v>
      </c>
    </row>
    <row r="8" spans="1:8" ht="15">
      <c r="A8" s="309"/>
      <c r="B8" s="310" t="s">
        <v>268</v>
      </c>
      <c r="C8" s="311" t="s">
        <v>267</v>
      </c>
      <c r="D8" s="322">
        <v>0.6501</v>
      </c>
      <c r="E8" s="322">
        <v>0.553</v>
      </c>
      <c r="F8" s="312">
        <v>0</v>
      </c>
      <c r="G8" s="322">
        <v>0.09709999999999996</v>
      </c>
      <c r="H8" s="313">
        <v>0.17558770343580465</v>
      </c>
    </row>
    <row r="9" spans="1:8" ht="15">
      <c r="A9" s="323"/>
      <c r="B9" s="324" t="s">
        <v>269</v>
      </c>
      <c r="C9" s="318" t="s">
        <v>260</v>
      </c>
      <c r="D9" s="325">
        <v>3.146</v>
      </c>
      <c r="E9" s="343">
        <v>0</v>
      </c>
      <c r="F9" s="325">
        <v>5.75</v>
      </c>
      <c r="G9" s="325">
        <v>-2.604</v>
      </c>
      <c r="H9" s="326">
        <v>-0.4528695652173913</v>
      </c>
    </row>
    <row r="10" spans="1:8" ht="15">
      <c r="A10" s="309" t="s">
        <v>270</v>
      </c>
      <c r="B10" s="310" t="s">
        <v>271</v>
      </c>
      <c r="C10" s="311" t="s">
        <v>267</v>
      </c>
      <c r="D10" s="322">
        <v>0.20130075151704532</v>
      </c>
      <c r="E10" s="342">
        <v>0</v>
      </c>
      <c r="F10" s="322">
        <v>0.2741416664106706</v>
      </c>
      <c r="G10" s="327">
        <v>-0.07284091489362529</v>
      </c>
      <c r="H10" s="313">
        <v>-0.26570537725012544</v>
      </c>
    </row>
    <row r="11" spans="1:8" ht="15">
      <c r="A11" s="309"/>
      <c r="B11" s="321" t="s">
        <v>272</v>
      </c>
      <c r="C11" s="311" t="s">
        <v>267</v>
      </c>
      <c r="D11" s="322">
        <v>0.0846</v>
      </c>
      <c r="E11" s="342">
        <v>0</v>
      </c>
      <c r="F11" s="322">
        <v>0.1088</v>
      </c>
      <c r="G11" s="327">
        <v>-0.0242</v>
      </c>
      <c r="H11" s="313">
        <v>-0.22242647058823528</v>
      </c>
    </row>
    <row r="12" spans="1:8" ht="15">
      <c r="A12" s="317"/>
      <c r="B12" s="317" t="s">
        <v>273</v>
      </c>
      <c r="C12" s="318" t="s">
        <v>267</v>
      </c>
      <c r="D12" s="328">
        <v>0.0603</v>
      </c>
      <c r="E12" s="343">
        <v>0</v>
      </c>
      <c r="F12" s="328">
        <v>0.0779</v>
      </c>
      <c r="G12" s="329">
        <v>-0.017599999999999998</v>
      </c>
      <c r="H12" s="326">
        <v>-0.2259306803594352</v>
      </c>
    </row>
    <row r="13" spans="1:8" ht="15">
      <c r="A13" s="330"/>
      <c r="B13" s="330"/>
      <c r="C13" s="330"/>
      <c r="D13" s="331"/>
      <c r="E13" s="331"/>
      <c r="F13" s="331"/>
      <c r="G13" s="330"/>
      <c r="H13" s="330"/>
    </row>
    <row r="14" spans="1:8" ht="15">
      <c r="A14" s="332" t="s">
        <v>274</v>
      </c>
      <c r="B14" s="330"/>
      <c r="C14" s="330"/>
      <c r="D14" s="331"/>
      <c r="E14" s="331"/>
      <c r="F14" s="331"/>
      <c r="G14" s="330"/>
      <c r="H14" s="330"/>
    </row>
    <row r="15" spans="1:8" ht="15">
      <c r="A15" s="332" t="s">
        <v>275</v>
      </c>
      <c r="B15" s="330"/>
      <c r="C15" s="330"/>
      <c r="D15" s="330"/>
      <c r="E15" s="333"/>
      <c r="F15" s="330"/>
      <c r="G15" s="330"/>
      <c r="H15" s="330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7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4.57421875" style="0" customWidth="1"/>
    <col min="2" max="2" width="14.57421875" style="0" customWidth="1"/>
    <col min="3" max="4" width="15.7109375" style="0" customWidth="1"/>
    <col min="5" max="5" width="13.140625" style="0" customWidth="1"/>
    <col min="6" max="6" width="1.28515625" style="0" customWidth="1"/>
    <col min="7" max="7" width="16.28125" style="0" customWidth="1"/>
  </cols>
  <sheetData>
    <row r="1" spans="1:7" ht="15">
      <c r="A1" s="58" t="s">
        <v>52</v>
      </c>
      <c r="B1" s="190"/>
      <c r="C1" s="190"/>
      <c r="D1" s="190"/>
      <c r="E1" s="190"/>
      <c r="F1" s="190"/>
      <c r="G1" s="190"/>
    </row>
    <row r="2" spans="1:7" ht="15">
      <c r="A2" s="27" t="s">
        <v>195</v>
      </c>
      <c r="B2" s="407" t="s">
        <v>27</v>
      </c>
      <c r="C2" s="407"/>
      <c r="D2" s="407"/>
      <c r="E2" s="407"/>
      <c r="F2" s="191"/>
      <c r="G2" s="2" t="s">
        <v>28</v>
      </c>
    </row>
    <row r="3" spans="1:7" ht="15">
      <c r="A3" s="28"/>
      <c r="B3" s="160" t="s">
        <v>81</v>
      </c>
      <c r="C3" s="160" t="s">
        <v>82</v>
      </c>
      <c r="D3" s="160" t="s">
        <v>83</v>
      </c>
      <c r="E3" s="160" t="s">
        <v>84</v>
      </c>
      <c r="F3" s="191">
        <v>0</v>
      </c>
      <c r="G3" s="160" t="s">
        <v>81</v>
      </c>
    </row>
    <row r="4" spans="1:7" ht="15">
      <c r="A4" s="86"/>
      <c r="B4" s="192"/>
      <c r="C4" s="192"/>
      <c r="D4" s="193"/>
      <c r="E4" s="301"/>
      <c r="F4" s="301"/>
      <c r="G4" s="192"/>
    </row>
    <row r="5" spans="1:7" ht="15">
      <c r="A5" s="86" t="s">
        <v>196</v>
      </c>
      <c r="B5" s="216"/>
      <c r="C5" s="216"/>
      <c r="D5" s="195"/>
      <c r="E5" s="302"/>
      <c r="F5" s="302"/>
      <c r="G5" s="194"/>
    </row>
    <row r="6" spans="1:7" ht="15">
      <c r="A6" s="217" t="s">
        <v>197</v>
      </c>
      <c r="B6" s="216">
        <v>3585941.313</v>
      </c>
      <c r="C6" s="216">
        <v>3403040.047</v>
      </c>
      <c r="D6" s="195">
        <v>182901.2660000003</v>
      </c>
      <c r="E6" s="302">
        <v>0.05374643362226654</v>
      </c>
      <c r="F6" s="302">
        <v>0</v>
      </c>
      <c r="G6" s="194">
        <v>6483116.34545849</v>
      </c>
    </row>
    <row r="7" spans="1:7" ht="15">
      <c r="A7" s="217" t="s">
        <v>198</v>
      </c>
      <c r="B7" s="216">
        <v>22903.128</v>
      </c>
      <c r="C7" s="216">
        <v>53999.604</v>
      </c>
      <c r="D7" s="195">
        <v>-31096.476</v>
      </c>
      <c r="E7" s="302">
        <v>-0.5758648896758576</v>
      </c>
      <c r="F7" s="302">
        <v>0</v>
      </c>
      <c r="G7" s="194">
        <v>41407.15938675152</v>
      </c>
    </row>
    <row r="8" spans="1:7" ht="15">
      <c r="A8" s="217" t="s">
        <v>199</v>
      </c>
      <c r="B8" s="216">
        <v>0</v>
      </c>
      <c r="C8" s="216">
        <v>0</v>
      </c>
      <c r="D8" s="195">
        <v>0</v>
      </c>
      <c r="E8" s="302" t="s">
        <v>168</v>
      </c>
      <c r="F8" s="302">
        <v>0</v>
      </c>
      <c r="G8" s="194">
        <v>0</v>
      </c>
    </row>
    <row r="9" spans="1:7" ht="15">
      <c r="A9" s="217" t="s">
        <v>200</v>
      </c>
      <c r="B9" s="216">
        <v>8643.042</v>
      </c>
      <c r="C9" s="216">
        <v>74183.266</v>
      </c>
      <c r="D9" s="195">
        <v>-65540.224</v>
      </c>
      <c r="E9" s="302">
        <v>-0.8834906783424714</v>
      </c>
      <c r="F9" s="302">
        <v>0</v>
      </c>
      <c r="G9" s="194">
        <v>15625.979895863466</v>
      </c>
    </row>
    <row r="10" spans="1:7" ht="15">
      <c r="A10" s="217" t="s">
        <v>201</v>
      </c>
      <c r="B10" s="216">
        <v>395129.359</v>
      </c>
      <c r="C10" s="216">
        <v>282173.327</v>
      </c>
      <c r="D10" s="195">
        <v>112956.032</v>
      </c>
      <c r="E10" s="302">
        <v>0.4003072622097978</v>
      </c>
      <c r="F10" s="302">
        <v>0</v>
      </c>
      <c r="G10" s="194">
        <v>714364.6206971363</v>
      </c>
    </row>
    <row r="11" spans="1:7" ht="15">
      <c r="A11" s="86" t="s">
        <v>202</v>
      </c>
      <c r="B11" s="216">
        <v>0</v>
      </c>
      <c r="C11" s="216">
        <v>0</v>
      </c>
      <c r="D11" s="195">
        <v>0</v>
      </c>
      <c r="E11" s="302">
        <v>0</v>
      </c>
      <c r="F11" s="302">
        <v>0</v>
      </c>
      <c r="G11" s="194">
        <v>0</v>
      </c>
    </row>
    <row r="12" spans="1:7" ht="15">
      <c r="A12" s="217" t="s">
        <v>203</v>
      </c>
      <c r="B12" s="216">
        <v>-2185955.505</v>
      </c>
      <c r="C12" s="216">
        <v>-1887886.708</v>
      </c>
      <c r="D12" s="195">
        <v>-298068.7969999998</v>
      </c>
      <c r="E12" s="302">
        <v>-0.1578848962371103</v>
      </c>
      <c r="F12" s="302">
        <v>0</v>
      </c>
      <c r="G12" s="194">
        <v>-3952045.67724906</v>
      </c>
    </row>
    <row r="13" spans="1:7" ht="15">
      <c r="A13" s="217" t="s">
        <v>204</v>
      </c>
      <c r="B13" s="216">
        <v>0</v>
      </c>
      <c r="C13" s="216">
        <v>0</v>
      </c>
      <c r="D13" s="195">
        <v>0</v>
      </c>
      <c r="E13" s="302" t="s">
        <v>168</v>
      </c>
      <c r="F13" s="302">
        <v>0</v>
      </c>
      <c r="G13" s="194">
        <v>0</v>
      </c>
    </row>
    <row r="14" spans="1:7" ht="15">
      <c r="A14" s="217" t="s">
        <v>205</v>
      </c>
      <c r="B14" s="216">
        <v>-243413.854</v>
      </c>
      <c r="C14" s="216">
        <v>-238500.234</v>
      </c>
      <c r="D14" s="195">
        <v>-4913.619999999995</v>
      </c>
      <c r="E14" s="302">
        <v>-0.02060216008006095</v>
      </c>
      <c r="F14" s="302">
        <v>0</v>
      </c>
      <c r="G14" s="194">
        <v>-440074.22259184264</v>
      </c>
    </row>
    <row r="15" spans="1:7" ht="15">
      <c r="A15" s="217" t="s">
        <v>206</v>
      </c>
      <c r="B15" s="216">
        <v>-13616.624</v>
      </c>
      <c r="C15" s="216">
        <v>-150.732</v>
      </c>
      <c r="D15" s="195">
        <v>-13465.892</v>
      </c>
      <c r="E15" s="302">
        <v>-89.33665047899584</v>
      </c>
      <c r="F15" s="302">
        <v>0</v>
      </c>
      <c r="G15" s="194">
        <v>-24617.84784495227</v>
      </c>
    </row>
    <row r="16" spans="1:7" ht="15">
      <c r="A16" s="217" t="s">
        <v>207</v>
      </c>
      <c r="B16" s="216">
        <v>-698546.142</v>
      </c>
      <c r="C16" s="216">
        <v>-618049.96</v>
      </c>
      <c r="D16" s="195">
        <v>-80496.18200000003</v>
      </c>
      <c r="E16" s="302">
        <v>-0.13024219271853044</v>
      </c>
      <c r="F16" s="302">
        <v>0</v>
      </c>
      <c r="G16" s="194">
        <v>-1262919.6955452703</v>
      </c>
    </row>
    <row r="17" spans="1:7" ht="15">
      <c r="A17" s="217" t="s">
        <v>208</v>
      </c>
      <c r="B17" s="216">
        <v>0</v>
      </c>
      <c r="C17" s="216">
        <v>0</v>
      </c>
      <c r="D17" s="195">
        <v>0</v>
      </c>
      <c r="E17" s="302" t="s">
        <v>168</v>
      </c>
      <c r="F17" s="302">
        <v>0</v>
      </c>
      <c r="G17" s="194">
        <v>0</v>
      </c>
    </row>
    <row r="18" spans="1:7" ht="15">
      <c r="A18" s="217" t="s">
        <v>209</v>
      </c>
      <c r="B18" s="216">
        <v>0</v>
      </c>
      <c r="C18" s="216">
        <v>0</v>
      </c>
      <c r="D18" s="195">
        <v>0</v>
      </c>
      <c r="E18" s="302" t="s">
        <v>168</v>
      </c>
      <c r="F18" s="302">
        <v>0</v>
      </c>
      <c r="G18" s="194">
        <v>0</v>
      </c>
    </row>
    <row r="19" spans="1:7" ht="15">
      <c r="A19" s="217" t="s">
        <v>210</v>
      </c>
      <c r="B19" s="216">
        <v>0</v>
      </c>
      <c r="C19" s="216">
        <v>0</v>
      </c>
      <c r="D19" s="195">
        <v>0</v>
      </c>
      <c r="E19" s="302">
        <v>0</v>
      </c>
      <c r="F19" s="302">
        <v>0</v>
      </c>
      <c r="G19" s="194">
        <v>0</v>
      </c>
    </row>
    <row r="20" spans="1:7" ht="15">
      <c r="A20" s="217" t="s">
        <v>211</v>
      </c>
      <c r="B20" s="216">
        <v>0</v>
      </c>
      <c r="C20" s="216">
        <v>0</v>
      </c>
      <c r="D20" s="195">
        <v>0</v>
      </c>
      <c r="E20" s="302" t="s">
        <v>168</v>
      </c>
      <c r="F20" s="302">
        <v>0</v>
      </c>
      <c r="G20" s="194">
        <v>0</v>
      </c>
    </row>
    <row r="21" spans="1:7" ht="15">
      <c r="A21" s="217" t="s">
        <v>212</v>
      </c>
      <c r="B21" s="216">
        <v>-280274.412</v>
      </c>
      <c r="C21" s="216">
        <v>-267480.886</v>
      </c>
      <c r="D21" s="195">
        <v>-12793.526000000013</v>
      </c>
      <c r="E21" s="302">
        <v>-0.047829683052567774</v>
      </c>
      <c r="F21" s="302">
        <v>0</v>
      </c>
      <c r="G21" s="194">
        <v>-506715.38183396007</v>
      </c>
    </row>
    <row r="22" spans="1:7" ht="15">
      <c r="A22" s="217" t="s">
        <v>213</v>
      </c>
      <c r="B22" s="216">
        <v>-108106.854</v>
      </c>
      <c r="C22" s="216">
        <v>-116786.571</v>
      </c>
      <c r="D22" s="195">
        <v>8679.71699999999</v>
      </c>
      <c r="E22" s="302">
        <v>0.07432119057592666</v>
      </c>
      <c r="F22" s="302">
        <v>0</v>
      </c>
      <c r="G22" s="194">
        <v>-195449.1864333237</v>
      </c>
    </row>
    <row r="23" spans="1:7" ht="15">
      <c r="A23" s="45" t="s">
        <v>214</v>
      </c>
      <c r="B23" s="196">
        <v>482703.4510000002</v>
      </c>
      <c r="C23" s="196">
        <v>684541.1529999995</v>
      </c>
      <c r="D23" s="196">
        <v>-201837.7019999993</v>
      </c>
      <c r="E23" s="88">
        <v>-0.2948510854540245</v>
      </c>
      <c r="F23" s="89">
        <v>0</v>
      </c>
      <c r="G23" s="196">
        <v>872692.0939398325</v>
      </c>
    </row>
    <row r="24" spans="1:7" ht="15">
      <c r="A24" s="87"/>
      <c r="B24" s="216"/>
      <c r="C24" s="216"/>
      <c r="D24" s="195"/>
      <c r="E24" s="302"/>
      <c r="F24" s="302"/>
      <c r="G24" s="194"/>
    </row>
    <row r="25" spans="1:7" ht="15">
      <c r="A25" s="218" t="s">
        <v>215</v>
      </c>
      <c r="B25" s="216"/>
      <c r="C25" s="216"/>
      <c r="D25" s="195"/>
      <c r="E25" s="302"/>
      <c r="F25" s="302"/>
      <c r="G25" s="194"/>
    </row>
    <row r="26" spans="1:7" ht="15">
      <c r="A26" s="217" t="s">
        <v>216</v>
      </c>
      <c r="B26" s="216">
        <v>0</v>
      </c>
      <c r="C26" s="216">
        <v>0</v>
      </c>
      <c r="D26" s="195">
        <v>0</v>
      </c>
      <c r="E26" s="302" t="s">
        <v>168</v>
      </c>
      <c r="F26" s="302">
        <v>0</v>
      </c>
      <c r="G26" s="194">
        <v>0</v>
      </c>
    </row>
    <row r="27" spans="1:7" ht="15">
      <c r="A27" s="217" t="s">
        <v>217</v>
      </c>
      <c r="B27" s="216">
        <v>-37654.762</v>
      </c>
      <c r="C27" s="216">
        <v>0</v>
      </c>
      <c r="D27" s="195">
        <v>-37654.762</v>
      </c>
      <c r="E27" s="302" t="s">
        <v>168</v>
      </c>
      <c r="F27" s="302">
        <v>0</v>
      </c>
      <c r="G27" s="194">
        <v>-68077.02126120914</v>
      </c>
    </row>
    <row r="28" spans="1:7" ht="15">
      <c r="A28" s="217" t="s">
        <v>218</v>
      </c>
      <c r="B28" s="216">
        <v>0</v>
      </c>
      <c r="C28" s="216">
        <v>0</v>
      </c>
      <c r="D28" s="195">
        <v>0</v>
      </c>
      <c r="E28" s="302" t="s">
        <v>168</v>
      </c>
      <c r="F28" s="302">
        <v>0</v>
      </c>
      <c r="G28" s="194">
        <v>0</v>
      </c>
    </row>
    <row r="29" spans="1:7" ht="15">
      <c r="A29" s="217" t="s">
        <v>219</v>
      </c>
      <c r="B29" s="216">
        <v>771312.301</v>
      </c>
      <c r="C29" s="216">
        <v>89311.198</v>
      </c>
      <c r="D29" s="195">
        <v>682001.103</v>
      </c>
      <c r="E29" s="302">
        <v>7.636232838350237</v>
      </c>
      <c r="F29" s="302">
        <v>0</v>
      </c>
      <c r="G29" s="194">
        <v>1394475.5224905987</v>
      </c>
    </row>
    <row r="30" spans="1:7" ht="15">
      <c r="A30" s="217" t="s">
        <v>220</v>
      </c>
      <c r="B30" s="216">
        <v>-322393.446</v>
      </c>
      <c r="C30" s="216">
        <v>-629659.091</v>
      </c>
      <c r="D30" s="195">
        <v>307265.645</v>
      </c>
      <c r="E30" s="302">
        <v>0.4879873083576268</v>
      </c>
      <c r="F30" s="302">
        <v>0</v>
      </c>
      <c r="G30" s="194">
        <v>-582863.4762800116</v>
      </c>
    </row>
    <row r="31" spans="1:7" ht="15">
      <c r="A31" s="217" t="s">
        <v>221</v>
      </c>
      <c r="B31" s="216">
        <v>0</v>
      </c>
      <c r="C31" s="216">
        <v>0</v>
      </c>
      <c r="D31" s="195">
        <v>0</v>
      </c>
      <c r="E31" s="302" t="s">
        <v>168</v>
      </c>
      <c r="F31" s="302">
        <v>0</v>
      </c>
      <c r="G31" s="194">
        <v>0</v>
      </c>
    </row>
    <row r="32" spans="1:7" ht="15">
      <c r="A32" s="217" t="s">
        <v>222</v>
      </c>
      <c r="B32" s="216">
        <v>-2805</v>
      </c>
      <c r="C32" s="216">
        <v>-1361.7</v>
      </c>
      <c r="D32" s="195">
        <v>-1443.3</v>
      </c>
      <c r="E32" s="302">
        <v>-1.0599250936329587</v>
      </c>
      <c r="F32" s="302">
        <v>0</v>
      </c>
      <c r="G32" s="194">
        <v>-5071.2322823257155</v>
      </c>
    </row>
    <row r="33" spans="1:7" ht="15">
      <c r="A33" s="217" t="s">
        <v>223</v>
      </c>
      <c r="B33" s="216">
        <v>0</v>
      </c>
      <c r="C33" s="216">
        <v>-2397</v>
      </c>
      <c r="D33" s="195">
        <v>2397</v>
      </c>
      <c r="E33" s="302">
        <v>-1</v>
      </c>
      <c r="F33" s="302">
        <v>0</v>
      </c>
      <c r="G33" s="194">
        <v>0</v>
      </c>
    </row>
    <row r="34" spans="1:7" ht="15">
      <c r="A34" s="217" t="s">
        <v>224</v>
      </c>
      <c r="B34" s="216">
        <v>54.77</v>
      </c>
      <c r="C34" s="216">
        <v>5046.017</v>
      </c>
      <c r="D34" s="195">
        <v>-4991.246999999999</v>
      </c>
      <c r="E34" s="302">
        <v>-0.9891458946729668</v>
      </c>
      <c r="F34" s="302">
        <v>0</v>
      </c>
      <c r="G34" s="194">
        <v>99.02010413653457</v>
      </c>
    </row>
    <row r="35" spans="1:7" ht="15">
      <c r="A35" s="217" t="s">
        <v>225</v>
      </c>
      <c r="B35" s="216">
        <v>-368057.391</v>
      </c>
      <c r="C35" s="216">
        <v>-297827.42</v>
      </c>
      <c r="D35" s="195">
        <v>-70229.97100000002</v>
      </c>
      <c r="E35" s="302">
        <v>-0.23580760629763378</v>
      </c>
      <c r="F35" s="302">
        <v>0</v>
      </c>
      <c r="G35" s="194">
        <v>-665420.5073040208</v>
      </c>
    </row>
    <row r="36" spans="1:7" ht="15">
      <c r="A36" s="217" t="s">
        <v>226</v>
      </c>
      <c r="B36" s="216">
        <v>0</v>
      </c>
      <c r="C36" s="216">
        <v>0</v>
      </c>
      <c r="D36" s="195">
        <v>0</v>
      </c>
      <c r="E36" s="302" t="s">
        <v>168</v>
      </c>
      <c r="F36" s="302">
        <v>0</v>
      </c>
      <c r="G36" s="194">
        <v>0</v>
      </c>
    </row>
    <row r="37" spans="1:7" ht="15">
      <c r="A37" s="217" t="s">
        <v>227</v>
      </c>
      <c r="B37" s="216">
        <v>-120018.812</v>
      </c>
      <c r="C37" s="216">
        <v>-81125.945</v>
      </c>
      <c r="D37" s="195">
        <v>-38892.867</v>
      </c>
      <c r="E37" s="302">
        <v>-0.47941342316567154</v>
      </c>
      <c r="F37" s="302">
        <v>0</v>
      </c>
      <c r="G37" s="194">
        <v>-216985.1243853052</v>
      </c>
    </row>
    <row r="38" spans="1:7" ht="15">
      <c r="A38" s="217" t="s">
        <v>228</v>
      </c>
      <c r="B38" s="216">
        <v>2037.93</v>
      </c>
      <c r="C38" s="216">
        <v>0</v>
      </c>
      <c r="D38" s="195">
        <v>2037.93</v>
      </c>
      <c r="E38" s="302" t="s">
        <v>168</v>
      </c>
      <c r="F38" s="302">
        <v>0</v>
      </c>
      <c r="G38" s="194">
        <v>3684.4265258894993</v>
      </c>
    </row>
    <row r="39" spans="1:7" ht="15">
      <c r="A39" s="217" t="s">
        <v>229</v>
      </c>
      <c r="B39" s="216">
        <v>-1728.73</v>
      </c>
      <c r="C39" s="216">
        <v>-1771.953</v>
      </c>
      <c r="D39" s="195">
        <v>43.222999999999956</v>
      </c>
      <c r="E39" s="302">
        <v>0.02439285917854478</v>
      </c>
      <c r="F39" s="302">
        <v>0</v>
      </c>
      <c r="G39" s="194">
        <v>-3125.415822967891</v>
      </c>
    </row>
    <row r="40" spans="1:7" ht="15">
      <c r="A40" s="217" t="s">
        <v>213</v>
      </c>
      <c r="B40" s="216">
        <v>0</v>
      </c>
      <c r="C40" s="216">
        <v>0</v>
      </c>
      <c r="D40" s="195">
        <v>0</v>
      </c>
      <c r="E40" s="302" t="s">
        <v>168</v>
      </c>
      <c r="F40" s="302">
        <v>0</v>
      </c>
      <c r="G40" s="194">
        <v>0</v>
      </c>
    </row>
    <row r="41" spans="1:7" ht="15">
      <c r="A41" s="217" t="s">
        <v>230</v>
      </c>
      <c r="B41" s="216">
        <v>0</v>
      </c>
      <c r="C41" s="216">
        <v>0</v>
      </c>
      <c r="D41" s="195">
        <v>0</v>
      </c>
      <c r="E41" s="302" t="s">
        <v>168</v>
      </c>
      <c r="F41" s="302">
        <v>0</v>
      </c>
      <c r="G41" s="194">
        <v>0</v>
      </c>
    </row>
    <row r="42" spans="1:7" ht="15">
      <c r="A42" s="217" t="s">
        <v>231</v>
      </c>
      <c r="B42" s="216">
        <v>0</v>
      </c>
      <c r="C42" s="216">
        <v>0</v>
      </c>
      <c r="D42" s="195">
        <v>0</v>
      </c>
      <c r="E42" s="302" t="s">
        <v>168</v>
      </c>
      <c r="F42" s="302">
        <v>0</v>
      </c>
      <c r="G42" s="194">
        <v>0</v>
      </c>
    </row>
    <row r="43" spans="1:7" ht="15">
      <c r="A43" s="217" t="s">
        <v>232</v>
      </c>
      <c r="B43" s="216">
        <v>-7841.165</v>
      </c>
      <c r="C43" s="216">
        <v>0</v>
      </c>
      <c r="D43" s="195">
        <v>-7841.165</v>
      </c>
      <c r="E43" s="302" t="s">
        <v>168</v>
      </c>
      <c r="F43" s="302">
        <v>0</v>
      </c>
      <c r="G43" s="194">
        <v>-14176.245660977725</v>
      </c>
    </row>
    <row r="44" spans="1:7" ht="15">
      <c r="A44" s="217" t="s">
        <v>233</v>
      </c>
      <c r="B44" s="216">
        <v>8393.525</v>
      </c>
      <c r="C44" s="216">
        <v>0</v>
      </c>
      <c r="D44" s="195">
        <v>8393.525</v>
      </c>
      <c r="E44" s="302" t="s">
        <v>168</v>
      </c>
      <c r="F44" s="302">
        <v>0</v>
      </c>
      <c r="G44" s="194">
        <v>15174.871637257738</v>
      </c>
    </row>
    <row r="45" spans="1:7" ht="15">
      <c r="A45" s="217" t="s">
        <v>234</v>
      </c>
      <c r="B45" s="216">
        <v>0</v>
      </c>
      <c r="C45" s="216">
        <v>0</v>
      </c>
      <c r="D45" s="195">
        <v>0</v>
      </c>
      <c r="E45" s="302" t="s">
        <v>168</v>
      </c>
      <c r="F45" s="302">
        <v>0</v>
      </c>
      <c r="G45" s="194">
        <v>0</v>
      </c>
    </row>
    <row r="46" spans="1:7" ht="15">
      <c r="A46" s="217" t="s">
        <v>209</v>
      </c>
      <c r="B46" s="216">
        <v>9543.359</v>
      </c>
      <c r="C46" s="216">
        <v>4238.284</v>
      </c>
      <c r="D46" s="195">
        <v>5305.075000000001</v>
      </c>
      <c r="E46" s="302">
        <v>1.2517035196320023</v>
      </c>
      <c r="F46" s="302">
        <v>0</v>
      </c>
      <c r="G46" s="194">
        <v>17253.686361006654</v>
      </c>
    </row>
    <row r="47" spans="1:7" ht="15">
      <c r="A47" s="217" t="s">
        <v>211</v>
      </c>
      <c r="B47" s="216">
        <v>49695.743</v>
      </c>
      <c r="C47" s="216">
        <v>38985.4</v>
      </c>
      <c r="D47" s="195">
        <v>10710.343</v>
      </c>
      <c r="E47" s="302">
        <v>0.2747270260148671</v>
      </c>
      <c r="F47" s="302">
        <v>0</v>
      </c>
      <c r="G47" s="194">
        <v>89846.22324269598</v>
      </c>
    </row>
    <row r="48" spans="1:7" ht="15">
      <c r="A48" s="217" t="s">
        <v>212</v>
      </c>
      <c r="B48" s="216">
        <v>0</v>
      </c>
      <c r="C48" s="216">
        <v>0</v>
      </c>
      <c r="D48" s="195">
        <v>0</v>
      </c>
      <c r="E48" s="302" t="s">
        <v>168</v>
      </c>
      <c r="F48" s="302">
        <v>0</v>
      </c>
      <c r="G48" s="194">
        <v>0</v>
      </c>
    </row>
    <row r="49" spans="1:7" ht="15">
      <c r="A49" s="217" t="s">
        <v>213</v>
      </c>
      <c r="B49" s="216">
        <v>11787.717</v>
      </c>
      <c r="C49" s="216">
        <v>-568.061</v>
      </c>
      <c r="D49" s="195">
        <v>12355.778</v>
      </c>
      <c r="E49" s="302">
        <v>21.750794368914605</v>
      </c>
      <c r="F49" s="302">
        <v>0</v>
      </c>
      <c r="G49" s="194">
        <v>21311.319424356378</v>
      </c>
    </row>
    <row r="50" spans="1:7" ht="15">
      <c r="A50" s="45" t="s">
        <v>235</v>
      </c>
      <c r="B50" s="196">
        <v>-7673.960999999999</v>
      </c>
      <c r="C50" s="196">
        <v>-877130.2710000001</v>
      </c>
      <c r="D50" s="196">
        <v>869456.31</v>
      </c>
      <c r="E50" s="88">
        <v>0.9912510589889332</v>
      </c>
      <c r="F50" s="89">
        <v>0</v>
      </c>
      <c r="G50" s="196">
        <v>-13873.953210876482</v>
      </c>
    </row>
    <row r="51" spans="1:7" ht="15">
      <c r="A51" s="217" t="s">
        <v>236</v>
      </c>
      <c r="B51" s="216">
        <v>0</v>
      </c>
      <c r="C51" s="216">
        <v>1142753.51</v>
      </c>
      <c r="D51" s="195">
        <v>-1142753.51</v>
      </c>
      <c r="E51" s="302">
        <v>-1</v>
      </c>
      <c r="F51" s="302">
        <v>0</v>
      </c>
      <c r="G51" s="194">
        <v>0</v>
      </c>
    </row>
    <row r="52" spans="1:7" ht="15">
      <c r="A52" s="217" t="s">
        <v>237</v>
      </c>
      <c r="B52" s="216">
        <v>0</v>
      </c>
      <c r="C52" s="216">
        <v>0</v>
      </c>
      <c r="D52" s="195">
        <v>0</v>
      </c>
      <c r="E52" s="302" t="s">
        <v>168</v>
      </c>
      <c r="F52" s="302">
        <v>0</v>
      </c>
      <c r="G52" s="194">
        <v>0</v>
      </c>
    </row>
    <row r="53" spans="1:7" ht="15">
      <c r="A53" s="217" t="s">
        <v>238</v>
      </c>
      <c r="B53" s="216">
        <v>0</v>
      </c>
      <c r="C53" s="216">
        <v>0</v>
      </c>
      <c r="D53" s="195">
        <v>0</v>
      </c>
      <c r="E53" s="302" t="s">
        <v>168</v>
      </c>
      <c r="F53" s="302">
        <v>0</v>
      </c>
      <c r="G53" s="194">
        <v>0</v>
      </c>
    </row>
    <row r="54" spans="1:7" ht="15">
      <c r="A54" s="217" t="s">
        <v>239</v>
      </c>
      <c r="B54" s="216">
        <v>-133831.124</v>
      </c>
      <c r="C54" s="216">
        <v>0</v>
      </c>
      <c r="D54" s="195">
        <v>-133831.124</v>
      </c>
      <c r="E54" s="302" t="s">
        <v>168</v>
      </c>
      <c r="F54" s="302">
        <v>0</v>
      </c>
      <c r="G54" s="194">
        <v>-241956.76164304314</v>
      </c>
    </row>
    <row r="55" spans="1:7" ht="15">
      <c r="A55" s="217" t="s">
        <v>240</v>
      </c>
      <c r="B55" s="216">
        <v>510744.589</v>
      </c>
      <c r="C55" s="216">
        <v>74983.595</v>
      </c>
      <c r="D55" s="195">
        <v>435760.99399999995</v>
      </c>
      <c r="E55" s="302">
        <v>5.811417737439768</v>
      </c>
      <c r="F55" s="302">
        <v>0</v>
      </c>
      <c r="G55" s="194">
        <v>923388.3949233439</v>
      </c>
    </row>
    <row r="56" spans="1:7" ht="15">
      <c r="A56" s="217" t="s">
        <v>241</v>
      </c>
      <c r="B56" s="216">
        <v>490626.677</v>
      </c>
      <c r="C56" s="216">
        <v>45000.858</v>
      </c>
      <c r="D56" s="195">
        <v>445625.819</v>
      </c>
      <c r="E56" s="302">
        <v>9.902607168067775</v>
      </c>
      <c r="F56" s="302">
        <v>0</v>
      </c>
      <c r="G56" s="194">
        <v>887016.6998119757</v>
      </c>
    </row>
    <row r="57" spans="1:7" ht="15">
      <c r="A57" s="217" t="s">
        <v>242</v>
      </c>
      <c r="B57" s="216">
        <v>20117.912</v>
      </c>
      <c r="C57" s="216">
        <v>29982.737</v>
      </c>
      <c r="D57" s="195">
        <v>-9864.825</v>
      </c>
      <c r="E57" s="302">
        <v>-0.329016827249627</v>
      </c>
      <c r="F57" s="302">
        <v>0</v>
      </c>
      <c r="G57" s="194">
        <v>36371.69511136824</v>
      </c>
    </row>
    <row r="58" spans="1:7" ht="15">
      <c r="A58" s="217" t="s">
        <v>243</v>
      </c>
      <c r="B58" s="216">
        <v>0</v>
      </c>
      <c r="C58" s="216">
        <v>693.084</v>
      </c>
      <c r="D58" s="195">
        <v>-693.084</v>
      </c>
      <c r="E58" s="303">
        <v>-1</v>
      </c>
      <c r="F58" s="302">
        <v>0</v>
      </c>
      <c r="G58" s="194">
        <v>0</v>
      </c>
    </row>
    <row r="59" spans="1:7" ht="15">
      <c r="A59" s="217" t="s">
        <v>244</v>
      </c>
      <c r="B59" s="216">
        <v>-465170.104</v>
      </c>
      <c r="C59" s="216">
        <v>-145663.549</v>
      </c>
      <c r="D59" s="195">
        <v>-319506.555</v>
      </c>
      <c r="E59" s="302">
        <v>-2.1934557903707264</v>
      </c>
      <c r="F59" s="302">
        <v>0</v>
      </c>
      <c r="G59" s="194">
        <v>-840993.1009545849</v>
      </c>
    </row>
    <row r="60" spans="1:7" ht="15">
      <c r="A60" s="217" t="s">
        <v>245</v>
      </c>
      <c r="B60" s="216">
        <v>-8238.907</v>
      </c>
      <c r="C60" s="216">
        <v>-14336.85</v>
      </c>
      <c r="D60" s="195">
        <v>6097.943000000001</v>
      </c>
      <c r="E60" s="302">
        <v>0.4253335286342538</v>
      </c>
      <c r="F60" s="302">
        <v>0</v>
      </c>
      <c r="G60" s="194">
        <v>-14895.333743129879</v>
      </c>
    </row>
    <row r="61" spans="1:7" ht="15">
      <c r="A61" s="217" t="s">
        <v>246</v>
      </c>
      <c r="B61" s="216">
        <v>0</v>
      </c>
      <c r="C61" s="216">
        <v>0</v>
      </c>
      <c r="D61" s="195">
        <v>0</v>
      </c>
      <c r="E61" s="302" t="s">
        <v>168</v>
      </c>
      <c r="F61" s="302">
        <v>0</v>
      </c>
      <c r="G61" s="194">
        <v>0</v>
      </c>
    </row>
    <row r="62" spans="1:7" ht="15">
      <c r="A62" s="217" t="s">
        <v>247</v>
      </c>
      <c r="B62" s="216">
        <v>0</v>
      </c>
      <c r="C62" s="216">
        <v>0</v>
      </c>
      <c r="D62" s="195">
        <v>0</v>
      </c>
      <c r="E62" s="302" t="s">
        <v>168</v>
      </c>
      <c r="F62" s="302">
        <v>0</v>
      </c>
      <c r="G62" s="194">
        <v>0</v>
      </c>
    </row>
    <row r="63" spans="1:7" ht="15">
      <c r="A63" s="217" t="s">
        <v>208</v>
      </c>
      <c r="B63" s="216">
        <v>-550548.324</v>
      </c>
      <c r="C63" s="216">
        <v>-367600.105</v>
      </c>
      <c r="D63" s="195">
        <v>-182948.21900000004</v>
      </c>
      <c r="E63" s="302">
        <v>-0.49768271692958316</v>
      </c>
      <c r="F63" s="302">
        <v>0</v>
      </c>
      <c r="G63" s="194">
        <v>-995350.6002314145</v>
      </c>
    </row>
    <row r="64" spans="1:7" ht="15">
      <c r="A64" s="217" t="s">
        <v>210</v>
      </c>
      <c r="B64" s="216">
        <v>-133157.904</v>
      </c>
      <c r="C64" s="216">
        <v>-108589.268</v>
      </c>
      <c r="D64" s="195">
        <v>-24568.636000000013</v>
      </c>
      <c r="E64" s="302">
        <v>-0.22625289268917453</v>
      </c>
      <c r="F64" s="302">
        <v>0</v>
      </c>
      <c r="G64" s="194">
        <v>-240739.62973676602</v>
      </c>
    </row>
    <row r="65" spans="1:7" ht="15">
      <c r="A65" s="217" t="s">
        <v>212</v>
      </c>
      <c r="B65" s="216">
        <v>0</v>
      </c>
      <c r="C65" s="216">
        <v>0</v>
      </c>
      <c r="D65" s="195">
        <v>0</v>
      </c>
      <c r="E65" s="302" t="s">
        <v>168</v>
      </c>
      <c r="F65" s="302">
        <v>0</v>
      </c>
      <c r="G65" s="194">
        <v>0</v>
      </c>
    </row>
    <row r="66" spans="1:7" ht="15">
      <c r="A66" s="217" t="s">
        <v>213</v>
      </c>
      <c r="B66" s="216">
        <v>-128453.665</v>
      </c>
      <c r="C66" s="216">
        <v>-23339.005</v>
      </c>
      <c r="D66" s="195">
        <v>-105114.65999999999</v>
      </c>
      <c r="E66" s="302">
        <v>-4.503819250220821</v>
      </c>
      <c r="F66" s="302">
        <v>0</v>
      </c>
      <c r="G66" s="194">
        <v>-232234.71398611512</v>
      </c>
    </row>
    <row r="67" spans="1:7" ht="15">
      <c r="A67" s="45" t="s">
        <v>248</v>
      </c>
      <c r="B67" s="196">
        <v>-908655.439</v>
      </c>
      <c r="C67" s="196">
        <v>558901.412</v>
      </c>
      <c r="D67" s="196">
        <v>-1467556.851</v>
      </c>
      <c r="E67" s="88">
        <v>-2.6257884118567945</v>
      </c>
      <c r="F67" s="89">
        <v>0</v>
      </c>
      <c r="G67" s="196">
        <v>-1642781.7453717096</v>
      </c>
    </row>
    <row r="68" spans="1:7" ht="15">
      <c r="A68" s="219"/>
      <c r="B68" s="216"/>
      <c r="C68" s="216"/>
      <c r="D68" s="195"/>
      <c r="E68" s="302"/>
      <c r="F68" s="302"/>
      <c r="G68" s="194"/>
    </row>
    <row r="69" spans="1:7" ht="25.5">
      <c r="A69" s="262" t="s">
        <v>249</v>
      </c>
      <c r="B69" s="220">
        <v>-433625.949</v>
      </c>
      <c r="C69" s="220">
        <v>366312.294</v>
      </c>
      <c r="D69" s="220">
        <v>-799938.243</v>
      </c>
      <c r="E69" s="221">
        <v>-2.183760294433361</v>
      </c>
      <c r="F69" s="77">
        <v>0</v>
      </c>
      <c r="G69" s="220">
        <v>-783963.6046427538</v>
      </c>
    </row>
    <row r="70" spans="1:7" ht="15">
      <c r="A70" s="219"/>
      <c r="B70" s="216"/>
      <c r="C70" s="216"/>
      <c r="D70" s="195"/>
      <c r="E70" s="302"/>
      <c r="F70" s="302"/>
      <c r="G70" s="194"/>
    </row>
    <row r="71" spans="1:7" ht="15">
      <c r="A71" s="217" t="s">
        <v>250</v>
      </c>
      <c r="B71" s="216">
        <v>49985.496</v>
      </c>
      <c r="C71" s="216">
        <v>-14041.116</v>
      </c>
      <c r="D71" s="195">
        <v>64026.612</v>
      </c>
      <c r="E71" s="302">
        <v>4.559937543426035</v>
      </c>
      <c r="F71" s="302">
        <v>0</v>
      </c>
      <c r="G71" s="194">
        <v>90370.0752097194</v>
      </c>
    </row>
    <row r="72" spans="1:7" ht="15">
      <c r="A72" s="219"/>
      <c r="B72" s="216"/>
      <c r="C72" s="216"/>
      <c r="D72" s="195"/>
      <c r="E72" s="302"/>
      <c r="F72" s="302"/>
      <c r="G72" s="194"/>
    </row>
    <row r="73" spans="1:7" ht="15">
      <c r="A73" s="45" t="s">
        <v>251</v>
      </c>
      <c r="B73" s="196">
        <v>-383640.453</v>
      </c>
      <c r="C73" s="196">
        <v>352271.178</v>
      </c>
      <c r="D73" s="196">
        <v>-735911.631</v>
      </c>
      <c r="E73" s="88">
        <v>-2.0890486561463737</v>
      </c>
      <c r="F73" s="89">
        <v>0</v>
      </c>
      <c r="G73" s="196">
        <v>-693593.5294330344</v>
      </c>
    </row>
    <row r="74" spans="1:7" ht="15">
      <c r="A74" s="219"/>
      <c r="B74" s="216"/>
      <c r="C74" s="216"/>
      <c r="D74" s="195"/>
      <c r="E74" s="302"/>
      <c r="F74" s="302"/>
      <c r="G74" s="194"/>
    </row>
    <row r="75" spans="1:7" ht="15">
      <c r="A75" s="217" t="s">
        <v>252</v>
      </c>
      <c r="B75" s="216">
        <v>1606387.569</v>
      </c>
      <c r="C75" s="216">
        <v>815832.061</v>
      </c>
      <c r="D75" s="195">
        <v>790555.5079999999</v>
      </c>
      <c r="E75" s="302">
        <v>0.9690174556648122</v>
      </c>
      <c r="F75" s="302">
        <v>0</v>
      </c>
      <c r="G75" s="194">
        <v>2904229.7675007232</v>
      </c>
    </row>
    <row r="76" spans="1:7" ht="15">
      <c r="A76" s="219"/>
      <c r="B76" s="216"/>
      <c r="C76" s="216"/>
      <c r="D76" s="195"/>
      <c r="E76" s="302"/>
      <c r="F76" s="302"/>
      <c r="G76" s="194"/>
    </row>
    <row r="77" spans="1:7" ht="15">
      <c r="A77" s="45" t="s">
        <v>253</v>
      </c>
      <c r="B77" s="196">
        <v>1222747.116</v>
      </c>
      <c r="C77" s="196">
        <v>1168103.239</v>
      </c>
      <c r="D77" s="196">
        <v>54643.87699999986</v>
      </c>
      <c r="E77" s="88">
        <v>0.0467800064031839</v>
      </c>
      <c r="F77" s="301">
        <v>0</v>
      </c>
      <c r="G77" s="196">
        <v>2210636.238067689</v>
      </c>
    </row>
    <row r="78" spans="1:7" ht="15.75" thickBot="1">
      <c r="A78" s="222"/>
      <c r="B78" s="223"/>
      <c r="C78" s="223"/>
      <c r="D78" s="224"/>
      <c r="E78" s="261"/>
      <c r="F78" s="261"/>
      <c r="G78" s="225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Endesa</dc:creator>
  <cp:keywords/>
  <dc:description/>
  <cp:lastModifiedBy>cl10634177k</cp:lastModifiedBy>
  <cp:lastPrinted>2014-07-22T15:06:23Z</cp:lastPrinted>
  <dcterms:created xsi:type="dcterms:W3CDTF">2010-05-13T19:41:05Z</dcterms:created>
  <dcterms:modified xsi:type="dcterms:W3CDTF">2014-07-24T21:23:28Z</dcterms:modified>
  <cp:category/>
  <cp:version/>
  <cp:contentType/>
  <cp:contentStatus/>
</cp:coreProperties>
</file>