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s Releases\1Q18 Press\"/>
    </mc:Choice>
  </mc:AlternateContent>
  <bookViews>
    <workbookView xWindow="10245" yWindow="-15" windowWidth="8745" windowHeight="6930" tabRatio="744" firstSheet="4" activeTab="7"/>
  </bookViews>
  <sheets>
    <sheet name="Ebitda" sheetId="37" r:id="rId1"/>
    <sheet name="Generation Business" sheetId="17" r:id="rId2"/>
    <sheet name="Distribution Business" sheetId="5" r:id="rId3"/>
    <sheet name="Income Statement" sheetId="8" r:id="rId4"/>
    <sheet name="energy sales revenues" sheetId="26" r:id="rId5"/>
    <sheet name="Ebitda by business CO" sheetId="38" r:id="rId6"/>
    <sheet name="Ebitda and others by country" sheetId="41" r:id="rId7"/>
    <sheet name="Non operating CO" sheetId="42" r:id="rId8"/>
    <sheet name="Balance sheet" sheetId="43" r:id="rId9"/>
    <sheet name="Ratios OC" sheetId="10" r:id="rId10"/>
    <sheet name="Property, plant and equipment" sheetId="13" r:id="rId11"/>
    <sheet name="Dx physical data" sheetId="34" r:id="rId12"/>
    <sheet name="Gx physical data" sheetId="35" r:id="rId13"/>
    <sheet name="Subsidiaries" sheetId="25" r:id="rId14"/>
    <sheet name="Segment by Country" sheetId="49" r:id="rId15"/>
    <sheet name="Segment by Business" sheetId="50" r:id="rId16"/>
    <sheet name="Generation segment" sheetId="51" r:id="rId17"/>
    <sheet name="Distribution segment" sheetId="52" r:id="rId18"/>
    <sheet name="Ebitda y activo fijo" sheetId="19" state="hidden" r:id="rId19"/>
    <sheet name="Merc Generacón" sheetId="4" state="hidden" r:id="rId20"/>
    <sheet name="Impuestos Diferidos" sheetId="16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>#REF!</definedName>
    <definedName name="_ALT_X">#REF!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bco1">[1]empresa!#REF!</definedName>
    <definedName name="_DAT1">[2]Resumen!#REF!</definedName>
    <definedName name="_DAT10">#REF!</definedName>
    <definedName name="_DAT11">#REF!</definedName>
    <definedName name="_DAT12">#REF!</definedName>
    <definedName name="_DAT2">[2]Resumen!#REF!</definedName>
    <definedName name="_DAT3">[2]Resumen!#REF!</definedName>
    <definedName name="_DAT4">[2]Resumen!#REF!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4" hidden="1">'Segment by Country'!$A$3:$AG$133</definedName>
    <definedName name="_ING1">[3]CMRESU99!#REF!</definedName>
    <definedName name="_ING2">[3]CMRESU99!#REF!</definedName>
    <definedName name="_ING3">[3]CMRESU99!#REF!</definedName>
    <definedName name="_ING4">[3]CMRESU99!#REF!</definedName>
    <definedName name="_ING5">[3]CMRESU99!#REF!</definedName>
    <definedName name="_ING6">[3]CMRESU99!#REF!</definedName>
    <definedName name="_ING7">[3]CMRESU99!#REF!</definedName>
    <definedName name="_inv01">[4]Balance!$D$4</definedName>
    <definedName name="_Order1" hidden="1">255</definedName>
    <definedName name="_Order2" hidden="1">255</definedName>
    <definedName name="_VPP1">#REF!</definedName>
    <definedName name="_VPP2">#REF!</definedName>
    <definedName name="_VPP3">#REF!</definedName>
    <definedName name="a">'[5]Balance General'!$A$1:$W$130</definedName>
    <definedName name="A._E_INMOB._PASTOS_VERDES">#REF!</definedName>
    <definedName name="aa">#REF!</definedName>
    <definedName name="aaaaaa">#REF!</definedName>
    <definedName name="AD_Ajuste_VPP">'[6]AD Invers'!#REF!</definedName>
    <definedName name="AD_CM_Dividendos">'[6]AD Invers'!#REF!</definedName>
    <definedName name="AD_Corr_Mon_Inversion">'[6]AD Invers'!#REF!</definedName>
    <definedName name="AD_Patrim_Negativo">'[6]AD Invers'!#REF!</definedName>
    <definedName name="AD_Reconc_Utilidad.">#REF!</definedName>
    <definedName name="agosto_2001">#REF!</definedName>
    <definedName name="agosto_2002">#REF!</definedName>
    <definedName name="agosto_2003">#REF!</definedName>
    <definedName name="agosto_2004">#REF!</definedName>
    <definedName name="agosto_2005">#REF!</definedName>
    <definedName name="AGRICOLA_DE_CAMEROS">#REF!</definedName>
    <definedName name="AGUAS_SANTIAGO_PONIENTE">#REF!</definedName>
    <definedName name="AGUAS_STGO">#REF!</definedName>
    <definedName name="AJUSTADO">#REF!</definedName>
    <definedName name="AJUSTES_CERJ_MAYOR">#REF!</definedName>
    <definedName name="AJUSTES_CERJ_MENOR">#REF!</definedName>
    <definedName name="AJUSTES_CHILECTRA">#REF!</definedName>
    <definedName name="AJUSTES_DISTR_MAYOR">#REF!</definedName>
    <definedName name="AJUSTES_ENDESA">#REF!</definedName>
    <definedName name="AJUSTES_RIOMAIPO">#REF!</definedName>
    <definedName name="AMPLA">#REF!</definedName>
    <definedName name="AMPLA_">#REF!</definedName>
    <definedName name="AMPLA_INVESTIMENTOS">#REF!</definedName>
    <definedName name="AMPLA_INVESTIMENTOS_">#REF!</definedName>
    <definedName name="Año">[7]introduccion!#REF!</definedName>
    <definedName name="aprile_2001">#REF!</definedName>
    <definedName name="aprile_2002">#REF!</definedName>
    <definedName name="aprile_2003">#REF!</definedName>
    <definedName name="aprile_2004">#REF!</definedName>
    <definedName name="aprile_2005">#REF!</definedName>
    <definedName name="_xlnm.Print_Area" localSheetId="2">'Distribution Business'!$B$3:$L$17</definedName>
    <definedName name="_xlnm.Print_Area" localSheetId="18">'Ebitda y activo fijo'!$C$5:$G$30</definedName>
    <definedName name="_xlnm.Print_Area" localSheetId="1">'Generation Business'!$B$3:$K$21</definedName>
    <definedName name="_xlnm.Print_Area" localSheetId="16">'Generation segment'!$A$73:$M$133</definedName>
    <definedName name="_xlnm.Print_Area" localSheetId="20">'Impuestos Diferidos'!$C$4:$F$11</definedName>
    <definedName name="_xlnm.Print_Area" localSheetId="3">'Income Statement'!$B$3:$F$37</definedName>
    <definedName name="_xlnm.Print_Area" localSheetId="19">'Merc Generacón'!$B$3:$G$18</definedName>
    <definedName name="_xlnm.Print_Area" localSheetId="10">'Property, plant and equipment'!$B$3:$H$36</definedName>
    <definedName name="_xlnm.Print_Area" localSheetId="9">'Ratios OC'!$B$2:$K$18</definedName>
    <definedName name="_xlnm.Print_Area" localSheetId="15">'Segment by Business'!$A$75:$L$133</definedName>
    <definedName name="_xlnm.Print_Area" localSheetId="14">'Segment by Country'!$A$73:$S$133</definedName>
    <definedName name="AREA01">#REF!</definedName>
    <definedName name="AREA02">#REF!</definedName>
    <definedName name="AREA04">#REF!</definedName>
    <definedName name="AS2DocOpenMode" hidden="1">"AS2DocumentEdit"</definedName>
    <definedName name="asiento">#REF!</definedName>
    <definedName name="AVvillas">'[8]Deposito a Plazo'!#REF!</definedName>
    <definedName name="BAJAS">#REF!</definedName>
    <definedName name="BAL.OCT">#REF!</definedName>
    <definedName name="Balance">#REF!</definedName>
    <definedName name="banco">'[9]#¡REF'!#REF!</definedName>
    <definedName name="Banco_Interbank">'[8]Deposito a Plazo'!#REF!</definedName>
    <definedName name="Banco_Paribas_luxembourg">'[8]Deposito a Plazo'!#REF!</definedName>
    <definedName name="Banco_Real">'[8]Deposito a Plazo'!#REF!</definedName>
    <definedName name="Banco_Santander_Santiago">'[8]Deposito a Plazo'!#REF!</definedName>
    <definedName name="_xlnm.Database">#REF!</definedName>
    <definedName name="basema">#REF!</definedName>
    <definedName name="BETANIA">#REF!</definedName>
    <definedName name="BETANIA_S.A.">#REF!</definedName>
    <definedName name="BETANIA_SA">#REF!</definedName>
    <definedName name="bloqueoMeta_Data">#REF!</definedName>
    <definedName name="BLPH29" hidden="1">'[10]bond curves-n.u.'!$C$16</definedName>
    <definedName name="C_COSTANERA">'[11]Detalle Otros Flujo'!#REF!</definedName>
    <definedName name="C_EL_GOBERNADOR">'[12]Estado de Resultado'!#REF!</definedName>
    <definedName name="CACHOEIRA_DOURADA">'[11]Detalle Otros Flujo'!#REF!</definedName>
    <definedName name="CACHOEIRA_DOURADA_">#REF!</definedName>
    <definedName name="CACHOEIRA_DOURADA_SA">'[13]Estado de Resultado'!$Y$8</definedName>
    <definedName name="CACHOERIA_DOURADA_">#REF!</definedName>
    <definedName name="CAM">#REF!</definedName>
    <definedName name="CAM_LTDA">'[14]Bce Brasil'!#REF!</definedName>
    <definedName name="CAM_LTDA.">#REF!</definedName>
    <definedName name="CAM_SA">#REF!</definedName>
    <definedName name="CAMEROS">#REF!</definedName>
    <definedName name="CapFloor_T0">[15]Rng_CapFloor_T0!$A$1:$CK$5</definedName>
    <definedName name="CAPITAL_ENERGIA">'[11]Detalle Otros Flujo'!#REF!</definedName>
    <definedName name="category_disponible">#REF!</definedName>
    <definedName name="CELTA">'[16]Balance General'!#REF!</definedName>
    <definedName name="CELTA_S.A.">#REF!</definedName>
    <definedName name="CELTA_SA">#REF!</definedName>
    <definedName name="CEMSA">#REF!</definedName>
    <definedName name="CEMSA_SA">#REF!</definedName>
    <definedName name="CENTRAL_COSTANERA">#REF!</definedName>
    <definedName name="CERJ">#REF!</definedName>
    <definedName name="CESA">'[17]Estado de Resultado'!$V$8</definedName>
    <definedName name="CGTF">#REF!</definedName>
    <definedName name="CGTF_">#REF!</definedName>
    <definedName name="check_offline">#REF!</definedName>
    <definedName name="CHF_EUR">#REF!</definedName>
    <definedName name="CHFvs.DEM">#REF!</definedName>
    <definedName name="CHFvs.EUR">#REF!</definedName>
    <definedName name="CHFvs.USD">#REF!</definedName>
    <definedName name="CHILECTRA">#REF!</definedName>
    <definedName name="CHILECTRA_INTERNACIONAL">#REF!</definedName>
    <definedName name="CHILECTRA_INTERNACIONAL_SA">#REF!</definedName>
    <definedName name="CHILECTRA_INVERSUD">#REF!</definedName>
    <definedName name="CHILECTRA_INVERSUD_SA">#REF!</definedName>
    <definedName name="CHILECTRA_SA">#REF!</definedName>
    <definedName name="CHINANGO">#REF!</definedName>
    <definedName name="CHINANGO_SA">#REF!</definedName>
    <definedName name="CHOCON">#REF!</definedName>
    <definedName name="CHOCON_S.A.">#REF!</definedName>
    <definedName name="CHOCON_SA">#REF!</definedName>
    <definedName name="CIA_PERUANA">#REF!</definedName>
    <definedName name="CIA_PERUANA_SA">#REF!</definedName>
    <definedName name="CIA_SAN_ISIDRO">#REF!</definedName>
    <definedName name="CIEN">#REF!</definedName>
    <definedName name="CIEN_">#REF!</definedName>
    <definedName name="CODENSA">#REF!</definedName>
    <definedName name="CODENSA_SA">#REF!</definedName>
    <definedName name="Codigo_compañia">#REF!</definedName>
    <definedName name="codigo_empresa">#REF!</definedName>
    <definedName name="codigo20">'[18]20'!#REF!</definedName>
    <definedName name="COELCE">#REF!</definedName>
    <definedName name="COELCE_">#REF!</definedName>
    <definedName name="compañia_codigo">#REF!</definedName>
    <definedName name="COMPAÑÍA_PERUANA">#REF!</definedName>
    <definedName name="CONO_SUR">#REF!</definedName>
    <definedName name="CONO_SUR_SA">#REF!</definedName>
    <definedName name="CONOSUR">#REF!</definedName>
    <definedName name="CONOSUR_SA">'[11]Detalle Otros Flujo'!#REF!</definedName>
    <definedName name="consolidado">'[19]NO CUADRA'!$A$3:$I$235</definedName>
    <definedName name="CONSTRUCTORA">'[12]Balance General'!#REF!</definedName>
    <definedName name="CONTABILIZACION_serie_10años">#REF!</definedName>
    <definedName name="control">#REF!</definedName>
    <definedName name="CORFIVALLE">#REF!</definedName>
    <definedName name="COSTANERA">'[16]Balance General'!#REF!</definedName>
    <definedName name="COSTANERA_S.A.">#REF!</definedName>
    <definedName name="COSTANERA_SA">#REF!</definedName>
    <definedName name="Ctas_Ctes_Relac">#REF!</definedName>
    <definedName name="ctas_por_cob_y_pag">'[19]NO CUADRA'!#REF!</definedName>
    <definedName name="Ctas_Relacionadas">#REF!</definedName>
    <definedName name="Ctas_Relacionadas1">#REF!</definedName>
    <definedName name="ctasctes">'[19]NO CUADRA'!$A$8:$AQ$109</definedName>
    <definedName name="CTM">#REF!</definedName>
    <definedName name="CTM_">#REF!</definedName>
    <definedName name="cua">#REF!</definedName>
    <definedName name="cuadratura_result">#REF!</definedName>
    <definedName name="Cuadro_1">#REF!</definedName>
    <definedName name="CUADRO13">#REF!</definedName>
    <definedName name="d">'[20]Deposito a Plazo'!#REF!</definedName>
    <definedName name="Datos">'[19]NO CUADRA'!$A$3:$I$235</definedName>
    <definedName name="dd">'[21]Oblig bco C P'!#REF!</definedName>
    <definedName name="DEMvs.EUR">#REF!</definedName>
    <definedName name="DEMvs.USD">#REF!</definedName>
    <definedName name="DEPRECIACION">#REF!</definedName>
    <definedName name="DETALLE">#REF!</definedName>
    <definedName name="dicembre_2001">#REF!</definedName>
    <definedName name="dicembre_2002">#REF!</definedName>
    <definedName name="dicembre_2003">#REF!</definedName>
    <definedName name="dicembre_2004">#REF!</definedName>
    <definedName name="dicembre_2005">#REF!</definedName>
    <definedName name="DIPREL">#REF!</definedName>
    <definedName name="DISTRILIMA">'[22]Balance General'!#REF!</definedName>
    <definedName name="DISTRILIMA_SA">'[22]Estado de Resultado'!#REF!</definedName>
    <definedName name="DOLARES">#REF!</definedName>
    <definedName name="e">'[21]Prov  y Cast'!#REF!</definedName>
    <definedName name="E.RES.OCT">#REF!</definedName>
    <definedName name="E_ARGENTINA">[11]HOJADECONSOLIDACION!#REF!</definedName>
    <definedName name="E_E_COLOMBIA">'[23]Balance General'!#REF!</definedName>
    <definedName name="E_E_DE_COLOMBIA">'[23]Estado de Resultado'!#REF!</definedName>
    <definedName name="E_ECO">'[16]Balance General'!#REF!</definedName>
    <definedName name="E_ECO_S.A.">#REF!</definedName>
    <definedName name="E_ECO_SA">#REF!</definedName>
    <definedName name="E_INTERNACIONAL">#REF!</definedName>
    <definedName name="EASA">'[16]Balance General'!#REF!</definedName>
    <definedName name="EASA_S.A.">#REF!</definedName>
    <definedName name="EASA_SA">#REF!</definedName>
    <definedName name="ECO">#REF!</definedName>
    <definedName name="ECO_SA">#REF!</definedName>
    <definedName name="EDEGEL">#REF!</definedName>
    <definedName name="EDEGEL_S.A.">#REF!</definedName>
    <definedName name="EDEGEL_SA">#REF!</definedName>
    <definedName name="EDELNOR">#REF!</definedName>
    <definedName name="EDELNOR_SA">#REF!</definedName>
    <definedName name="EDESUR">'[22]Balance General'!#REF!</definedName>
    <definedName name="EDESUR_SA">'[22]Estado de Resultado'!#REF!</definedName>
    <definedName name="EE_COLINA">#REF!</definedName>
    <definedName name="EE_COLINA_SA">#REF!</definedName>
    <definedName name="EERR_PPTTO">#REF!</definedName>
    <definedName name="EERRmiles">#REF!</definedName>
    <definedName name="EERRvalida">#REF!</definedName>
    <definedName name="efe">'[24]Prov  y Cast'!#REF!</definedName>
    <definedName name="EInterntional">#REF!</definedName>
    <definedName name="EL__MELON">'[14]FLUJO IFRS'!#REF!</definedName>
    <definedName name="EL_CHOCON">#REF!</definedName>
    <definedName name="EL_MELON">[25]HOJADECONSOLIDACION!$H$10</definedName>
    <definedName name="ELESUR">'[22]Balance General'!#REF!</definedName>
    <definedName name="ELESUR_SA">'[22]Estado de Resultado'!#REF!</definedName>
    <definedName name="ELIMIN1">#REF!</definedName>
    <definedName name="ELIMIN2">#REF!</definedName>
    <definedName name="ELIMIN3">#REF!</definedName>
    <definedName name="ELIMINACIONES">#REF!</definedName>
    <definedName name="EMGESA">#REF!</definedName>
    <definedName name="EMGESA_S.A.">#REF!</definedName>
    <definedName name="EMGESA_S.A.__fusionado">#REF!</definedName>
    <definedName name="EMGESA_S.A._fusionado">#REF!</definedName>
    <definedName name="EMGESA_SA">'[11]Detalle Otros Flujo'!#REF!</definedName>
    <definedName name="empresa">#REF!</definedName>
    <definedName name="END_CHILE_INT">#REF!</definedName>
    <definedName name="ENDESA">#REF!</definedName>
    <definedName name="ENDESA__MATRIZ">'[14]FLUJO IFRS'!#REF!</definedName>
    <definedName name="ENDESA_ARGENTINA">#REF!</definedName>
    <definedName name="ENDESA_BRASIL">#REF!</definedName>
    <definedName name="ENDESA_BRASIL_">#REF!</definedName>
    <definedName name="ENDESA_BRASIL_SA">#REF!</definedName>
    <definedName name="ENDESA_CHILE_INT">'[11]Detalle Otros Flujo'!#REF!</definedName>
    <definedName name="ENDESA_CHILE_INTERNACIONAL">#REF!</definedName>
    <definedName name="ENDESA_COLOMBIA">'[11]Detalle Otros Flujo'!#REF!</definedName>
    <definedName name="ENDESA_DE_COLOMBIA">'[26]Estado de Resultado'!#REF!</definedName>
    <definedName name="ENDESA_ECO">'[14]FLUJO IFRS'!#REF!</definedName>
    <definedName name="ENDESA_IND">#REF!</definedName>
    <definedName name="ENDESA_S.A.">#REF!</definedName>
    <definedName name="ENDESA_SA">'[22]Estado de Resultado'!#REF!</definedName>
    <definedName name="ENERI">#REF!</definedName>
    <definedName name="ENERSIS">#REF!</definedName>
    <definedName name="ENERSIS_ARG">'[22]Balance General'!#REF!</definedName>
    <definedName name="ENERSIS_ARGENTINA">'[22]Estado de Resultado'!#REF!</definedName>
    <definedName name="ENERSIS_INT">'[22]Balance General'!#REF!</definedName>
    <definedName name="ENERSIS_INTERNACIONAL">'[22]Estado de Resultado'!#REF!</definedName>
    <definedName name="ENERSIS_INTERNATIONAL">'[22]Estado de Resultado'!#REF!</definedName>
    <definedName name="ENERSIS_SA">#REF!</definedName>
    <definedName name="ENIGESA">#REF!</definedName>
    <definedName name="ENIGESA_S.A.">#REF!</definedName>
    <definedName name="ENIGESA_SA">#REF!</definedName>
    <definedName name="ESTADO_DE_FLUJO_DE_EFECTIVO">#REF!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40113.4360185185</definedName>
    <definedName name="EV__LOCKEDCVW__CORPORATIVO" hidden="1">"i_TOT,BALANCE,REAL,ENEL,ML,G001,2006.TOTAL,Contrib_ENDESA,YTD,"</definedName>
    <definedName name="EV__LOCKEDCVW__ECYR" hidden="1">"i_TOT,BALANCE,REAL,ENEL,ML,G051,2006.ENE,Input_M,YTD,"</definedName>
    <definedName name="EV__LOCKEDCVW__ENERSIS" hidden="1">"i_TOT,BALANCE,REAL,ENEL,ML,G300,2006.TOTAL,Contrib_ENDESA,YTD,"</definedName>
    <definedName name="EV__LOCKEDCVW__GRECIA" hidden="1">"i_TOT,BALANCE,REAL,ENEL,ML,G073,2006.TOTAL,Contrib_ENDESA,YTD,"</definedName>
    <definedName name="EV__LOCKEDCVW__IC" hidden="1">"i_TOT,BALANCE,Dec,REAL,ML,G001,2006.TOTAL,YTD,"</definedName>
    <definedName name="EV__LOCKEDCVW__PERIMETRO" hidden="1">"PCON,i_TOT,REAL,ML,G001,2006.TOTAL,YTD,"</definedName>
    <definedName name="EV__LOCKEDCVW__TCAMBIO" hidden="1">"REAL,BRL,Global,2006.TOTAL,CONSRATES,YTD,"</definedName>
    <definedName name="EV__LOCKEDCVW__VALIDACION" hidden="1">"i_TOT,REAL,2006.TOTAL,VALIDACIONESPRUEBA,vnone,YTD,"</definedName>
    <definedName name="EV__LOCKSTATUS__" hidden="1">4</definedName>
    <definedName name="EV__MAXEXPCOLS__" hidden="1">100</definedName>
    <definedName name="EV__MAXEXPROWS__" hidden="1">10000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"endesabpc"</definedName>
    <definedName name="expand_anexos">#REF!</definedName>
    <definedName name="expansion">#REF!</definedName>
    <definedName name="FACTORES">#REF!</definedName>
    <definedName name="fdos">#REF!</definedName>
    <definedName name="febbraio_2001">#REF!</definedName>
    <definedName name="febbraio_2002">#REF!</definedName>
    <definedName name="febbraio_2003">#REF!</definedName>
    <definedName name="febbraio_2004">#REF!</definedName>
    <definedName name="febbraio_2005">#REF!</definedName>
    <definedName name="ff">'[11]Detalle Otros Flujo'!#REF!</definedName>
    <definedName name="Fiduvalle">'[8]Deposito a Plazo'!#REF!</definedName>
    <definedName name="GAS_ATACAMA">#REF!</definedName>
    <definedName name="GAS_ATACAMA_SA">#REF!</definedName>
    <definedName name="GBPvs.EUR">#REF!</definedName>
    <definedName name="GEN_PERU">#REF!</definedName>
    <definedName name="GENERANDES">#REF!</definedName>
    <definedName name="GENERANDES_PERU">'[11]Detalle Otros Flujo'!#REF!</definedName>
    <definedName name="gennaio_2001">#REF!</definedName>
    <definedName name="gennaio_2002">#REF!</definedName>
    <definedName name="gennaio_2003">#REF!</definedName>
    <definedName name="gennaio_2004">#REF!</definedName>
    <definedName name="gennaio_2005">#REF!</definedName>
    <definedName name="giugno_2001">#REF!</definedName>
    <definedName name="giugno_2002">#REF!</definedName>
    <definedName name="giugno_2003">#REF!</definedName>
    <definedName name="giugno_2004">#REF!</definedName>
    <definedName name="giugno_2005">#REF!</definedName>
    <definedName name="graficos2">#REF!</definedName>
    <definedName name="HIDROAYSEN">#REF!</definedName>
    <definedName name="HIDROAYSEN_SA">#REF!</definedName>
    <definedName name="HIDROINVEST">#REF!</definedName>
    <definedName name="HIDROINVEST_S.A.">#REF!</definedName>
    <definedName name="HIDROINVEST_SA">#REF!</definedName>
    <definedName name="HISTORICO">#REF!</definedName>
    <definedName name="Hoy">[27]anexo01!$K$4</definedName>
    <definedName name="ias">[1]empresa!#REF!</definedName>
    <definedName name="IIMV">#REF!</definedName>
    <definedName name="IIMVCORACEROS__.">#REF!</definedName>
    <definedName name="IM_VELASCO">#REF!</definedName>
    <definedName name="IM_VELASCO_SA">#REF!</definedName>
    <definedName name="IMV">#REF!</definedName>
    <definedName name="IMVELASCO">#REF!</definedName>
    <definedName name="IMVELASCO_LTDA.">#REF!</definedName>
    <definedName name="IMVLADEHESA">#REF!</definedName>
    <definedName name="Ing_ajenos_de_la_Explotación">#REF!</definedName>
    <definedName name="Ing_Explotacion">#REF!</definedName>
    <definedName name="INGENDESA">#REF!</definedName>
    <definedName name="INGENDESA_S.A.">#REF!</definedName>
    <definedName name="INGENDESA_SA">#REF!</definedName>
    <definedName name="INGRESOS">[3]CMRESU99!#REF!</definedName>
    <definedName name="Ingresos_Financieros">#REF!</definedName>
    <definedName name="Int_Minoritario">#REF!</definedName>
    <definedName name="intco_md">#REF!</definedName>
    <definedName name="interco_md">#REF!</definedName>
    <definedName name="Interes_Minoritario">#REF!</definedName>
    <definedName name="Interés_Minoritario">#REF!</definedName>
    <definedName name="INTERESES_MINORITARIA">'[19]NO CUADRA'!$A$1:$O$116</definedName>
    <definedName name="INTERESES_MINORITARIOS">'[19]NO CUADRA'!$A$1:$O$122</definedName>
    <definedName name="INV_ENDESA">#REF!</definedName>
    <definedName name="INV_ENDESA_NORTE">'[16]Balance General'!#REF!</definedName>
    <definedName name="INV_ENDESA_NORTE_SA">#REF!</definedName>
    <definedName name="INVERSION_EERR">'[19]NO CUADRA'!$A$2:$P$78</definedName>
    <definedName name="Inversiones">#REF!</definedName>
    <definedName name="INVESTLUZ">#REF!</definedName>
    <definedName name="INVESTLUZ_">#REF!</definedName>
    <definedName name="ITLvs.CHF">#REF!</definedName>
    <definedName name="ITLvs.EUR">#REF!</definedName>
    <definedName name="ITLvs.USD">#REF!</definedName>
    <definedName name="JPYvs.EUR">#REF!</definedName>
    <definedName name="kto">#REF!</definedName>
    <definedName name="LAJAS">'[14]EFE año Ant'!#REF!</definedName>
    <definedName name="LAJAS_INV">'[11]Detalle Otros Flujo'!#REF!</definedName>
    <definedName name="LAJAS_INVERSORA">#REF!</definedName>
    <definedName name="LAJAS_INVERSORA_SA">'[17]Estado de Resultado'!$X$8</definedName>
    <definedName name="legalentity_disponible">#REF!</definedName>
    <definedName name="lista_sociedades">#REF!</definedName>
    <definedName name="listado_empresa">#REF!</definedName>
    <definedName name="listado_empresa2">#REF!</definedName>
    <definedName name="LO_VENECIA">'[16]Balance General'!#REF!</definedName>
    <definedName name="LO_VENECIA_SA">#REF!</definedName>
    <definedName name="los">'[28]Bce Brasil'!#REF!</definedName>
    <definedName name="LOS_MAITENES">#REF!</definedName>
    <definedName name="LOS_MAITENES_C">#REF!</definedName>
    <definedName name="luglio_2001">#REF!</definedName>
    <definedName name="luglio_2002">#REF!</definedName>
    <definedName name="luglio_2003">#REF!</definedName>
    <definedName name="luglio_2004">#REF!</definedName>
    <definedName name="luglio_2005">#REF!</definedName>
    <definedName name="LUZ_ANDES">#REF!</definedName>
    <definedName name="LUZ_ANDES_SA">#REF!</definedName>
    <definedName name="LUZ_BOGOTA">#REF!</definedName>
    <definedName name="LUZ_DE_RIO">#REF!</definedName>
    <definedName name="LUZ_DE_RIO_SA">#REF!</definedName>
    <definedName name="maggio_2001">#REF!</definedName>
    <definedName name="maggio_2002">#REF!</definedName>
    <definedName name="maggio_2003">#REF!</definedName>
    <definedName name="maggio_2004">#REF!</definedName>
    <definedName name="maggio_2005">#REF!</definedName>
    <definedName name="marzo_2001">#REF!</definedName>
    <definedName name="marzo_2002">#REF!</definedName>
    <definedName name="marzo_2003">#REF!</definedName>
    <definedName name="marzo_2004">#REF!</definedName>
    <definedName name="marzo_2005">#REF!</definedName>
    <definedName name="MAY.NOV">#REF!</definedName>
    <definedName name="MAYOR.OCT">#REF!</definedName>
    <definedName name="MAYOR_SYNAPSIS">#REF!</definedName>
    <definedName name="MENOR_CHILECTRA">#REF!</definedName>
    <definedName name="MENOR_CORDILLERA">#REF!</definedName>
    <definedName name="MENOR_DISTRILEC_BOL64">#REF!</definedName>
    <definedName name="MENOR_DISTRILIMA_BOL64">#REF!</definedName>
    <definedName name="MENOR_ENDESA">#REF!</definedName>
    <definedName name="MENOR_RIO_MAIPO">#REF!</definedName>
    <definedName name="Mes">[7]introduccion!#REF!</definedName>
    <definedName name="MEWarning" hidden="1">1</definedName>
    <definedName name="mm">[27]anexo01!$K$9</definedName>
    <definedName name="NEWOPER">"$A$74:$R$75"</definedName>
    <definedName name="nombre_interco_md">#REF!</definedName>
    <definedName name="NOTA_MENOR_VALOR">#REF!</definedName>
    <definedName name="NOTAS">#REF!</definedName>
    <definedName name="novembre_2001">#REF!</definedName>
    <definedName name="novembre_2002">#REF!</definedName>
    <definedName name="novembre_2003">#REF!</definedName>
    <definedName name="novembre_2004">#REF!</definedName>
    <definedName name="novembre_2005">#REF!</definedName>
    <definedName name="o_ing">[1]empresa!#REF!</definedName>
    <definedName name="o_pas_lp">[1]empresa!#REF!</definedName>
    <definedName name="o_var_lp">[1]empresa!#REF!</definedName>
    <definedName name="OTROS">'[19]NO CUADRA'!$A$126:$P$170</definedName>
    <definedName name="ottobre_2001">#REF!</definedName>
    <definedName name="ottobre_2002">#REF!</definedName>
    <definedName name="ottobre_2003">#REF!</definedName>
    <definedName name="ottobre_2004">#REF!</definedName>
    <definedName name="ottobre_2005">#REF!</definedName>
    <definedName name="P_T_Utlidades">#REF!</definedName>
    <definedName name="PANGUE">#REF!</definedName>
    <definedName name="PANGUE_S.A.">#REF!</definedName>
    <definedName name="PANGUE_SA">#REF!</definedName>
    <definedName name="Participa2">'[19]NO CUADRA'!$A$95:$Z$148</definedName>
    <definedName name="Participa3">'[19]NO CUADRA'!$A$159:$M$181</definedName>
    <definedName name="Participacion">'[19]NO CUADRA'!$A$1:$AL$91</definedName>
    <definedName name="Participación_Económica">'[19]NO CUADRA'!$E$67:$P$89</definedName>
    <definedName name="ParticipacionEconomicas">'[19]NO CUADRA'!$E$68:$P$89</definedName>
    <definedName name="pas">#REF!</definedName>
    <definedName name="PASTOS_VERDES">#REF!</definedName>
    <definedName name="Patrimonio">#REF!</definedName>
    <definedName name="PEHUENCHE">#REF!</definedName>
    <definedName name="PEHUENCHE_S.A.">#REF!</definedName>
    <definedName name="PEHUENCHE_SA">#REF!</definedName>
    <definedName name="PESOS">#REF!</definedName>
    <definedName name="PorcentajeEconomico">#REF!</definedName>
    <definedName name="Presentacion">#REF!</definedName>
    <definedName name="PRESENTACION.">#REF!</definedName>
    <definedName name="PRUEBA">#REF!</definedName>
    <definedName name="qw">#REF!</definedName>
    <definedName name="Reporte">[18]RESUMEN!$E$15</definedName>
    <definedName name="res">#REF!</definedName>
    <definedName name="resultado">#REF!</definedName>
    <definedName name="Resultados_abierto">#REF!</definedName>
    <definedName name="Resultados_FECU">#REF!</definedName>
    <definedName name="RESUMEN">#REF!</definedName>
    <definedName name="RIO_MAIPO">'[22]Balance General'!#REF!</definedName>
    <definedName name="RIO_MAIPO_SA">'[22]Estado de Resultado'!#REF!</definedName>
    <definedName name="RIOMAIPO">#REF!</definedName>
    <definedName name="row_key3_total">#REF!</definedName>
    <definedName name="s">'[29]Prov  y Cast'!#REF!</definedName>
    <definedName name="SAN_ISIDRO">#REF!</definedName>
    <definedName name="SAN_ISIDRO_S.A.">#REF!</definedName>
    <definedName name="SAN_ISIDRO_SA">#REF!</definedName>
    <definedName name="SANTIAGO_PONIENTE">#REF!</definedName>
    <definedName name="SCP_ARGENTINA">'[16]Balance General'!#REF!</definedName>
    <definedName name="SCP_ARGENTINA_S.A.">#REF!</definedName>
    <definedName name="SCP_ARGENTINA_SA">#REF!</definedName>
    <definedName name="settembre_2001">#REF!</definedName>
    <definedName name="settembre_2002">#REF!</definedName>
    <definedName name="settembre_2003">#REF!</definedName>
    <definedName name="settembre_2004">#REF!</definedName>
    <definedName name="settembre_2005">#REF!</definedName>
    <definedName name="Sin_Endesa">#REF!</definedName>
    <definedName name="STGO_2000">'[12]Balance General'!#REF!</definedName>
    <definedName name="STGO_2000_LTDA">'[12]Estado de Resultado'!#REF!</definedName>
    <definedName name="suppress2">#REF!</definedName>
    <definedName name="suuu">'[11]Detalle Otros Flujo'!#REF!</definedName>
    <definedName name="Swaption_T0">[15]Rng_Swaption_T0!$A$1:$CF$5</definedName>
    <definedName name="SYNAPSIS">#REF!</definedName>
    <definedName name="SYNAPSIS_ARGENTINA">'[30]Balance General'!$D$9</definedName>
    <definedName name="SYNAPSIS_BRASIL">'[30]Balance General'!$G$9</definedName>
    <definedName name="SYNAPSIS_CHILE">'[30]Balance General'!$C$9</definedName>
    <definedName name="SYNAPSIS_COLOMBIA">'[30]Balance General'!$F$9</definedName>
    <definedName name="SYNAPSIS_PERU">'[30]Balance General'!$E$9</definedName>
    <definedName name="SYNAPSIS_SA">#REF!</definedName>
    <definedName name="tabla">#REF!</definedName>
    <definedName name="TAN">'[31]Balance General'!#REF!</definedName>
    <definedName name="tc">'[32]BONOS LOCAL'!$T$2</definedName>
    <definedName name="TD">#REF!</definedName>
    <definedName name="TD_SI">#REF!</definedName>
    <definedName name="temp1A">#REF!</definedName>
    <definedName name="TESA">#REF!</definedName>
    <definedName name="TESA_">#REF!</definedName>
    <definedName name="TEST0">#REF!</definedName>
    <definedName name="TEST1">[2]Resumen!#REF!</definedName>
    <definedName name="TEST2">[2]Resumen!#REF!</definedName>
    <definedName name="TEST3">[2]Resumen!#REF!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RangeCount" hidden="1">91</definedName>
    <definedName name="time_disponible">#REF!</definedName>
    <definedName name="tipo_reporte">#REF!</definedName>
    <definedName name="Tramos">#REF!</definedName>
    <definedName name="TRANSQUILLOTA">#REF!</definedName>
    <definedName name="TRANSQUILLOTA_SA">#REF!</definedName>
    <definedName name="tttt">[33]empresa!#REF!</definedName>
    <definedName name="TUNEL">#REF!</definedName>
    <definedName name="TUNEL_EL_MELON">#REF!</definedName>
    <definedName name="TUNEL_EL_MELON_S.A.">#REF!</definedName>
    <definedName name="TUNEL_EL_MELON_SA">#REF!</definedName>
    <definedName name="uf_hoy">[27]anexo01!$K$10</definedName>
    <definedName name="usd_hoy">[27]anexo01!$K$7</definedName>
    <definedName name="USDvs.EUR">#REF!</definedName>
    <definedName name="UTILIDAD_EE_RR">#REF!</definedName>
    <definedName name="V">#REF!</definedName>
    <definedName name="VALOR">#REF!</definedName>
    <definedName name="VELASCO">'[22]Balance General'!#REF!</definedName>
    <definedName name="VPP">#REF!</definedName>
    <definedName name="willy">'[19]NO CUADRA'!#REF!</definedName>
    <definedName name="x">'[34]Balance General'!#REF!</definedName>
    <definedName name="xx">[34]Participaciones1!#REF!</definedName>
    <definedName name="xxxx">#REF!</definedName>
    <definedName name="xxxxx">#REF!</definedName>
    <definedName name="xxxxxxxxxxxxxxxxxxx">#REF!</definedName>
  </definedNames>
  <calcPr calcId="152511"/>
</workbook>
</file>

<file path=xl/calcChain.xml><?xml version="1.0" encoding="utf-8"?>
<calcChain xmlns="http://schemas.openxmlformats.org/spreadsheetml/2006/main">
  <c r="J66" i="50" l="1"/>
  <c r="I60" i="50"/>
  <c r="J59" i="50"/>
  <c r="Q146" i="52" l="1"/>
  <c r="P146" i="52"/>
  <c r="Q145" i="52"/>
  <c r="P145" i="52"/>
  <c r="Q144" i="52"/>
  <c r="P144" i="52"/>
  <c r="P136" i="52"/>
  <c r="O132" i="52"/>
  <c r="O135" i="52" s="1"/>
  <c r="M132" i="52"/>
  <c r="M135" i="52" s="1"/>
  <c r="K132" i="52"/>
  <c r="K135" i="52" s="1"/>
  <c r="I132" i="52"/>
  <c r="I135" i="52" s="1"/>
  <c r="G132" i="52"/>
  <c r="G135" i="52" s="1"/>
  <c r="E132" i="52"/>
  <c r="E135" i="52" s="1"/>
  <c r="Q129" i="52"/>
  <c r="P129" i="52"/>
  <c r="Q126" i="52"/>
  <c r="P126" i="52"/>
  <c r="Q121" i="52"/>
  <c r="P121" i="52"/>
  <c r="Q120" i="52"/>
  <c r="P120" i="52"/>
  <c r="Q119" i="52"/>
  <c r="P119" i="52"/>
  <c r="N119" i="52"/>
  <c r="L119" i="52"/>
  <c r="J119" i="52"/>
  <c r="H119" i="52"/>
  <c r="F119" i="52"/>
  <c r="D119" i="52"/>
  <c r="Q118" i="52"/>
  <c r="P118" i="52"/>
  <c r="Q116" i="52"/>
  <c r="P116" i="52"/>
  <c r="Q115" i="52"/>
  <c r="P115" i="52"/>
  <c r="Q114" i="52"/>
  <c r="P114" i="52"/>
  <c r="N114" i="52"/>
  <c r="L114" i="52"/>
  <c r="J114" i="52"/>
  <c r="H114" i="52"/>
  <c r="F114" i="52"/>
  <c r="D114" i="52"/>
  <c r="Q113" i="52"/>
  <c r="P113" i="52"/>
  <c r="Q112" i="52"/>
  <c r="L112" i="52"/>
  <c r="J112" i="52"/>
  <c r="H112" i="52"/>
  <c r="F112" i="52"/>
  <c r="D112" i="52"/>
  <c r="P112" i="52" s="1"/>
  <c r="Q111" i="52"/>
  <c r="P111" i="52"/>
  <c r="Q110" i="52"/>
  <c r="P110" i="52"/>
  <c r="Q109" i="52"/>
  <c r="P109" i="52"/>
  <c r="Q108" i="52"/>
  <c r="L108" i="52"/>
  <c r="J108" i="52"/>
  <c r="H108" i="52"/>
  <c r="F108" i="52"/>
  <c r="D108" i="52"/>
  <c r="P108" i="52" s="1"/>
  <c r="Q107" i="52"/>
  <c r="P107" i="52"/>
  <c r="Q106" i="52"/>
  <c r="P106" i="52"/>
  <c r="Q105" i="52"/>
  <c r="P105" i="52"/>
  <c r="N105" i="52"/>
  <c r="L105" i="52"/>
  <c r="J105" i="52"/>
  <c r="H105" i="52"/>
  <c r="F105" i="52"/>
  <c r="D105" i="52"/>
  <c r="Q100" i="52"/>
  <c r="P100" i="52"/>
  <c r="Q99" i="52"/>
  <c r="P99" i="52"/>
  <c r="Q95" i="52"/>
  <c r="P95" i="52"/>
  <c r="Q94" i="52"/>
  <c r="P94" i="52"/>
  <c r="Q93" i="52"/>
  <c r="P93" i="52"/>
  <c r="Q89" i="52"/>
  <c r="P89" i="52"/>
  <c r="Q88" i="52"/>
  <c r="P88" i="52"/>
  <c r="Q87" i="52"/>
  <c r="P87" i="52"/>
  <c r="Q86" i="52"/>
  <c r="P86" i="52"/>
  <c r="Q85" i="52"/>
  <c r="P85" i="52"/>
  <c r="N85" i="52"/>
  <c r="L85" i="52"/>
  <c r="J85" i="52"/>
  <c r="H85" i="52"/>
  <c r="F85" i="52"/>
  <c r="D85" i="52"/>
  <c r="Q83" i="52"/>
  <c r="P83" i="52"/>
  <c r="Q81" i="52"/>
  <c r="P81" i="52"/>
  <c r="Q80" i="52"/>
  <c r="P80" i="52"/>
  <c r="Q79" i="52"/>
  <c r="P79" i="52"/>
  <c r="Q78" i="52"/>
  <c r="P78" i="52"/>
  <c r="N78" i="52"/>
  <c r="L78" i="52"/>
  <c r="J78" i="52"/>
  <c r="H78" i="52"/>
  <c r="F78" i="52"/>
  <c r="D78" i="52"/>
  <c r="Q77" i="52"/>
  <c r="P77" i="52"/>
  <c r="N77" i="52"/>
  <c r="L77" i="52"/>
  <c r="J77" i="52"/>
  <c r="H77" i="52"/>
  <c r="F77" i="52"/>
  <c r="D77" i="52"/>
  <c r="E75" i="52"/>
  <c r="E141" i="52" s="1"/>
  <c r="P68" i="52"/>
  <c r="Q66" i="52"/>
  <c r="P66" i="52"/>
  <c r="Q65" i="52"/>
  <c r="P65" i="52"/>
  <c r="Q64" i="52"/>
  <c r="P64" i="52"/>
  <c r="Q63" i="52"/>
  <c r="P63" i="52"/>
  <c r="Q62" i="52"/>
  <c r="P62" i="52"/>
  <c r="Q61" i="52"/>
  <c r="P61" i="52"/>
  <c r="Q60" i="52"/>
  <c r="P60" i="52"/>
  <c r="O60" i="52"/>
  <c r="N60" i="52"/>
  <c r="M60" i="52"/>
  <c r="L60" i="52"/>
  <c r="K60" i="52"/>
  <c r="J60" i="52"/>
  <c r="I60" i="52"/>
  <c r="H60" i="52"/>
  <c r="G60" i="52"/>
  <c r="F60" i="52"/>
  <c r="E60" i="52"/>
  <c r="D60" i="52"/>
  <c r="Q59" i="52"/>
  <c r="Q70" i="52" s="1"/>
  <c r="P59" i="52"/>
  <c r="O59" i="52"/>
  <c r="O70" i="52" s="1"/>
  <c r="N59" i="52"/>
  <c r="N70" i="52" s="1"/>
  <c r="M59" i="52"/>
  <c r="M70" i="52" s="1"/>
  <c r="L59" i="52"/>
  <c r="L70" i="52" s="1"/>
  <c r="K59" i="52"/>
  <c r="K70" i="52" s="1"/>
  <c r="J59" i="52"/>
  <c r="J70" i="52" s="1"/>
  <c r="I59" i="52"/>
  <c r="I70" i="52" s="1"/>
  <c r="H59" i="52"/>
  <c r="H70" i="52" s="1"/>
  <c r="G59" i="52"/>
  <c r="G70" i="52" s="1"/>
  <c r="F59" i="52"/>
  <c r="F70" i="52" s="1"/>
  <c r="E59" i="52"/>
  <c r="E70" i="52" s="1"/>
  <c r="D59" i="52"/>
  <c r="D70" i="52" s="1"/>
  <c r="Q57" i="52"/>
  <c r="P57" i="52"/>
  <c r="Q56" i="52"/>
  <c r="P56" i="52"/>
  <c r="Q55" i="52"/>
  <c r="P55" i="52"/>
  <c r="Q54" i="52"/>
  <c r="P54" i="52"/>
  <c r="Q53" i="52"/>
  <c r="P53" i="52"/>
  <c r="Q52" i="52"/>
  <c r="P52" i="52"/>
  <c r="Q51" i="52"/>
  <c r="P51" i="52"/>
  <c r="Q50" i="52"/>
  <c r="P50" i="52"/>
  <c r="O50" i="52"/>
  <c r="N50" i="52"/>
  <c r="M50" i="52"/>
  <c r="L50" i="52"/>
  <c r="K50" i="52"/>
  <c r="J50" i="52"/>
  <c r="I50" i="52"/>
  <c r="H50" i="52"/>
  <c r="G50" i="52"/>
  <c r="F50" i="52"/>
  <c r="E50" i="52"/>
  <c r="D50" i="52"/>
  <c r="Q48" i="52"/>
  <c r="P48" i="52"/>
  <c r="Q46" i="52"/>
  <c r="P46" i="52"/>
  <c r="Q45" i="52"/>
  <c r="P45" i="52"/>
  <c r="Q44" i="52"/>
  <c r="P44" i="52"/>
  <c r="Q43" i="52"/>
  <c r="P43" i="52"/>
  <c r="Q42" i="52"/>
  <c r="P42" i="52"/>
  <c r="Q41" i="52"/>
  <c r="P41" i="52"/>
  <c r="Q40" i="52"/>
  <c r="P40" i="52"/>
  <c r="Q39" i="52"/>
  <c r="P39" i="52"/>
  <c r="O39" i="52"/>
  <c r="N39" i="52"/>
  <c r="M39" i="52"/>
  <c r="L39" i="52"/>
  <c r="K39" i="52"/>
  <c r="J39" i="52"/>
  <c r="I39" i="52"/>
  <c r="H39" i="52"/>
  <c r="G39" i="52"/>
  <c r="F39" i="52"/>
  <c r="E39" i="52"/>
  <c r="D39" i="52"/>
  <c r="E37" i="52"/>
  <c r="G37" i="52" s="1"/>
  <c r="D37" i="52"/>
  <c r="F37" i="52" s="1"/>
  <c r="H37" i="52" s="1"/>
  <c r="J37" i="52" s="1"/>
  <c r="Q29" i="52"/>
  <c r="P29" i="52"/>
  <c r="Q28" i="52"/>
  <c r="P28" i="52"/>
  <c r="Q27" i="52"/>
  <c r="Q26" i="52"/>
  <c r="P26" i="52"/>
  <c r="Q25" i="52"/>
  <c r="P25" i="52"/>
  <c r="Q24" i="52"/>
  <c r="P24" i="52"/>
  <c r="Q23" i="52"/>
  <c r="P23" i="52"/>
  <c r="Q22" i="52"/>
  <c r="P22" i="52"/>
  <c r="Q21" i="52"/>
  <c r="P21" i="52"/>
  <c r="Q20" i="52"/>
  <c r="P20" i="52"/>
  <c r="Q19" i="52"/>
  <c r="P19" i="52"/>
  <c r="Q18" i="52"/>
  <c r="P18" i="52"/>
  <c r="O18" i="52"/>
  <c r="N18" i="52"/>
  <c r="M18" i="52"/>
  <c r="L18" i="52"/>
  <c r="K18" i="52"/>
  <c r="J18" i="52"/>
  <c r="I18" i="52"/>
  <c r="H18" i="52"/>
  <c r="G18" i="52"/>
  <c r="F18" i="52"/>
  <c r="E18" i="52"/>
  <c r="D18" i="52"/>
  <c r="Q16" i="52"/>
  <c r="P16" i="52"/>
  <c r="Q14" i="52"/>
  <c r="P14" i="52"/>
  <c r="Q13" i="52"/>
  <c r="Q12" i="52"/>
  <c r="P12" i="52"/>
  <c r="Q11" i="52"/>
  <c r="P11" i="52"/>
  <c r="Q10" i="52"/>
  <c r="P10" i="52"/>
  <c r="Q9" i="52"/>
  <c r="P9" i="52"/>
  <c r="Q8" i="52"/>
  <c r="P8" i="52"/>
  <c r="Q7" i="52"/>
  <c r="P7" i="52"/>
  <c r="Q6" i="52"/>
  <c r="Q31" i="52" s="1"/>
  <c r="P6" i="52"/>
  <c r="P31" i="52" s="1"/>
  <c r="O6" i="52"/>
  <c r="O31" i="52" s="1"/>
  <c r="O71" i="52" s="1"/>
  <c r="N6" i="52"/>
  <c r="N31" i="52" s="1"/>
  <c r="N71" i="52" s="1"/>
  <c r="M6" i="52"/>
  <c r="M31" i="52" s="1"/>
  <c r="M71" i="52" s="1"/>
  <c r="L6" i="52"/>
  <c r="L31" i="52" s="1"/>
  <c r="L71" i="52" s="1"/>
  <c r="K6" i="52"/>
  <c r="K31" i="52" s="1"/>
  <c r="K71" i="52" s="1"/>
  <c r="J6" i="52"/>
  <c r="J31" i="52" s="1"/>
  <c r="J71" i="52" s="1"/>
  <c r="I6" i="52"/>
  <c r="I31" i="52" s="1"/>
  <c r="I71" i="52" s="1"/>
  <c r="H6" i="52"/>
  <c r="H31" i="52" s="1"/>
  <c r="H71" i="52" s="1"/>
  <c r="G6" i="52"/>
  <c r="G31" i="52" s="1"/>
  <c r="G71" i="52" s="1"/>
  <c r="F6" i="52"/>
  <c r="F31" i="52" s="1"/>
  <c r="F71" i="52" s="1"/>
  <c r="E6" i="52"/>
  <c r="E31" i="52" s="1"/>
  <c r="E71" i="52" s="1"/>
  <c r="D6" i="52"/>
  <c r="D31" i="52" s="1"/>
  <c r="D71" i="52" s="1"/>
  <c r="E4" i="52"/>
  <c r="G4" i="52" s="1"/>
  <c r="I4" i="52" s="1"/>
  <c r="K4" i="52" s="1"/>
  <c r="M4" i="52" s="1"/>
  <c r="O4" i="52" s="1"/>
  <c r="Q4" i="52" s="1"/>
  <c r="D4" i="52"/>
  <c r="F4" i="52" s="1"/>
  <c r="H4" i="52" s="1"/>
  <c r="J4" i="52" s="1"/>
  <c r="L4" i="52" s="1"/>
  <c r="N4" i="52" s="1"/>
  <c r="P4" i="52" s="1"/>
  <c r="W153" i="51"/>
  <c r="Q153" i="51"/>
  <c r="N153" i="51"/>
  <c r="E153" i="51"/>
  <c r="Q145" i="51"/>
  <c r="P145" i="51"/>
  <c r="Q144" i="51"/>
  <c r="P144" i="51"/>
  <c r="Q143" i="51"/>
  <c r="P143" i="51"/>
  <c r="G131" i="51"/>
  <c r="G134" i="51" s="1"/>
  <c r="E131" i="51"/>
  <c r="E134" i="51" s="1"/>
  <c r="Q128" i="51"/>
  <c r="P128" i="51"/>
  <c r="Q125" i="51"/>
  <c r="P125" i="51"/>
  <c r="Q121" i="51"/>
  <c r="P121" i="51"/>
  <c r="Q120" i="51"/>
  <c r="P120" i="51"/>
  <c r="P119" i="51" s="1"/>
  <c r="Q119" i="51"/>
  <c r="N119" i="51"/>
  <c r="L119" i="51"/>
  <c r="J119" i="51"/>
  <c r="H119" i="51"/>
  <c r="F119" i="51"/>
  <c r="D119" i="51"/>
  <c r="Q118" i="51"/>
  <c r="P118" i="51"/>
  <c r="Q116" i="51"/>
  <c r="P116" i="51"/>
  <c r="Q115" i="51"/>
  <c r="P115" i="51"/>
  <c r="P114" i="51" s="1"/>
  <c r="Q114" i="51"/>
  <c r="N114" i="51"/>
  <c r="L114" i="51"/>
  <c r="J114" i="51"/>
  <c r="H114" i="51"/>
  <c r="F114" i="51"/>
  <c r="D114" i="51"/>
  <c r="Q113" i="51"/>
  <c r="P113" i="51"/>
  <c r="Q112" i="51"/>
  <c r="N112" i="51"/>
  <c r="L112" i="51"/>
  <c r="P112" i="51" s="1"/>
  <c r="J112" i="51"/>
  <c r="H112" i="51"/>
  <c r="F112" i="51"/>
  <c r="D112" i="51"/>
  <c r="Q111" i="51"/>
  <c r="P111" i="51"/>
  <c r="Q110" i="51"/>
  <c r="P110" i="51"/>
  <c r="Q109" i="51"/>
  <c r="P109" i="51"/>
  <c r="Q108" i="51"/>
  <c r="N108" i="51"/>
  <c r="L108" i="51"/>
  <c r="P108" i="51" s="1"/>
  <c r="J108" i="51"/>
  <c r="H108" i="51"/>
  <c r="F108" i="51"/>
  <c r="D108" i="51"/>
  <c r="Q107" i="51"/>
  <c r="P107" i="51"/>
  <c r="Q106" i="51"/>
  <c r="P106" i="51"/>
  <c r="Q105" i="51"/>
  <c r="N105" i="51"/>
  <c r="L105" i="51"/>
  <c r="J105" i="51"/>
  <c r="H105" i="51"/>
  <c r="F105" i="51"/>
  <c r="D105" i="51"/>
  <c r="Q100" i="51"/>
  <c r="P100" i="51"/>
  <c r="Q99" i="51"/>
  <c r="P99" i="51"/>
  <c r="Q95" i="51"/>
  <c r="P95" i="51"/>
  <c r="Q94" i="51"/>
  <c r="P94" i="51"/>
  <c r="Q93" i="51"/>
  <c r="P93" i="51"/>
  <c r="L91" i="51"/>
  <c r="L97" i="51" s="1"/>
  <c r="L102" i="51" s="1"/>
  <c r="L123" i="51" s="1"/>
  <c r="L127" i="51" s="1"/>
  <c r="L129" i="51" s="1"/>
  <c r="D91" i="51"/>
  <c r="D97" i="51" s="1"/>
  <c r="D102" i="51" s="1"/>
  <c r="D123" i="51" s="1"/>
  <c r="D127" i="51" s="1"/>
  <c r="D129" i="51" s="1"/>
  <c r="Q89" i="51"/>
  <c r="P89" i="51"/>
  <c r="Q88" i="51"/>
  <c r="P88" i="51"/>
  <c r="Q87" i="51"/>
  <c r="P87" i="51"/>
  <c r="Q86" i="51"/>
  <c r="P86" i="51"/>
  <c r="P85" i="51" s="1"/>
  <c r="Q85" i="51"/>
  <c r="N85" i="51"/>
  <c r="L85" i="51"/>
  <c r="P153" i="51" s="1"/>
  <c r="J85" i="51"/>
  <c r="M153" i="51" s="1"/>
  <c r="H85" i="51"/>
  <c r="H91" i="51" s="1"/>
  <c r="H97" i="51" s="1"/>
  <c r="H102" i="51" s="1"/>
  <c r="H123" i="51" s="1"/>
  <c r="H127" i="51" s="1"/>
  <c r="H129" i="51" s="1"/>
  <c r="F85" i="51"/>
  <c r="D85" i="51"/>
  <c r="D153" i="51" s="1"/>
  <c r="Q83" i="51"/>
  <c r="P83" i="51"/>
  <c r="Q81" i="51"/>
  <c r="P81" i="51"/>
  <c r="Q80" i="51"/>
  <c r="P80" i="51"/>
  <c r="P78" i="51" s="1"/>
  <c r="Q79" i="51"/>
  <c r="P79" i="51"/>
  <c r="N78" i="51"/>
  <c r="L78" i="51"/>
  <c r="J78" i="51"/>
  <c r="H78" i="51"/>
  <c r="F78" i="51"/>
  <c r="D78" i="51"/>
  <c r="N77" i="51"/>
  <c r="L77" i="51"/>
  <c r="J77" i="51"/>
  <c r="H77" i="51"/>
  <c r="F77" i="51"/>
  <c r="D77" i="51"/>
  <c r="E75" i="51"/>
  <c r="E140" i="51" s="1"/>
  <c r="G140" i="51" s="1"/>
  <c r="I140" i="51" s="1"/>
  <c r="K140" i="51" s="1"/>
  <c r="M140" i="51" s="1"/>
  <c r="O140" i="51" s="1"/>
  <c r="Q140" i="51" s="1"/>
  <c r="D73" i="51"/>
  <c r="Q66" i="51"/>
  <c r="P66" i="51"/>
  <c r="Q65" i="51"/>
  <c r="P65" i="51"/>
  <c r="Q64" i="51"/>
  <c r="P64" i="51"/>
  <c r="Q63" i="51"/>
  <c r="P63" i="51"/>
  <c r="Q62" i="51"/>
  <c r="P62" i="51"/>
  <c r="Q61" i="51"/>
  <c r="P61" i="51"/>
  <c r="Q60" i="51"/>
  <c r="P60" i="51"/>
  <c r="O60" i="51"/>
  <c r="N60" i="51"/>
  <c r="M60" i="51"/>
  <c r="L60" i="51"/>
  <c r="K60" i="51"/>
  <c r="J60" i="51"/>
  <c r="I60" i="51"/>
  <c r="H60" i="51"/>
  <c r="G60" i="51"/>
  <c r="F60" i="51"/>
  <c r="E60" i="51"/>
  <c r="D60" i="51"/>
  <c r="Q59" i="51"/>
  <c r="Q70" i="51" s="1"/>
  <c r="P59" i="51"/>
  <c r="O59" i="51"/>
  <c r="O70" i="51" s="1"/>
  <c r="N59" i="51"/>
  <c r="N70" i="51" s="1"/>
  <c r="M59" i="51"/>
  <c r="M70" i="51" s="1"/>
  <c r="L59" i="51"/>
  <c r="L70" i="51" s="1"/>
  <c r="K59" i="51"/>
  <c r="K70" i="51" s="1"/>
  <c r="J59" i="51"/>
  <c r="J70" i="51" s="1"/>
  <c r="I59" i="51"/>
  <c r="I70" i="51" s="1"/>
  <c r="H59" i="51"/>
  <c r="H70" i="51" s="1"/>
  <c r="G59" i="51"/>
  <c r="G70" i="51" s="1"/>
  <c r="F59" i="51"/>
  <c r="F70" i="51" s="1"/>
  <c r="E59" i="51"/>
  <c r="E70" i="51" s="1"/>
  <c r="D59" i="51"/>
  <c r="D70" i="51" s="1"/>
  <c r="Q57" i="51"/>
  <c r="P57" i="51"/>
  <c r="Q56" i="51"/>
  <c r="P56" i="51"/>
  <c r="Q55" i="51"/>
  <c r="P55" i="51"/>
  <c r="Q54" i="51"/>
  <c r="P54" i="51"/>
  <c r="Q53" i="51"/>
  <c r="P53" i="51"/>
  <c r="Q52" i="51"/>
  <c r="P52" i="51"/>
  <c r="P50" i="51" s="1"/>
  <c r="Q51" i="51"/>
  <c r="P51" i="51"/>
  <c r="Q50" i="51"/>
  <c r="O50" i="51"/>
  <c r="N50" i="51"/>
  <c r="M50" i="51"/>
  <c r="L50" i="51"/>
  <c r="K50" i="51"/>
  <c r="J50" i="51"/>
  <c r="I50" i="51"/>
  <c r="H50" i="51"/>
  <c r="G50" i="51"/>
  <c r="F50" i="51"/>
  <c r="E50" i="51"/>
  <c r="D50" i="51"/>
  <c r="Q48" i="51"/>
  <c r="P48" i="51"/>
  <c r="Q46" i="51"/>
  <c r="P46" i="51"/>
  <c r="Q45" i="51"/>
  <c r="P45" i="51"/>
  <c r="Q44" i="51"/>
  <c r="P44" i="51"/>
  <c r="Q43" i="51"/>
  <c r="P43" i="51"/>
  <c r="Q42" i="51"/>
  <c r="P42" i="51"/>
  <c r="Q41" i="51"/>
  <c r="P41" i="51"/>
  <c r="P39" i="51" s="1"/>
  <c r="Q40" i="51"/>
  <c r="P40" i="51"/>
  <c r="Q39" i="51"/>
  <c r="O39" i="51"/>
  <c r="N39" i="51"/>
  <c r="M39" i="51"/>
  <c r="L39" i="51"/>
  <c r="K39" i="51"/>
  <c r="J39" i="51"/>
  <c r="I39" i="51"/>
  <c r="H39" i="51"/>
  <c r="G39" i="51"/>
  <c r="F39" i="51"/>
  <c r="E39" i="51"/>
  <c r="D39" i="51"/>
  <c r="D37" i="51"/>
  <c r="D75" i="51" s="1"/>
  <c r="D140" i="51" s="1"/>
  <c r="F140" i="51" s="1"/>
  <c r="H140" i="51" s="1"/>
  <c r="J140" i="51" s="1"/>
  <c r="L140" i="51" s="1"/>
  <c r="N140" i="51" s="1"/>
  <c r="P140" i="51" s="1"/>
  <c r="N31" i="51"/>
  <c r="J31" i="51"/>
  <c r="F31" i="51"/>
  <c r="Q29" i="51"/>
  <c r="P29" i="51"/>
  <c r="Q28" i="51"/>
  <c r="P28" i="51"/>
  <c r="Q26" i="51"/>
  <c r="P26" i="51"/>
  <c r="Q25" i="51"/>
  <c r="P25" i="51"/>
  <c r="Q24" i="51"/>
  <c r="P24" i="51"/>
  <c r="Q23" i="51"/>
  <c r="P23" i="51"/>
  <c r="Q22" i="51"/>
  <c r="P22" i="51"/>
  <c r="Q21" i="51"/>
  <c r="P21" i="51"/>
  <c r="Q20" i="51"/>
  <c r="P20" i="51"/>
  <c r="P18" i="51" s="1"/>
  <c r="Q19" i="51"/>
  <c r="P19" i="51"/>
  <c r="Q18" i="51"/>
  <c r="O18" i="51"/>
  <c r="N18" i="51"/>
  <c r="M18" i="51"/>
  <c r="L18" i="51"/>
  <c r="K18" i="51"/>
  <c r="J18" i="51"/>
  <c r="I18" i="51"/>
  <c r="H18" i="51"/>
  <c r="G18" i="51"/>
  <c r="F18" i="51"/>
  <c r="E18" i="51"/>
  <c r="D18" i="51"/>
  <c r="Q16" i="51"/>
  <c r="P16" i="51"/>
  <c r="Q14" i="51"/>
  <c r="P14" i="51"/>
  <c r="Q12" i="51"/>
  <c r="P12" i="51"/>
  <c r="Q11" i="51"/>
  <c r="P11" i="51"/>
  <c r="Q10" i="51"/>
  <c r="P10" i="51"/>
  <c r="Q9" i="51"/>
  <c r="P9" i="51"/>
  <c r="Q8" i="51"/>
  <c r="P8" i="51"/>
  <c r="P6" i="51" s="1"/>
  <c r="P31" i="51" s="1"/>
  <c r="Q7" i="51"/>
  <c r="P7" i="51"/>
  <c r="Q6" i="51"/>
  <c r="Q31" i="51" s="1"/>
  <c r="O6" i="51"/>
  <c r="O31" i="51" s="1"/>
  <c r="N6" i="51"/>
  <c r="M6" i="51"/>
  <c r="M31" i="51" s="1"/>
  <c r="L6" i="51"/>
  <c r="L31" i="51" s="1"/>
  <c r="K6" i="51"/>
  <c r="K31" i="51" s="1"/>
  <c r="J6" i="51"/>
  <c r="I6" i="51"/>
  <c r="I31" i="51" s="1"/>
  <c r="H6" i="51"/>
  <c r="H31" i="51" s="1"/>
  <c r="G6" i="51"/>
  <c r="G31" i="51" s="1"/>
  <c r="F6" i="51"/>
  <c r="E6" i="51"/>
  <c r="E31" i="51" s="1"/>
  <c r="D6" i="51"/>
  <c r="D31" i="51" s="1"/>
  <c r="E4" i="51"/>
  <c r="E37" i="51" s="1"/>
  <c r="G37" i="51" s="1"/>
  <c r="I37" i="51" s="1"/>
  <c r="K37" i="51" s="1"/>
  <c r="M37" i="51" s="1"/>
  <c r="O37" i="51" s="1"/>
  <c r="Q37" i="51" s="1"/>
  <c r="D4" i="51"/>
  <c r="F4" i="51" s="1"/>
  <c r="H4" i="51" s="1"/>
  <c r="J4" i="51" s="1"/>
  <c r="L4" i="51" s="1"/>
  <c r="N4" i="51" s="1"/>
  <c r="P4" i="51" s="1"/>
  <c r="K149" i="50"/>
  <c r="J149" i="50"/>
  <c r="K148" i="50"/>
  <c r="J148" i="50"/>
  <c r="K147" i="50"/>
  <c r="J147" i="50"/>
  <c r="K133" i="50"/>
  <c r="J133" i="50"/>
  <c r="K132" i="50"/>
  <c r="J132" i="50"/>
  <c r="J131" i="50" s="1"/>
  <c r="I131" i="50"/>
  <c r="I129" i="50"/>
  <c r="K128" i="50"/>
  <c r="J128" i="50"/>
  <c r="I127" i="50"/>
  <c r="K125" i="50"/>
  <c r="J125" i="50"/>
  <c r="I123" i="50"/>
  <c r="K121" i="50"/>
  <c r="J121" i="50"/>
  <c r="K120" i="50"/>
  <c r="J120" i="50"/>
  <c r="J119" i="50" s="1"/>
  <c r="H119" i="50"/>
  <c r="F119" i="50"/>
  <c r="D119" i="50"/>
  <c r="K118" i="50"/>
  <c r="J118" i="50"/>
  <c r="K116" i="50"/>
  <c r="J116" i="50"/>
  <c r="K115" i="50"/>
  <c r="J115" i="50"/>
  <c r="K114" i="50"/>
  <c r="J114" i="50"/>
  <c r="H114" i="50"/>
  <c r="H105" i="50" s="1"/>
  <c r="F114" i="50"/>
  <c r="F105" i="50" s="1"/>
  <c r="D114" i="50"/>
  <c r="D105" i="50" s="1"/>
  <c r="K113" i="50"/>
  <c r="J113" i="50"/>
  <c r="K112" i="50"/>
  <c r="K111" i="50"/>
  <c r="F111" i="50"/>
  <c r="D111" i="50"/>
  <c r="K110" i="50"/>
  <c r="F110" i="50"/>
  <c r="D110" i="50"/>
  <c r="K109" i="50"/>
  <c r="J109" i="50"/>
  <c r="K108" i="50"/>
  <c r="K107" i="50"/>
  <c r="F107" i="50"/>
  <c r="F108" i="50" s="1"/>
  <c r="D107" i="50"/>
  <c r="K106" i="50"/>
  <c r="J106" i="50"/>
  <c r="I103" i="50"/>
  <c r="K101" i="50"/>
  <c r="J101" i="50"/>
  <c r="K100" i="50"/>
  <c r="J100" i="50"/>
  <c r="I98" i="50"/>
  <c r="K96" i="50"/>
  <c r="J96" i="50"/>
  <c r="K95" i="50"/>
  <c r="J95" i="50"/>
  <c r="K94" i="50"/>
  <c r="J94" i="50"/>
  <c r="I92" i="50"/>
  <c r="K90" i="50"/>
  <c r="J90" i="50"/>
  <c r="K89" i="50"/>
  <c r="J89" i="50"/>
  <c r="K88" i="50"/>
  <c r="J88" i="50"/>
  <c r="K87" i="50"/>
  <c r="K86" i="50" s="1"/>
  <c r="J87" i="50"/>
  <c r="J86" i="50" s="1"/>
  <c r="H86" i="50"/>
  <c r="F86" i="50"/>
  <c r="D86" i="50"/>
  <c r="J84" i="50"/>
  <c r="I84" i="50"/>
  <c r="K84" i="50" s="1"/>
  <c r="K82" i="50"/>
  <c r="J82" i="50"/>
  <c r="K81" i="50"/>
  <c r="J81" i="50"/>
  <c r="K80" i="50"/>
  <c r="J80" i="50"/>
  <c r="K79" i="50"/>
  <c r="J79" i="50"/>
  <c r="H79" i="50"/>
  <c r="H78" i="50" s="1"/>
  <c r="F79" i="50"/>
  <c r="F78" i="50" s="1"/>
  <c r="D79" i="50"/>
  <c r="D78" i="50" s="1"/>
  <c r="I78" i="50"/>
  <c r="E76" i="50"/>
  <c r="G76" i="50" s="1"/>
  <c r="I76" i="50" s="1"/>
  <c r="K76" i="50" s="1"/>
  <c r="J68" i="50"/>
  <c r="K66" i="50"/>
  <c r="K60" i="50" s="1"/>
  <c r="K59" i="50" s="1"/>
  <c r="K65" i="50"/>
  <c r="J65" i="50"/>
  <c r="K64" i="50"/>
  <c r="J64" i="50"/>
  <c r="K63" i="50"/>
  <c r="J63" i="50"/>
  <c r="K62" i="50"/>
  <c r="J62" i="50"/>
  <c r="K61" i="50"/>
  <c r="J61" i="50"/>
  <c r="I59" i="50"/>
  <c r="H60" i="50"/>
  <c r="H59" i="50" s="1"/>
  <c r="G60" i="50"/>
  <c r="G59" i="50" s="1"/>
  <c r="F60" i="50"/>
  <c r="E60" i="50"/>
  <c r="E59" i="50" s="1"/>
  <c r="D60" i="50"/>
  <c r="D59" i="50" s="1"/>
  <c r="F59" i="50"/>
  <c r="K57" i="50"/>
  <c r="J57" i="50"/>
  <c r="K56" i="50"/>
  <c r="J56" i="50"/>
  <c r="K55" i="50"/>
  <c r="J55" i="50"/>
  <c r="K54" i="50"/>
  <c r="J54" i="50"/>
  <c r="K53" i="50"/>
  <c r="J53" i="50"/>
  <c r="K52" i="50"/>
  <c r="J52" i="50"/>
  <c r="K51" i="50"/>
  <c r="J51" i="50"/>
  <c r="K50" i="50"/>
  <c r="J50" i="50"/>
  <c r="I50" i="50"/>
  <c r="H50" i="50"/>
  <c r="G50" i="50"/>
  <c r="F50" i="50"/>
  <c r="E50" i="50"/>
  <c r="D50" i="50"/>
  <c r="K48" i="50"/>
  <c r="J48" i="50"/>
  <c r="K46" i="50"/>
  <c r="J46" i="50"/>
  <c r="K45" i="50"/>
  <c r="J45" i="50"/>
  <c r="K44" i="50"/>
  <c r="J44" i="50"/>
  <c r="K43" i="50"/>
  <c r="J43" i="50"/>
  <c r="K42" i="50"/>
  <c r="J42" i="50"/>
  <c r="K41" i="50"/>
  <c r="J41" i="50"/>
  <c r="K40" i="50"/>
  <c r="J40" i="50"/>
  <c r="K39" i="50"/>
  <c r="J39" i="50"/>
  <c r="I39" i="50"/>
  <c r="H39" i="50"/>
  <c r="G39" i="50"/>
  <c r="F39" i="50"/>
  <c r="E39" i="50"/>
  <c r="D39" i="50"/>
  <c r="E37" i="50"/>
  <c r="G37" i="50" s="1"/>
  <c r="I37" i="50" s="1"/>
  <c r="K37" i="50" s="1"/>
  <c r="D37" i="50"/>
  <c r="D76" i="50" s="1"/>
  <c r="K29" i="50"/>
  <c r="J29" i="50"/>
  <c r="K28" i="50"/>
  <c r="J28" i="50"/>
  <c r="K26" i="50"/>
  <c r="J26" i="50"/>
  <c r="K25" i="50"/>
  <c r="J25" i="50"/>
  <c r="K24" i="50"/>
  <c r="J24" i="50"/>
  <c r="K23" i="50"/>
  <c r="J23" i="50"/>
  <c r="K22" i="50"/>
  <c r="J22" i="50"/>
  <c r="K21" i="50"/>
  <c r="J21" i="50"/>
  <c r="K20" i="50"/>
  <c r="J20" i="50"/>
  <c r="K19" i="50"/>
  <c r="J19" i="50"/>
  <c r="J18" i="50" s="1"/>
  <c r="I18" i="50"/>
  <c r="I31" i="50" s="1"/>
  <c r="H18" i="50"/>
  <c r="G18" i="50"/>
  <c r="F18" i="50"/>
  <c r="E18" i="50"/>
  <c r="D18" i="50"/>
  <c r="K16" i="50"/>
  <c r="J16" i="50"/>
  <c r="K14" i="50"/>
  <c r="J14" i="50"/>
  <c r="K12" i="50"/>
  <c r="J12" i="50"/>
  <c r="K11" i="50"/>
  <c r="J11" i="50"/>
  <c r="K10" i="50"/>
  <c r="J10" i="50"/>
  <c r="K9" i="50"/>
  <c r="J9" i="50"/>
  <c r="K8" i="50"/>
  <c r="J8" i="50"/>
  <c r="K7" i="50"/>
  <c r="J7" i="50"/>
  <c r="K6" i="50"/>
  <c r="J6" i="50"/>
  <c r="I6" i="50"/>
  <c r="H6" i="50"/>
  <c r="G6" i="50"/>
  <c r="F6" i="50"/>
  <c r="E6" i="50"/>
  <c r="D6" i="50"/>
  <c r="E4" i="50"/>
  <c r="G4" i="50" s="1"/>
  <c r="I4" i="50" s="1"/>
  <c r="K4" i="50" s="1"/>
  <c r="D4" i="50"/>
  <c r="F4" i="50" s="1"/>
  <c r="H4" i="50" s="1"/>
  <c r="J4" i="50" s="1"/>
  <c r="H107" i="50" l="1"/>
  <c r="H108" i="50" s="1"/>
  <c r="E31" i="50"/>
  <c r="K70" i="50"/>
  <c r="G70" i="50"/>
  <c r="D92" i="50"/>
  <c r="D98" i="50" s="1"/>
  <c r="D103" i="50" s="1"/>
  <c r="H92" i="50"/>
  <c r="H98" i="50" s="1"/>
  <c r="H103" i="50" s="1"/>
  <c r="K78" i="50"/>
  <c r="J78" i="50"/>
  <c r="J92" i="50" s="1"/>
  <c r="J98" i="50" s="1"/>
  <c r="K105" i="50"/>
  <c r="F112" i="50"/>
  <c r="Q71" i="52"/>
  <c r="F75" i="52"/>
  <c r="F141" i="52" s="1"/>
  <c r="I37" i="52"/>
  <c r="K37" i="52" s="1"/>
  <c r="M37" i="52" s="1"/>
  <c r="L37" i="52"/>
  <c r="N37" i="52" s="1"/>
  <c r="P37" i="52" s="1"/>
  <c r="L75" i="52" s="1"/>
  <c r="H75" i="52"/>
  <c r="H141" i="52" s="1"/>
  <c r="P70" i="52"/>
  <c r="D75" i="52"/>
  <c r="D141" i="52" s="1"/>
  <c r="F91" i="52"/>
  <c r="F97" i="52" s="1"/>
  <c r="F103" i="52" s="1"/>
  <c r="F123" i="52" s="1"/>
  <c r="F128" i="52" s="1"/>
  <c r="F130" i="52" s="1"/>
  <c r="J91" i="52"/>
  <c r="J97" i="52" s="1"/>
  <c r="J103" i="52" s="1"/>
  <c r="J123" i="52" s="1"/>
  <c r="J128" i="52" s="1"/>
  <c r="J130" i="52" s="1"/>
  <c r="N91" i="52"/>
  <c r="N97" i="52" s="1"/>
  <c r="N103" i="52" s="1"/>
  <c r="N123" i="52" s="1"/>
  <c r="N128" i="52" s="1"/>
  <c r="N130" i="52" s="1"/>
  <c r="Q91" i="52"/>
  <c r="G75" i="52"/>
  <c r="D91" i="52"/>
  <c r="D97" i="52" s="1"/>
  <c r="D103" i="52" s="1"/>
  <c r="D123" i="52" s="1"/>
  <c r="D128" i="52" s="1"/>
  <c r="D130" i="52" s="1"/>
  <c r="H91" i="52"/>
  <c r="H97" i="52" s="1"/>
  <c r="H103" i="52" s="1"/>
  <c r="H123" i="52" s="1"/>
  <c r="H128" i="52" s="1"/>
  <c r="H130" i="52" s="1"/>
  <c r="L91" i="52"/>
  <c r="L97" i="52" s="1"/>
  <c r="L103" i="52" s="1"/>
  <c r="L123" i="52" s="1"/>
  <c r="L128" i="52" s="1"/>
  <c r="L130" i="52" s="1"/>
  <c r="P91" i="52"/>
  <c r="P70" i="51"/>
  <c r="F91" i="51"/>
  <c r="F97" i="51" s="1"/>
  <c r="F102" i="51" s="1"/>
  <c r="F123" i="51" s="1"/>
  <c r="F127" i="51" s="1"/>
  <c r="F129" i="51" s="1"/>
  <c r="V153" i="51"/>
  <c r="D134" i="51"/>
  <c r="D131" i="51"/>
  <c r="P105" i="51"/>
  <c r="F37" i="51"/>
  <c r="G75" i="51"/>
  <c r="I75" i="51" s="1"/>
  <c r="K75" i="51" s="1"/>
  <c r="Q78" i="51"/>
  <c r="P77" i="51"/>
  <c r="H134" i="51"/>
  <c r="H131" i="51"/>
  <c r="L134" i="51"/>
  <c r="L131" i="51"/>
  <c r="G4" i="51"/>
  <c r="I4" i="51" s="1"/>
  <c r="K4" i="51" s="1"/>
  <c r="M4" i="51" s="1"/>
  <c r="O4" i="51" s="1"/>
  <c r="Q4" i="51" s="1"/>
  <c r="J91" i="51"/>
  <c r="J97" i="51" s="1"/>
  <c r="J102" i="51" s="1"/>
  <c r="J123" i="51" s="1"/>
  <c r="J127" i="51" s="1"/>
  <c r="J129" i="51" s="1"/>
  <c r="N91" i="51"/>
  <c r="N97" i="51" s="1"/>
  <c r="N102" i="51" s="1"/>
  <c r="N123" i="51" s="1"/>
  <c r="N127" i="51" s="1"/>
  <c r="N129" i="51" s="1"/>
  <c r="D70" i="50"/>
  <c r="F70" i="50"/>
  <c r="H70" i="50"/>
  <c r="F92" i="50"/>
  <c r="F98" i="50" s="1"/>
  <c r="F103" i="50" s="1"/>
  <c r="F123" i="50" s="1"/>
  <c r="F127" i="50" s="1"/>
  <c r="F129" i="50" s="1"/>
  <c r="F131" i="50" s="1"/>
  <c r="G31" i="50"/>
  <c r="E70" i="50"/>
  <c r="I70" i="50"/>
  <c r="D108" i="50"/>
  <c r="J108" i="50" s="1"/>
  <c r="D112" i="50"/>
  <c r="J105" i="50"/>
  <c r="E144" i="50"/>
  <c r="G144" i="50" s="1"/>
  <c r="I144" i="50" s="1"/>
  <c r="K144" i="50" s="1"/>
  <c r="D31" i="50"/>
  <c r="F31" i="50"/>
  <c r="H31" i="50"/>
  <c r="J31" i="50"/>
  <c r="D144" i="50"/>
  <c r="F144" i="50" s="1"/>
  <c r="H144" i="50" s="1"/>
  <c r="J144" i="50" s="1"/>
  <c r="F76" i="50"/>
  <c r="H76" i="50" s="1"/>
  <c r="J76" i="50" s="1"/>
  <c r="K18" i="50"/>
  <c r="D123" i="50"/>
  <c r="D127" i="50" s="1"/>
  <c r="D129" i="50" s="1"/>
  <c r="H123" i="50"/>
  <c r="H127" i="50" s="1"/>
  <c r="H129" i="50" s="1"/>
  <c r="K92" i="50"/>
  <c r="J107" i="50"/>
  <c r="H111" i="50"/>
  <c r="J111" i="50" s="1"/>
  <c r="F37" i="50"/>
  <c r="H37" i="50" s="1"/>
  <c r="J37" i="50" s="1"/>
  <c r="K119" i="50"/>
  <c r="K131" i="50"/>
  <c r="H110" i="50"/>
  <c r="J110" i="50" s="1"/>
  <c r="H112" i="50" l="1"/>
  <c r="J112" i="50" s="1"/>
  <c r="L137" i="52"/>
  <c r="L132" i="52"/>
  <c r="L135" i="52" s="1"/>
  <c r="D137" i="52"/>
  <c r="D132" i="52"/>
  <c r="D135" i="52" s="1"/>
  <c r="N137" i="52"/>
  <c r="N135" i="52"/>
  <c r="N132" i="52"/>
  <c r="F137" i="52"/>
  <c r="F132" i="52"/>
  <c r="F135" i="52" s="1"/>
  <c r="P97" i="52"/>
  <c r="H137" i="52"/>
  <c r="H132" i="52"/>
  <c r="H135" i="52" s="1"/>
  <c r="G141" i="52"/>
  <c r="I75" i="52"/>
  <c r="Q97" i="52"/>
  <c r="J137" i="52"/>
  <c r="J135" i="52"/>
  <c r="J132" i="52"/>
  <c r="L141" i="52"/>
  <c r="N75" i="52"/>
  <c r="P71" i="52"/>
  <c r="J75" i="52"/>
  <c r="J141" i="52" s="1"/>
  <c r="O37" i="52"/>
  <c r="Q37" i="52" s="1"/>
  <c r="J134" i="51"/>
  <c r="J131" i="51"/>
  <c r="Q77" i="51"/>
  <c r="F75" i="51"/>
  <c r="H37" i="51"/>
  <c r="P91" i="51"/>
  <c r="F131" i="51"/>
  <c r="F134" i="51"/>
  <c r="N131" i="51"/>
  <c r="N134" i="51" s="1"/>
  <c r="J60" i="50"/>
  <c r="H131" i="50"/>
  <c r="J103" i="50"/>
  <c r="K98" i="50"/>
  <c r="D131" i="50"/>
  <c r="K31" i="50"/>
  <c r="I141" i="52" l="1"/>
  <c r="K75" i="52"/>
  <c r="P103" i="52"/>
  <c r="N141" i="52"/>
  <c r="P75" i="52"/>
  <c r="P141" i="52" s="1"/>
  <c r="Q103" i="52"/>
  <c r="P97" i="51"/>
  <c r="Q91" i="51"/>
  <c r="H75" i="51"/>
  <c r="J37" i="51"/>
  <c r="K103" i="50"/>
  <c r="J123" i="50"/>
  <c r="K141" i="52" l="1"/>
  <c r="M75" i="52"/>
  <c r="Q123" i="52"/>
  <c r="P123" i="52"/>
  <c r="P102" i="51"/>
  <c r="J75" i="51"/>
  <c r="M75" i="51" s="1"/>
  <c r="O75" i="51" s="1"/>
  <c r="Q75" i="51" s="1"/>
  <c r="L37" i="51"/>
  <c r="Q97" i="51"/>
  <c r="J70" i="50"/>
  <c r="K123" i="50"/>
  <c r="J127" i="50"/>
  <c r="M141" i="52" l="1"/>
  <c r="O75" i="52"/>
  <c r="P128" i="52"/>
  <c r="Q128" i="52"/>
  <c r="Q102" i="51"/>
  <c r="P123" i="51"/>
  <c r="L75" i="51"/>
  <c r="N37" i="51"/>
  <c r="K127" i="50"/>
  <c r="J129" i="50"/>
  <c r="O141" i="52" l="1"/>
  <c r="Q75" i="52"/>
  <c r="Q141" i="52" s="1"/>
  <c r="Q130" i="52"/>
  <c r="P130" i="52"/>
  <c r="P127" i="51"/>
  <c r="Q123" i="51"/>
  <c r="N75" i="51"/>
  <c r="P37" i="51"/>
  <c r="P75" i="51" s="1"/>
  <c r="K129" i="50"/>
  <c r="P137" i="52" l="1"/>
  <c r="P132" i="52"/>
  <c r="Q132" i="52"/>
  <c r="Q127" i="51"/>
  <c r="P129" i="51"/>
  <c r="P135" i="52" l="1"/>
  <c r="Q135" i="52"/>
  <c r="P134" i="51"/>
  <c r="P131" i="51"/>
  <c r="Q129" i="51"/>
  <c r="Q131" i="51" l="1"/>
  <c r="D22" i="35" l="1"/>
  <c r="E22" i="35"/>
  <c r="F22" i="35"/>
  <c r="G22" i="35"/>
  <c r="H22" i="35"/>
  <c r="I22" i="35"/>
  <c r="J22" i="35"/>
  <c r="K22" i="35"/>
  <c r="C22" i="35"/>
  <c r="D13" i="16" l="1"/>
  <c r="F8" i="16"/>
  <c r="F11" i="16" s="1"/>
  <c r="F9" i="16"/>
  <c r="D11" i="16"/>
  <c r="E11" i="16"/>
  <c r="E13" i="16" s="1"/>
  <c r="D10" i="4"/>
  <c r="D13" i="4"/>
  <c r="E10" i="4"/>
  <c r="G10" i="4"/>
  <c r="E11" i="4"/>
  <c r="E13" i="4"/>
  <c r="D18" i="4" s="1"/>
  <c r="E18" i="4" s="1"/>
  <c r="F12" i="19"/>
  <c r="F13" i="19"/>
  <c r="F14" i="19"/>
  <c r="F15" i="19"/>
  <c r="F16" i="19"/>
  <c r="D17" i="19"/>
  <c r="E17" i="19"/>
  <c r="F20" i="19"/>
  <c r="F21" i="19"/>
  <c r="F22" i="19"/>
  <c r="F23" i="19"/>
  <c r="F24" i="19"/>
  <c r="D25" i="19"/>
  <c r="F25" i="19" s="1"/>
  <c r="E25" i="19"/>
  <c r="E29" i="19" s="1"/>
  <c r="F27" i="19"/>
  <c r="D29" i="19"/>
  <c r="F29" i="19" s="1"/>
  <c r="E6" i="16"/>
  <c r="D5" i="4"/>
  <c r="F5" i="4" s="1"/>
  <c r="D6" i="16"/>
  <c r="E5" i="4"/>
  <c r="G5" i="4" s="1"/>
  <c r="F17" i="19"/>
</calcChain>
</file>

<file path=xl/sharedStrings.xml><?xml version="1.0" encoding="utf-8"?>
<sst xmlns="http://schemas.openxmlformats.org/spreadsheetml/2006/main" count="1359" uniqueCount="424">
  <si>
    <t xml:space="preserve">Mercados </t>
  </si>
  <si>
    <t>Ventas de Energía</t>
  </si>
  <si>
    <t>Participación</t>
  </si>
  <si>
    <t>País</t>
  </si>
  <si>
    <t xml:space="preserve">en que </t>
  </si>
  <si>
    <t>(GWh)</t>
  </si>
  <si>
    <t>de mercado</t>
  </si>
  <si>
    <t>participa</t>
  </si>
  <si>
    <t xml:space="preserve">Chile  </t>
  </si>
  <si>
    <t>SIC y SING</t>
  </si>
  <si>
    <t>Argentina</t>
  </si>
  <si>
    <t>SIN</t>
  </si>
  <si>
    <t>Perú</t>
  </si>
  <si>
    <t>SICN</t>
  </si>
  <si>
    <t>Colombia</t>
  </si>
  <si>
    <t xml:space="preserve">Total   </t>
  </si>
  <si>
    <t>(GWh) ( * )</t>
  </si>
  <si>
    <t>Edesur</t>
  </si>
  <si>
    <t>Edelnor</t>
  </si>
  <si>
    <t>Coelce</t>
  </si>
  <si>
    <t>Total</t>
  </si>
  <si>
    <t>%</t>
  </si>
  <si>
    <t>Edesur S.A.</t>
  </si>
  <si>
    <t>Codensa S.A.</t>
  </si>
  <si>
    <t>Distribución</t>
  </si>
  <si>
    <t>Chile</t>
  </si>
  <si>
    <t>Variaciones</t>
  </si>
  <si>
    <t>Impuesto Renta</t>
  </si>
  <si>
    <t>Impuesto Diferido</t>
  </si>
  <si>
    <t>Brasil  (1)</t>
  </si>
  <si>
    <t>(1)  En el año 2005  se incluyen las ventas del trimestre octubre-diciembre 2005 de las sociedades Endesa Fortaleza y CIEN.</t>
  </si>
  <si>
    <t xml:space="preserve">(GWh) </t>
  </si>
  <si>
    <t>Concepto  (Millones de $)</t>
  </si>
  <si>
    <t>EBITDA Y ACTIVO FIJO NETO POR PAIS</t>
  </si>
  <si>
    <t>Lineas de Negocio</t>
  </si>
  <si>
    <t>EBITDA</t>
  </si>
  <si>
    <t>Activo Fijo neto</t>
  </si>
  <si>
    <t>Generación y Transmisión</t>
  </si>
  <si>
    <t>Brasil</t>
  </si>
  <si>
    <t>Total Gx y Tx</t>
  </si>
  <si>
    <t>Total Dx</t>
  </si>
  <si>
    <t>Total Grupo Enersis</t>
  </si>
  <si>
    <t>Ch$ Millones</t>
  </si>
  <si>
    <t>Ampla</t>
  </si>
  <si>
    <t>EBITDA / Activo Fijo marzo 2007</t>
  </si>
  <si>
    <t>Impuesto a la Renta e Impuestos diferidos</t>
  </si>
  <si>
    <t>Trabajos para el inmovilizado</t>
  </si>
  <si>
    <t>Estructura y ajustes</t>
  </si>
  <si>
    <t>Emgesa</t>
  </si>
  <si>
    <t>(%)</t>
  </si>
  <si>
    <t>Brasil   (*)</t>
  </si>
  <si>
    <t>(*) Incluye activos intangibles por concesiones en Ampla y Coelce</t>
  </si>
  <si>
    <t>EBITDA / Activo Fijo DIC. 2010</t>
  </si>
  <si>
    <t>Al 31 de marzo de 2011</t>
  </si>
  <si>
    <t>OPERATING INCOME</t>
  </si>
  <si>
    <t>Variation</t>
  </si>
  <si>
    <t>Operating Income</t>
  </si>
  <si>
    <t>Distribution</t>
  </si>
  <si>
    <t>Brazil</t>
  </si>
  <si>
    <t>Peru</t>
  </si>
  <si>
    <t>Company</t>
  </si>
  <si>
    <t xml:space="preserve">Markets </t>
  </si>
  <si>
    <t>in which</t>
  </si>
  <si>
    <t>operates</t>
  </si>
  <si>
    <t>Energy Sales</t>
  </si>
  <si>
    <t>Market</t>
  </si>
  <si>
    <t>Share</t>
  </si>
  <si>
    <t>Current Assets</t>
  </si>
  <si>
    <t>Total Assets</t>
  </si>
  <si>
    <t>Current Liabilities</t>
  </si>
  <si>
    <t>Non Current Liabilities</t>
  </si>
  <si>
    <t>Personnel costs</t>
  </si>
  <si>
    <t>Other Non Operating Income</t>
  </si>
  <si>
    <t>Net Income attributable to owners of parent</t>
  </si>
  <si>
    <t>Net income attributable to non-controlling interest</t>
  </si>
  <si>
    <t>Energy Losses</t>
  </si>
  <si>
    <t>Clients</t>
  </si>
  <si>
    <t>Clients / Employees</t>
  </si>
  <si>
    <t>(*) Includes final customer sales and tolls.</t>
  </si>
  <si>
    <t>(thousand)</t>
  </si>
  <si>
    <t>Liquidity</t>
  </si>
  <si>
    <t>Leverage</t>
  </si>
  <si>
    <t>Profitability</t>
  </si>
  <si>
    <t>(1) Current assets net from inventories and advanced payments</t>
  </si>
  <si>
    <t>(2) Considers EBITDA divided by financial expenses</t>
  </si>
  <si>
    <t>Acid ratio test (1)</t>
  </si>
  <si>
    <t>Current liquidity</t>
  </si>
  <si>
    <t>Working Capítal</t>
  </si>
  <si>
    <t>Long Term Debt</t>
  </si>
  <si>
    <t>Short Term Debt</t>
  </si>
  <si>
    <t>Financial Expenses Coverage (2)</t>
  </si>
  <si>
    <t>Operating Income/Operating Revenues</t>
  </si>
  <si>
    <t>ROE (annualized)</t>
  </si>
  <si>
    <t>ROA (annualized)</t>
  </si>
  <si>
    <t>Indicator</t>
  </si>
  <si>
    <t>Unit</t>
  </si>
  <si>
    <t>PROPERTY, PLANTS AND EQUIPMENT INFORMATION BY COMPANY</t>
  </si>
  <si>
    <t xml:space="preserve">Depreciation     </t>
  </si>
  <si>
    <t>(*) Includes intangible assets concessions</t>
  </si>
  <si>
    <t>From Financing Activities</t>
  </si>
  <si>
    <t>From Investing Activities</t>
  </si>
  <si>
    <t>From Operating Activities</t>
  </si>
  <si>
    <t>Net Cash Flow</t>
  </si>
  <si>
    <t>Change</t>
  </si>
  <si>
    <t>% Change</t>
  </si>
  <si>
    <t>Times</t>
  </si>
  <si>
    <t>Generation</t>
  </si>
  <si>
    <t>Country</t>
  </si>
  <si>
    <t>Energy Sales Revenues</t>
  </si>
  <si>
    <t>Non regulated customers</t>
  </si>
  <si>
    <t>Regulated customers</t>
  </si>
  <si>
    <t>Other Clients</t>
  </si>
  <si>
    <t>Spot Market</t>
  </si>
  <si>
    <t>Residential</t>
  </si>
  <si>
    <t>Commercial</t>
  </si>
  <si>
    <t>Industrial</t>
  </si>
  <si>
    <t>Other</t>
  </si>
  <si>
    <t>Generation and Distribution</t>
  </si>
  <si>
    <t>Less: Consolidation adjustments</t>
  </si>
  <si>
    <t>Total Segments</t>
  </si>
  <si>
    <t>Structure and adjustments</t>
  </si>
  <si>
    <t>Fortaleza</t>
  </si>
  <si>
    <t>Payments for additions of Property, plant and equipment</t>
  </si>
  <si>
    <t>Net Income from Continuing Operations</t>
  </si>
  <si>
    <t xml:space="preserve">NET INCOME </t>
  </si>
  <si>
    <t>Chile (*)</t>
  </si>
  <si>
    <t>Financial Income</t>
  </si>
  <si>
    <t>Financial Costs</t>
  </si>
  <si>
    <t>Gain (Loss) for indexed assets and liabilities</t>
  </si>
  <si>
    <t>Foreign currency exchange differences, net</t>
  </si>
  <si>
    <t>Net Income From Sale of Assets</t>
  </si>
  <si>
    <t>Share of profit (loss) of associates accounted for using the equity method</t>
  </si>
  <si>
    <t>Net Income Before Taxes</t>
  </si>
  <si>
    <t>Income Tax</t>
  </si>
  <si>
    <t>Net Income</t>
  </si>
  <si>
    <t>Revenues</t>
  </si>
  <si>
    <t>Sales</t>
  </si>
  <si>
    <t>Other operating income</t>
  </si>
  <si>
    <t>Procurements and Services</t>
  </si>
  <si>
    <t>Energy purchases</t>
  </si>
  <si>
    <t>Fuel consumption</t>
  </si>
  <si>
    <t>Transportation expenses</t>
  </si>
  <si>
    <t>Other variable costs</t>
  </si>
  <si>
    <t>Contribution Margin</t>
  </si>
  <si>
    <t>Other fixed operating expenses</t>
  </si>
  <si>
    <t>Gross Operating Income (EBITDA)</t>
  </si>
  <si>
    <t>Depreciation and amortization</t>
  </si>
  <si>
    <t>Reversal of impairment profit (impairment loss) recognized in profit or loss</t>
  </si>
  <si>
    <t>Net  Financial Income</t>
  </si>
  <si>
    <t>Financial income</t>
  </si>
  <si>
    <t>Financial costs</t>
  </si>
  <si>
    <t>COMPANY</t>
  </si>
  <si>
    <t>Gwh</t>
  </si>
  <si>
    <t>N°</t>
  </si>
  <si>
    <t>Codensa</t>
  </si>
  <si>
    <t>TOTAL</t>
  </si>
  <si>
    <t>SALES</t>
  </si>
  <si>
    <t>Total generation</t>
  </si>
  <si>
    <t>Hydroelectric generation</t>
  </si>
  <si>
    <t>Thermal electric generation</t>
  </si>
  <si>
    <t>Other generation</t>
  </si>
  <si>
    <t>Purchases</t>
  </si>
  <si>
    <t xml:space="preserve">    Purchases to related companies -generators</t>
  </si>
  <si>
    <t xml:space="preserve">    Purchases to others generators</t>
  </si>
  <si>
    <t xml:space="preserve">    Purchases at spot</t>
  </si>
  <si>
    <t>Transmission losses, pump and other consumption</t>
  </si>
  <si>
    <t>Total electricity sales</t>
  </si>
  <si>
    <t>Sales at regulated prices</t>
  </si>
  <si>
    <t>Sales at unregulated prices</t>
  </si>
  <si>
    <t>Sales at spot marginal cost</t>
  </si>
  <si>
    <t>Sales to related companies generators</t>
  </si>
  <si>
    <t>TOTAL SALES IN THE SYSTEM</t>
  </si>
  <si>
    <t>Market Share on total sales (%)</t>
  </si>
  <si>
    <t>Others</t>
  </si>
  <si>
    <t>Menos: Ajustes de consolidación y otras actividades de negocio</t>
  </si>
  <si>
    <t>BY BUSINESS SEGMENT</t>
  </si>
  <si>
    <t>Distribution business</t>
  </si>
  <si>
    <t>EBITDA FROM CONTINUING OPERATIONS</t>
  </si>
  <si>
    <t>Less: consolidation adjustments and other activities</t>
  </si>
  <si>
    <t>Total consolidated Revenues Enel Américas</t>
  </si>
  <si>
    <t>Total consolidated Procurement and Services Enel Américas</t>
  </si>
  <si>
    <t>Generation and Transmission businesses</t>
  </si>
  <si>
    <t>Total consolidated Personnel Expenses Enel Américas</t>
  </si>
  <si>
    <t>EBITDA Generation and Transmission businesses</t>
  </si>
  <si>
    <t>EBITDA Distribution business</t>
  </si>
  <si>
    <t>Total consolidated EBITDA Enel Américas</t>
  </si>
  <si>
    <t>Revenues Generation and Transmission businesses</t>
  </si>
  <si>
    <t>Revenues Distribution business</t>
  </si>
  <si>
    <t>Procurement and Services Generation and Transmission businesses</t>
  </si>
  <si>
    <t>Procurement and Services Distribution business</t>
  </si>
  <si>
    <t>Personnel Exepenses Generation and Transmission businesses</t>
  </si>
  <si>
    <t>Personnel Exepenses Distribution business</t>
  </si>
  <si>
    <t xml:space="preserve">EBIT       </t>
  </si>
  <si>
    <t xml:space="preserve">EBIT      </t>
  </si>
  <si>
    <t>Total Consolidated Enel Américas</t>
  </si>
  <si>
    <t>Depreciation, amortization and impairment</t>
  </si>
  <si>
    <t>Segment</t>
  </si>
  <si>
    <t>Generation and Transmission</t>
  </si>
  <si>
    <t>Total Generation and Transmission</t>
  </si>
  <si>
    <t>Total Distribution</t>
  </si>
  <si>
    <t>NON OPERATING INCOME CONTINUING OPERATIONS</t>
  </si>
  <si>
    <t>Consolidation adjustments and other activities</t>
  </si>
  <si>
    <t>Total Financial Income</t>
  </si>
  <si>
    <t>Total Financial Costs</t>
  </si>
  <si>
    <t>Total Foreign currency exchange differences, net</t>
  </si>
  <si>
    <t>Net Financial Income Enel Américas</t>
  </si>
  <si>
    <t>Total Share of profit (loss) of associates accounted for using the equity method</t>
  </si>
  <si>
    <t>Total Non Operating Income</t>
  </si>
  <si>
    <t>Enel Américas (holding)</t>
  </si>
  <si>
    <t>Total Income Tax</t>
  </si>
  <si>
    <t>Non current Assets</t>
  </si>
  <si>
    <t>Total Equity</t>
  </si>
  <si>
    <t>attributable to owners of parent company</t>
  </si>
  <si>
    <t>attributable to non-controlling interest</t>
  </si>
  <si>
    <t>Total Liabilities and Equity</t>
  </si>
  <si>
    <t>Assets</t>
  </si>
  <si>
    <t>Liabilities and Equity</t>
  </si>
  <si>
    <t>Total Net Cash Flow</t>
  </si>
  <si>
    <t xml:space="preserve"> </t>
  </si>
  <si>
    <t>Empresa Distribuidora Sur S.A. (Edesur)</t>
  </si>
  <si>
    <t>Enel Distribución Perú S.A. (Edelnor)</t>
  </si>
  <si>
    <t>MM US$</t>
  </si>
  <si>
    <t>(Figures in million US$)</t>
  </si>
  <si>
    <t>(US$ million)</t>
  </si>
  <si>
    <t>(Million US$)</t>
  </si>
  <si>
    <t>Other Gain (Losses)</t>
  </si>
  <si>
    <t>Total Other Gain (Losses)</t>
  </si>
  <si>
    <t>Net Income after taxes</t>
  </si>
  <si>
    <t>Profit (Loss) from discontinued operations, after taxes</t>
  </si>
  <si>
    <t>(million US$)</t>
  </si>
  <si>
    <t>Variation in million US$ and  %.</t>
  </si>
  <si>
    <t>Earning per share  (US$ /share)</t>
  </si>
  <si>
    <t>MMUSD</t>
  </si>
  <si>
    <t>Enel Distribución Río S.A.</t>
  </si>
  <si>
    <t>Enel Distribución Ceará S.A.</t>
  </si>
  <si>
    <t>Energy Sale Revenues</t>
  </si>
  <si>
    <t>Other Expenses  Generation and Transmission businesses</t>
  </si>
  <si>
    <t>Total consolidated Other Expenses  Enel Américas</t>
  </si>
  <si>
    <t>Other Expenses Distribution business</t>
  </si>
  <si>
    <t>Enel Dx Perú</t>
  </si>
  <si>
    <t>Enel Dx Ceará</t>
  </si>
  <si>
    <t>Enel Dx Río</t>
  </si>
  <si>
    <t>MUS$</t>
  </si>
  <si>
    <t>Enel Argentina S.A.</t>
  </si>
  <si>
    <t>Enel Generación Costanera S.A.</t>
  </si>
  <si>
    <t>Enel Generación El Chocón S.A.</t>
  </si>
  <si>
    <t>Empresa Distribuidora Sur S.A.</t>
  </si>
  <si>
    <t xml:space="preserve">Enel Trading Argentina S.R.L
</t>
  </si>
  <si>
    <t>Grupo Dock Sud, S.A.</t>
  </si>
  <si>
    <t>Grupo Enel Argentina</t>
  </si>
  <si>
    <t>Enel Brasil S.A.</t>
  </si>
  <si>
    <t>Enel Generación Fortaleza S.A.</t>
  </si>
  <si>
    <t>EGP Cachoeira Dourada S.A.</t>
  </si>
  <si>
    <t>Enel Green Power Proyectos I (Volta Grande)</t>
  </si>
  <si>
    <t>Enel Cien S.A.</t>
  </si>
  <si>
    <t>Compañía de Transmisión del Mercosur S.A.</t>
  </si>
  <si>
    <t>Transportadora de Energía S.A.</t>
  </si>
  <si>
    <t>Enel Distribución Rio S.A.</t>
  </si>
  <si>
    <t>Celg Distribución S.A.</t>
  </si>
  <si>
    <t>Enel Soluciones S.A.</t>
  </si>
  <si>
    <t>Grupo Enel Brasil</t>
  </si>
  <si>
    <t>Emgesa S.A. E.S.P.</t>
  </si>
  <si>
    <t>Compañía Distribuidora y Comercializadora de Energía S.A.</t>
  </si>
  <si>
    <t>Inversora Codensa S.A.</t>
  </si>
  <si>
    <t>Enel Perú, S.A.C.</t>
  </si>
  <si>
    <t>Enel Generación Perú S.A.</t>
  </si>
  <si>
    <t>Chinango S.A.C.</t>
  </si>
  <si>
    <t>Enel Generación Piura S.A.</t>
  </si>
  <si>
    <t>Enel Distribución Perú S.A.</t>
  </si>
  <si>
    <t>Inversiones Distrilima S.A.</t>
  </si>
  <si>
    <t>Generandes Perú S.A.</t>
  </si>
  <si>
    <t>Grupo Eléctrica Cabo Blanco, S.A.C.</t>
  </si>
  <si>
    <t>Grupo Enel Perú</t>
  </si>
  <si>
    <t>Grupo Distrilima</t>
  </si>
  <si>
    <t>Grupo Generandes Perú</t>
  </si>
  <si>
    <t>Non Current Assets</t>
  </si>
  <si>
    <t>Equity</t>
  </si>
  <si>
    <t>Procurement and Services</t>
  </si>
  <si>
    <t>EBIT</t>
  </si>
  <si>
    <t>Financial Result</t>
  </si>
  <si>
    <t>Net Income before taxes</t>
  </si>
  <si>
    <t>ThUS$</t>
  </si>
  <si>
    <t>Eliminaciones</t>
  </si>
  <si>
    <t>Totales</t>
  </si>
  <si>
    <t xml:space="preserve">Ganancia (Pérdida) Atribuibles a </t>
  </si>
  <si>
    <t>Ganancia (pérdida), atribuible a los propietarios de la controladora</t>
  </si>
  <si>
    <t>Ganancia (pérdida), atribuible a participaciones no controladoras</t>
  </si>
  <si>
    <t xml:space="preserve">Holding  y eliminaciones </t>
  </si>
  <si>
    <t xml:space="preserve">Enel Américas </t>
  </si>
  <si>
    <t>Enel Generación Chocon S.A.</t>
  </si>
  <si>
    <t>Emgesa S.A.E.S.P.</t>
  </si>
  <si>
    <t>Enel Distribución Fortaleza</t>
  </si>
  <si>
    <t>Enel Distribución Rio (Ampla) (*)</t>
  </si>
  <si>
    <t>Enel Distribución Ceara (Coelce) (*)</t>
  </si>
  <si>
    <t>Enel Trading Argentina S.R.L.</t>
  </si>
  <si>
    <t>Central Dock Sud S.A.</t>
  </si>
  <si>
    <t>Holding Enel Americas y Sociedades de Inversión</t>
  </si>
  <si>
    <t>-</t>
  </si>
  <si>
    <t>SIN Argentina</t>
  </si>
  <si>
    <t>Central Dock Sud</t>
  </si>
  <si>
    <t>Enel Generación Perú S.A. (Edegel)</t>
  </si>
  <si>
    <t>SICN Peru</t>
  </si>
  <si>
    <t>Enel Generación Piura S.A. (Piura)</t>
  </si>
  <si>
    <t>Emgesa S.A.</t>
  </si>
  <si>
    <t>SIN Colombia</t>
  </si>
  <si>
    <t>SICN Brasil</t>
  </si>
  <si>
    <t>EGP Vuelta Grande S.A.</t>
  </si>
  <si>
    <t>ASSETS</t>
  </si>
  <si>
    <t>CURRENT ASSETS</t>
  </si>
  <si>
    <t>Cash and cash equivalents</t>
  </si>
  <si>
    <t>Other current financial assets</t>
  </si>
  <si>
    <t>Other current non-financial assets</t>
  </si>
  <si>
    <t>Trade and other current receivables</t>
  </si>
  <si>
    <t>Current accounts receivable from related companies</t>
  </si>
  <si>
    <t>Inventories</t>
  </si>
  <si>
    <t>Current tax assets</t>
  </si>
  <si>
    <t>Non-current assets or disposal groups held for sale or for distribution to owners</t>
  </si>
  <si>
    <t>NON-CURRENT ASSETS</t>
  </si>
  <si>
    <t>Other non-current financial assets</t>
  </si>
  <si>
    <t>Other non-current non-financial assets</t>
  </si>
  <si>
    <t>Trade and other non-current receivables</t>
  </si>
  <si>
    <t>Non-current accounts receivable from related companies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</si>
  <si>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</si>
  <si>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</si>
  <si>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</si>
  <si>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</si>
  <si>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</si>
  <si>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>Deferred tax assets</t>
  </si>
  <si>
    <t>TOTAL ASSETS</t>
  </si>
  <si>
    <t>LIABILITIES AND EQUITY</t>
  </si>
  <si>
    <t>CURRENT LIABILITIES</t>
  </si>
  <si>
    <t>Other non-current financial liabilities</t>
  </si>
  <si>
    <t>Trade and other non-current payables</t>
  </si>
  <si>
    <t>Accounts payable to related companies</t>
  </si>
  <si>
    <t>Other short-term provisions</t>
  </si>
  <si>
    <t>Current tax liabilities</t>
  </si>
  <si>
    <t>Current provisions for employee benefits</t>
  </si>
  <si>
    <t>Other current  non-financial liabilities</t>
  </si>
  <si>
    <t>Current liabilities other than those associated with groups of assets for disposal classified as held for sale</t>
  </si>
  <si>
    <t>NON-CURRENT LIABILITIES</t>
  </si>
  <si>
    <t>Non-current accounts payable to related companies</t>
  </si>
  <si>
    <t>Other long-term provisions</t>
  </si>
  <si>
    <t>Deferred tax liabilities</t>
  </si>
  <si>
    <t>Non-current provisions for employee benefits</t>
  </si>
  <si>
    <t>Other non-current non-financial liabilities</t>
  </si>
  <si>
    <t>EQUITY</t>
  </si>
  <si>
    <t>Equity Attributable to Shareholders of the Company</t>
  </si>
  <si>
    <t>Issued capital</t>
  </si>
  <si>
    <t>Retained earnings (losses)</t>
  </si>
  <si>
    <t>Share premium</t>
  </si>
  <si>
    <t>Treasury shares</t>
  </si>
  <si>
    <t>Other equity changes</t>
  </si>
  <si>
    <t>Reserves</t>
  </si>
  <si>
    <t>Equity Attributable to Minority Interest</t>
  </si>
  <si>
    <t>TOTAL LIABILITIES AND EQUITY</t>
  </si>
  <si>
    <t>CONSOLIDATED FINANCIAL STATEMENTS</t>
  </si>
  <si>
    <t>REVENUES</t>
  </si>
  <si>
    <t>Other Sales</t>
  </si>
  <si>
    <t>Other services</t>
  </si>
  <si>
    <t>PROCUREMENTS AND SERVICES</t>
  </si>
  <si>
    <t>Power purchased</t>
  </si>
  <si>
    <t>Cost of fuel consumed</t>
  </si>
  <si>
    <t>Other variable procurements and services</t>
  </si>
  <si>
    <t>CONTRIBUTION MARGIN</t>
  </si>
  <si>
    <t>Other work perfomed by the entity and capitalized</t>
  </si>
  <si>
    <t>Employee benefits expenses</t>
  </si>
  <si>
    <t>Other expenses</t>
  </si>
  <si>
    <t>GROSS OPERATING INCOME (EBITDA)</t>
  </si>
  <si>
    <t>Depreciation and amortization expense</t>
  </si>
  <si>
    <t>Impairment loss recognized in the period's profit or loss</t>
  </si>
  <si>
    <t>NET FINANCIAL INCOME</t>
  </si>
  <si>
    <t>Others financial income</t>
  </si>
  <si>
    <t>Bank loans</t>
  </si>
  <si>
    <t>Secured and unsecured obligations</t>
  </si>
  <si>
    <t>Income (Loss) for indexed assets and liabilities</t>
  </si>
  <si>
    <t>Foreign currency exchange differences</t>
  </si>
  <si>
    <t>Positives</t>
  </si>
  <si>
    <t>Negatives</t>
  </si>
  <si>
    <t>Share of profit (loss) of associates and joint ventures accounted for using the equity method</t>
  </si>
  <si>
    <t>Other profit (loss)</t>
  </si>
  <si>
    <t>Other investments result</t>
  </si>
  <si>
    <t>Profit (Loss) from sales of assets</t>
  </si>
  <si>
    <t>Income (losses) before taxes</t>
  </si>
  <si>
    <t>Income tax expenses</t>
  </si>
  <si>
    <t>Income from continuing operations</t>
  </si>
  <si>
    <t>Income (loss) from discontinued operations</t>
  </si>
  <si>
    <t>Net Income attributable to:</t>
  </si>
  <si>
    <t>Consolidated Statements of Cash Flow</t>
  </si>
  <si>
    <t>Cash flow from (used in) operating activities</t>
  </si>
  <si>
    <t>Cash flow from (used in) investing activities</t>
  </si>
  <si>
    <t>Cash flows from (used in) financing activities</t>
  </si>
  <si>
    <t>Other Services</t>
  </si>
  <si>
    <t>Other profit (losses)</t>
  </si>
  <si>
    <t>Income (loss) before taxes</t>
  </si>
  <si>
    <t>Energy sales</t>
  </si>
  <si>
    <t>Other sales</t>
  </si>
  <si>
    <t>Holdings, Eliminations and others</t>
  </si>
  <si>
    <t>Enel Dx Goias</t>
  </si>
  <si>
    <t>Enel Gx Perú</t>
  </si>
  <si>
    <t>Enel Gx Piura</t>
  </si>
  <si>
    <t>Enel Gx Costanera</t>
  </si>
  <si>
    <t>Enel Gx El Chocón</t>
  </si>
  <si>
    <t>Central Docksud</t>
  </si>
  <si>
    <t>EGP Cachoeira Dourada</t>
  </si>
  <si>
    <t>03-31-2018</t>
  </si>
  <si>
    <t>03-31-2017</t>
  </si>
  <si>
    <t>As of March 31</t>
  </si>
  <si>
    <t>03/31/2018</t>
  </si>
  <si>
    <t>12/31/2017</t>
  </si>
  <si>
    <t>03/31/2017</t>
  </si>
  <si>
    <t xml:space="preserve">INGRESOS </t>
  </si>
  <si>
    <t>Chile ( Holdings and Others)</t>
  </si>
  <si>
    <t>Eliminations</t>
  </si>
  <si>
    <t>March 31</t>
  </si>
  <si>
    <t>(*) As of Marchr 31, 2018  the average number of paid and subscribed shares were 57,452,641,516  (58,324,975,387 in 2017).</t>
  </si>
  <si>
    <t>Enel Distribución Goiás S.A.</t>
  </si>
  <si>
    <t>CONSOLIDATED INCOME STATEMENT  (million US$)</t>
  </si>
  <si>
    <t>1Q18</t>
  </si>
  <si>
    <t>1Q17</t>
  </si>
  <si>
    <t>As of March 31, 2017</t>
  </si>
  <si>
    <t>As of March 31, 2018</t>
  </si>
  <si>
    <t>Enel Distribución Goiás (Celg) (*)</t>
  </si>
  <si>
    <t>Enel Dx Goiás</t>
  </si>
  <si>
    <t>EGP Volta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</si>
</sst>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0.0%"/>
    <numFmt numFmtId="169" formatCode="#,##0.000;[Red]\-#,##0.000"/>
    <numFmt numFmtId="170" formatCode="#,##0_ ;[Red]\-#,##0\ "/>
    <numFmt numFmtId="171" formatCode="0.000%"/>
    <numFmt numFmtId="172" formatCode="_(* #,##0_);_(* \(#,##0\);_(* &quot;-&quot;??_);_(@_)"/>
    <numFmt numFmtId="173" formatCode="#,##0_);[Black]\(#,##0\);&quot;-       &quot;"/>
    <numFmt numFmtId="174" formatCode="#,##0.00_);[Black]\(#,##0.00\);&quot;-       &quot;"/>
    <numFmt numFmtId="175" formatCode="0.0%;\(0.0%\)"/>
    <numFmt numFmtId="176" formatCode="0.0%_);\(0.0%\)"/>
    <numFmt numFmtId="177" formatCode="#,##0.000;\-#,##0.000"/>
    <numFmt numFmtId="178" formatCode="0_);\(0\)"/>
    <numFmt numFmtId="179" formatCode="#,##0\ ;\(#,##0\);&quot;-       &quot;"/>
    <numFmt numFmtId="180" formatCode="#,##0\ ;[Black]\(#,##0\);&quot;-       &quot;"/>
    <numFmt numFmtId="181" formatCode="#,##0.0\ ;\(#,##0.0\);&quot;-       &quot;"/>
    <numFmt numFmtId="182" formatCode="#,##0;\(#,##0\)"/>
    <numFmt numFmtId="183" formatCode="#,##0;\(#,##0\);&quot;-&quot;"/>
    <numFmt numFmtId="184" formatCode="0.000000"/>
    <numFmt numFmtId="185" formatCode="0%_);\(0%\)"/>
    <numFmt numFmtId="186" formatCode="#,##0.0"/>
    <numFmt numFmtId="187" formatCode="_-* #,##0_-;\-* #,##0_-;_-* &quot;-&quot;??_-;_-@_-"/>
    <numFmt numFmtId="188" formatCode="#,##0.0_);[Black]\(#,##0.0\);&quot;-       &quot;"/>
    <numFmt numFmtId="189" formatCode="#,##0.0;[Black]\(#,##0.0\);&quot; - &quot;"/>
    <numFmt numFmtId="190" formatCode="#,##0.0;\(#,##0.0\)"/>
    <numFmt numFmtId="191" formatCode="#,##0.00;\(#,##0.00\)"/>
    <numFmt numFmtId="192" formatCode="#,##0.00000\ ;\(#,##0.00000\);&quot;-       &quot;"/>
    <numFmt numFmtId="193" formatCode="_-* #,##0.0_-;\-* #,##0.0_-;_-* &quot;-&quot;??_-;_-@_-"/>
    <numFmt numFmtId="194" formatCode="#,##0;[Black]\(#,##0\);&quot;-&quot;"/>
    <numFmt numFmtId="195" formatCode="_-* #,##0.0000_-;\-* #,##0.0000_-;_-* &quot;-&quot;??_-;_-@_-"/>
    <numFmt numFmtId="196" formatCode="#,##0.000000_);[Black]\(#,##0.000000\);&quot;-       &quot;"/>
  </numFmts>
  <fonts count="44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Comic Sans MS"/>
      <family val="4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indexed="9"/>
      <name val="Czcionka tekstu podstawowego"/>
      <family val="2"/>
      <charset val="238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8"/>
      <color indexed="40"/>
      <name val="Arial Narrow"/>
      <family val="2"/>
    </font>
    <font>
      <sz val="12"/>
      <color indexed="8"/>
      <name val="Calibri"/>
      <family val="2"/>
    </font>
    <font>
      <b/>
      <i/>
      <sz val="16"/>
      <color indexed="12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8"/>
      <name val="ＭＳ Ｐゴシック"/>
      <family val="3"/>
      <charset val="128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rgb="FFFF0000"/>
      <name val="Calibri"/>
      <family val="2"/>
    </font>
    <font>
      <b/>
      <sz val="11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55FA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</borders>
  <cellStyleXfs count="19">
    <xf numFmtId="0" fontId="0" fillId="0" borderId="0"/>
    <xf numFmtId="0" fontId="15" fillId="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28" fillId="0" borderId="0" applyNumberFormat="0" applyFill="0" applyBorder="0">
      <alignment vertical="center"/>
    </xf>
    <xf numFmtId="0" fontId="1" fillId="0" borderId="0" applyNumberFormat="0" applyFont="0" applyFill="0" applyBorder="0" applyAlignment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7">
    <xf numFmtId="0" fontId="0" fillId="0" borderId="0" xfId="0"/>
    <xf numFmtId="0" fontId="4" fillId="0" borderId="0" xfId="13" applyFont="1"/>
    <xf numFmtId="0" fontId="6" fillId="0" borderId="0" xfId="0" applyFont="1"/>
    <xf numFmtId="0" fontId="7" fillId="0" borderId="0" xfId="0" applyFont="1"/>
    <xf numFmtId="17" fontId="5" fillId="3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0" fontId="9" fillId="0" borderId="0" xfId="13" applyFont="1" applyAlignment="1">
      <alignment vertical="center"/>
    </xf>
    <xf numFmtId="0" fontId="6" fillId="0" borderId="1" xfId="0" quotePrefix="1" applyFont="1" applyBorder="1" applyAlignment="1">
      <alignment horizontal="left" vertical="center" indent="1"/>
    </xf>
    <xf numFmtId="37" fontId="6" fillId="5" borderId="1" xfId="0" applyNumberFormat="1" applyFont="1" applyFill="1" applyBorder="1" applyAlignment="1">
      <alignment horizontal="center" vertical="center"/>
    </xf>
    <xf numFmtId="179" fontId="6" fillId="4" borderId="5" xfId="0" applyNumberFormat="1" applyFont="1" applyFill="1" applyBorder="1" applyAlignment="1">
      <alignment vertical="center"/>
    </xf>
    <xf numFmtId="179" fontId="6" fillId="3" borderId="6" xfId="0" applyNumberFormat="1" applyFont="1" applyFill="1" applyBorder="1" applyAlignment="1">
      <alignment vertical="center"/>
    </xf>
    <xf numFmtId="168" fontId="6" fillId="4" borderId="7" xfId="17" applyNumberFormat="1" applyFont="1" applyFill="1" applyBorder="1" applyAlignment="1">
      <alignment vertical="center"/>
    </xf>
    <xf numFmtId="168" fontId="6" fillId="3" borderId="8" xfId="17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6" fontId="9" fillId="0" borderId="0" xfId="7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79" fontId="6" fillId="3" borderId="9" xfId="0" applyNumberFormat="1" applyFont="1" applyFill="1" applyBorder="1" applyAlignment="1">
      <alignment vertical="center"/>
    </xf>
    <xf numFmtId="168" fontId="6" fillId="3" borderId="10" xfId="17" applyNumberFormat="1" applyFont="1" applyFill="1" applyBorder="1" applyAlignment="1">
      <alignment vertical="center"/>
    </xf>
    <xf numFmtId="179" fontId="6" fillId="3" borderId="3" xfId="0" applyNumberFormat="1" applyFont="1" applyFill="1" applyBorder="1" applyAlignment="1">
      <alignment vertical="center"/>
    </xf>
    <xf numFmtId="168" fontId="6" fillId="3" borderId="3" xfId="17" applyNumberFormat="1" applyFont="1" applyFill="1" applyBorder="1" applyAlignment="1">
      <alignment vertical="center"/>
    </xf>
    <xf numFmtId="179" fontId="8" fillId="3" borderId="11" xfId="0" applyNumberFormat="1" applyFont="1" applyFill="1" applyBorder="1" applyAlignment="1">
      <alignment vertical="center"/>
    </xf>
    <xf numFmtId="0" fontId="9" fillId="0" borderId="0" xfId="13" applyFont="1"/>
    <xf numFmtId="0" fontId="6" fillId="0" borderId="0" xfId="13" applyFont="1"/>
    <xf numFmtId="0" fontId="9" fillId="0" borderId="0" xfId="13" quotePrefix="1" applyFont="1" applyAlignment="1">
      <alignment horizontal="left"/>
    </xf>
    <xf numFmtId="170" fontId="9" fillId="0" borderId="0" xfId="13" applyNumberFormat="1" applyFont="1"/>
    <xf numFmtId="10" fontId="9" fillId="0" borderId="0" xfId="17" applyNumberFormat="1" applyFont="1"/>
    <xf numFmtId="178" fontId="9" fillId="0" borderId="0" xfId="13" quotePrefix="1" applyNumberFormat="1" applyFont="1" applyAlignment="1">
      <alignment horizontal="left"/>
    </xf>
    <xf numFmtId="0" fontId="9" fillId="0" borderId="0" xfId="13" applyFont="1" applyBorder="1"/>
    <xf numFmtId="177" fontId="7" fillId="5" borderId="0" xfId="0" applyNumberFormat="1" applyFont="1" applyFill="1" applyBorder="1" applyAlignment="1">
      <alignment vertical="center"/>
    </xf>
    <xf numFmtId="168" fontId="7" fillId="5" borderId="0" xfId="17" applyNumberFormat="1" applyFont="1" applyFill="1" applyBorder="1" applyAlignment="1">
      <alignment vertical="center"/>
    </xf>
    <xf numFmtId="177" fontId="9" fillId="0" borderId="0" xfId="13" applyNumberFormat="1" applyFont="1" applyBorder="1"/>
    <xf numFmtId="0" fontId="6" fillId="0" borderId="0" xfId="0" applyFont="1" applyBorder="1"/>
    <xf numFmtId="0" fontId="6" fillId="0" borderId="0" xfId="13" applyFont="1" applyAlignment="1">
      <alignment vertical="center"/>
    </xf>
    <xf numFmtId="10" fontId="6" fillId="0" borderId="0" xfId="17" applyNumberFormat="1" applyFont="1"/>
    <xf numFmtId="17" fontId="8" fillId="3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179" fontId="6" fillId="4" borderId="12" xfId="0" applyNumberFormat="1" applyFont="1" applyFill="1" applyBorder="1" applyAlignment="1">
      <alignment vertical="center"/>
    </xf>
    <xf numFmtId="173" fontId="6" fillId="3" borderId="10" xfId="0" applyNumberFormat="1" applyFont="1" applyFill="1" applyBorder="1" applyAlignment="1">
      <alignment vertical="center"/>
    </xf>
    <xf numFmtId="0" fontId="1" fillId="0" borderId="0" xfId="0" applyFont="1"/>
    <xf numFmtId="38" fontId="7" fillId="0" borderId="0" xfId="0" applyNumberFormat="1" applyFont="1"/>
    <xf numFmtId="173" fontId="7" fillId="0" borderId="0" xfId="0" applyNumberFormat="1" applyFont="1"/>
    <xf numFmtId="0" fontId="5" fillId="5" borderId="0" xfId="0" applyFont="1" applyFill="1"/>
    <xf numFmtId="172" fontId="7" fillId="0" borderId="0" xfId="8" applyNumberFormat="1" applyFont="1"/>
    <xf numFmtId="176" fontId="0" fillId="0" borderId="0" xfId="17" applyNumberFormat="1" applyFont="1"/>
    <xf numFmtId="176" fontId="6" fillId="3" borderId="13" xfId="17" applyNumberFormat="1" applyFont="1" applyFill="1" applyBorder="1" applyAlignment="1">
      <alignment vertical="center"/>
    </xf>
    <xf numFmtId="17" fontId="5" fillId="3" borderId="14" xfId="0" applyNumberFormat="1" applyFont="1" applyFill="1" applyBorder="1" applyAlignment="1">
      <alignment horizontal="center"/>
    </xf>
    <xf numFmtId="17" fontId="5" fillId="3" borderId="15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0" xfId="15" applyFont="1" applyFill="1" applyAlignment="1">
      <alignment horizontal="centerContinuous" vertical="top"/>
    </xf>
    <xf numFmtId="179" fontId="8" fillId="4" borderId="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7" fontId="5" fillId="4" borderId="16" xfId="0" applyNumberFormat="1" applyFont="1" applyFill="1" applyBorder="1" applyAlignment="1">
      <alignment horizontal="center" vertical="center"/>
    </xf>
    <xf numFmtId="17" fontId="5" fillId="3" borderId="17" xfId="0" applyNumberFormat="1" applyFont="1" applyFill="1" applyBorder="1" applyAlignment="1">
      <alignment horizontal="center"/>
    </xf>
    <xf numFmtId="17" fontId="5" fillId="3" borderId="18" xfId="0" applyNumberFormat="1" applyFont="1" applyFill="1" applyBorder="1" applyAlignment="1">
      <alignment horizontal="center"/>
    </xf>
    <xf numFmtId="17" fontId="5" fillId="3" borderId="19" xfId="0" applyNumberFormat="1" applyFont="1" applyFill="1" applyBorder="1" applyAlignment="1">
      <alignment horizontal="center"/>
    </xf>
    <xf numFmtId="17" fontId="5" fillId="3" borderId="20" xfId="0" applyNumberFormat="1" applyFont="1" applyFill="1" applyBorder="1" applyAlignment="1">
      <alignment horizontal="center"/>
    </xf>
    <xf numFmtId="173" fontId="0" fillId="0" borderId="0" xfId="0" applyNumberFormat="1"/>
    <xf numFmtId="1" fontId="7" fillId="0" borderId="0" xfId="0" applyNumberFormat="1" applyFont="1"/>
    <xf numFmtId="170" fontId="4" fillId="0" borderId="0" xfId="13" applyNumberFormat="1" applyFont="1"/>
    <xf numFmtId="171" fontId="4" fillId="0" borderId="0" xfId="17" applyNumberFormat="1" applyFont="1"/>
    <xf numFmtId="180" fontId="7" fillId="0" borderId="0" xfId="0" applyNumberFormat="1" applyFont="1"/>
    <xf numFmtId="17" fontId="8" fillId="4" borderId="21" xfId="0" applyNumberFormat="1" applyFont="1" applyFill="1" applyBorder="1" applyAlignment="1">
      <alignment horizontal="center" vertical="center"/>
    </xf>
    <xf numFmtId="179" fontId="6" fillId="0" borderId="0" xfId="13" applyNumberFormat="1" applyFont="1"/>
    <xf numFmtId="168" fontId="6" fillId="0" borderId="0" xfId="17" applyNumberFormat="1" applyFont="1"/>
    <xf numFmtId="168" fontId="6" fillId="0" borderId="0" xfId="17" applyNumberFormat="1" applyFont="1" applyAlignment="1">
      <alignment vertical="center"/>
    </xf>
    <xf numFmtId="0" fontId="4" fillId="0" borderId="0" xfId="15" applyFont="1" applyAlignment="1">
      <alignment vertical="center"/>
    </xf>
    <xf numFmtId="0" fontId="4" fillId="0" borderId="0" xfId="13" applyFont="1" applyAlignment="1">
      <alignment vertical="center"/>
    </xf>
    <xf numFmtId="169" fontId="7" fillId="0" borderId="0" xfId="0" applyNumberFormat="1" applyFont="1"/>
    <xf numFmtId="0" fontId="0" fillId="6" borderId="0" xfId="0" applyFill="1"/>
    <xf numFmtId="0" fontId="0" fillId="6" borderId="0" xfId="0" applyFill="1" applyAlignment="1">
      <alignment horizontal="center"/>
    </xf>
    <xf numFmtId="0" fontId="7" fillId="6" borderId="22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indent="1"/>
    </xf>
    <xf numFmtId="0" fontId="6" fillId="6" borderId="22" xfId="0" applyFont="1" applyFill="1" applyBorder="1"/>
    <xf numFmtId="182" fontId="7" fillId="6" borderId="10" xfId="0" applyNumberFormat="1" applyFont="1" applyFill="1" applyBorder="1"/>
    <xf numFmtId="0" fontId="6" fillId="6" borderId="1" xfId="0" applyFont="1" applyFill="1" applyBorder="1" applyAlignment="1">
      <alignment horizontal="left" vertical="center" indent="1"/>
    </xf>
    <xf numFmtId="182" fontId="6" fillId="4" borderId="10" xfId="0" applyNumberFormat="1" applyFont="1" applyFill="1" applyBorder="1"/>
    <xf numFmtId="182" fontId="6" fillId="3" borderId="10" xfId="0" applyNumberFormat="1" applyFont="1" applyFill="1" applyBorder="1"/>
    <xf numFmtId="182" fontId="8" fillId="4" borderId="20" xfId="0" applyNumberFormat="1" applyFont="1" applyFill="1" applyBorder="1"/>
    <xf numFmtId="182" fontId="8" fillId="3" borderId="20" xfId="0" applyNumberFormat="1" applyFont="1" applyFill="1" applyBorder="1"/>
    <xf numFmtId="17" fontId="8" fillId="4" borderId="23" xfId="0" applyNumberFormat="1" applyFont="1" applyFill="1" applyBorder="1" applyAlignment="1">
      <alignment horizontal="center" vertical="center" wrapText="1"/>
    </xf>
    <xf numFmtId="0" fontId="0" fillId="0" borderId="24" xfId="0" applyBorder="1"/>
    <xf numFmtId="3" fontId="0" fillId="0" borderId="24" xfId="0" applyNumberFormat="1" applyBorder="1"/>
    <xf numFmtId="3" fontId="0" fillId="0" borderId="0" xfId="0" applyNumberFormat="1"/>
    <xf numFmtId="0" fontId="10" fillId="0" borderId="24" xfId="0" applyFont="1" applyBorder="1"/>
    <xf numFmtId="0" fontId="10" fillId="0" borderId="23" xfId="0" applyFont="1" applyBorder="1"/>
    <xf numFmtId="3" fontId="10" fillId="0" borderId="23" xfId="0" applyNumberFormat="1" applyFont="1" applyBorder="1"/>
    <xf numFmtId="0" fontId="10" fillId="0" borderId="25" xfId="0" applyFont="1" applyBorder="1"/>
    <xf numFmtId="3" fontId="10" fillId="0" borderId="25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10" fillId="0" borderId="24" xfId="0" applyNumberFormat="1" applyFont="1" applyBorder="1"/>
    <xf numFmtId="3" fontId="10" fillId="4" borderId="23" xfId="0" applyNumberFormat="1" applyFont="1" applyFill="1" applyBorder="1"/>
    <xf numFmtId="3" fontId="0" fillId="0" borderId="24" xfId="0" applyNumberFormat="1" applyBorder="1" applyAlignment="1">
      <alignment horizontal="center"/>
    </xf>
    <xf numFmtId="179" fontId="0" fillId="0" borderId="0" xfId="0" applyNumberFormat="1"/>
    <xf numFmtId="179" fontId="7" fillId="0" borderId="0" xfId="0" applyNumberFormat="1" applyFont="1"/>
    <xf numFmtId="10" fontId="7" fillId="0" borderId="0" xfId="17" applyNumberFormat="1" applyFont="1"/>
    <xf numFmtId="179" fontId="6" fillId="0" borderId="0" xfId="0" applyNumberFormat="1" applyFont="1" applyAlignment="1">
      <alignment vertical="center"/>
    </xf>
    <xf numFmtId="168" fontId="1" fillId="0" borderId="24" xfId="17" applyNumberFormat="1" applyBorder="1" applyAlignment="1">
      <alignment horizontal="center"/>
    </xf>
    <xf numFmtId="168" fontId="10" fillId="0" borderId="23" xfId="17" applyNumberFormat="1" applyFont="1" applyBorder="1" applyAlignment="1">
      <alignment horizontal="center"/>
    </xf>
    <xf numFmtId="168" fontId="10" fillId="0" borderId="25" xfId="17" applyNumberFormat="1" applyFont="1" applyBorder="1" applyAlignment="1">
      <alignment horizontal="center"/>
    </xf>
    <xf numFmtId="168" fontId="10" fillId="0" borderId="24" xfId="17" applyNumberFormat="1" applyFont="1" applyBorder="1" applyAlignment="1">
      <alignment horizontal="center"/>
    </xf>
    <xf numFmtId="168" fontId="10" fillId="4" borderId="23" xfId="17" applyNumberFormat="1" applyFont="1" applyFill="1" applyBorder="1" applyAlignment="1">
      <alignment horizontal="center"/>
    </xf>
    <xf numFmtId="2" fontId="9" fillId="0" borderId="0" xfId="13" applyNumberFormat="1" applyFont="1" applyAlignment="1">
      <alignment vertical="center"/>
    </xf>
    <xf numFmtId="165" fontId="0" fillId="6" borderId="0" xfId="3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 vertical="center" wrapText="1" indent="2"/>
    </xf>
    <xf numFmtId="179" fontId="6" fillId="0" borderId="0" xfId="0" applyNumberFormat="1" applyFont="1" applyFill="1" applyBorder="1" applyAlignment="1">
      <alignment vertical="center"/>
    </xf>
    <xf numFmtId="173" fontId="6" fillId="0" borderId="0" xfId="0" applyNumberFormat="1" applyFont="1" applyFill="1" applyBorder="1" applyAlignment="1">
      <alignment vertical="center"/>
    </xf>
    <xf numFmtId="176" fontId="6" fillId="0" borderId="0" xfId="17" applyNumberFormat="1" applyFont="1" applyFill="1" applyBorder="1" applyAlignment="1">
      <alignment vertical="center"/>
    </xf>
    <xf numFmtId="10" fontId="6" fillId="0" borderId="0" xfId="17" applyNumberFormat="1" applyFont="1" applyAlignment="1">
      <alignment vertical="center"/>
    </xf>
    <xf numFmtId="0" fontId="14" fillId="0" borderId="0" xfId="0" applyFont="1"/>
    <xf numFmtId="168" fontId="6" fillId="0" borderId="0" xfId="17" applyNumberFormat="1" applyFont="1" applyFill="1" applyBorder="1" applyAlignment="1">
      <alignment vertical="center"/>
    </xf>
    <xf numFmtId="180" fontId="0" fillId="0" borderId="0" xfId="0" applyNumberFormat="1"/>
    <xf numFmtId="177" fontId="9" fillId="0" borderId="0" xfId="13" applyNumberFormat="1" applyFont="1"/>
    <xf numFmtId="184" fontId="6" fillId="0" borderId="0" xfId="13" applyNumberFormat="1" applyFont="1"/>
    <xf numFmtId="1" fontId="6" fillId="0" borderId="0" xfId="13" applyNumberFormat="1" applyFont="1"/>
    <xf numFmtId="186" fontId="9" fillId="0" borderId="0" xfId="13" applyNumberFormat="1" applyFont="1" applyAlignment="1">
      <alignment vertical="center"/>
    </xf>
    <xf numFmtId="181" fontId="7" fillId="0" borderId="0" xfId="0" applyNumberFormat="1" applyFont="1"/>
    <xf numFmtId="171" fontId="6" fillId="0" borderId="0" xfId="17" applyNumberFormat="1" applyFont="1" applyAlignment="1">
      <alignment vertical="center"/>
    </xf>
    <xf numFmtId="168" fontId="6" fillId="0" borderId="0" xfId="13" applyNumberFormat="1" applyFont="1"/>
    <xf numFmtId="0" fontId="18" fillId="0" borderId="0" xfId="11" applyFont="1" applyFill="1" applyBorder="1" applyAlignment="1">
      <alignment vertical="center"/>
    </xf>
    <xf numFmtId="187" fontId="18" fillId="0" borderId="0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0" xfId="15" applyFont="1" applyFill="1" applyBorder="1" applyAlignment="1">
      <alignment horizontal="left" indent="1"/>
    </xf>
    <xf numFmtId="173" fontId="18" fillId="0" borderId="0" xfId="15" applyNumberFormat="1" applyFont="1" applyFill="1" applyBorder="1"/>
    <xf numFmtId="0" fontId="18" fillId="0" borderId="0" xfId="15" applyFont="1" applyFill="1" applyBorder="1"/>
    <xf numFmtId="179" fontId="18" fillId="0" borderId="46" xfId="0" applyNumberFormat="1" applyFont="1" applyFill="1" applyBorder="1" applyAlignment="1">
      <alignment vertical="center"/>
    </xf>
    <xf numFmtId="0" fontId="18" fillId="0" borderId="47" xfId="15" applyFont="1" applyFill="1" applyBorder="1" applyAlignment="1">
      <alignment horizontal="left" indent="1"/>
    </xf>
    <xf numFmtId="0" fontId="18" fillId="0" borderId="46" xfId="15" applyFont="1" applyFill="1" applyBorder="1" applyAlignment="1">
      <alignment horizontal="left" indent="1"/>
    </xf>
    <xf numFmtId="173" fontId="18" fillId="0" borderId="47" xfId="15" applyNumberFormat="1" applyFont="1" applyFill="1" applyBorder="1"/>
    <xf numFmtId="0" fontId="1" fillId="0" borderId="0" xfId="10"/>
    <xf numFmtId="0" fontId="18" fillId="0" borderId="0" xfId="0" applyFont="1" applyFill="1" applyBorder="1" applyAlignment="1">
      <alignment horizontal="left" vertical="center" wrapText="1" indent="2"/>
    </xf>
    <xf numFmtId="0" fontId="16" fillId="0" borderId="0" xfId="0" applyFont="1"/>
    <xf numFmtId="0" fontId="12" fillId="0" borderId="0" xfId="10" applyFont="1" applyFill="1" applyBorder="1"/>
    <xf numFmtId="38" fontId="12" fillId="0" borderId="0" xfId="10" applyNumberFormat="1" applyFont="1" applyFill="1" applyBorder="1"/>
    <xf numFmtId="189" fontId="12" fillId="0" borderId="0" xfId="10" applyNumberFormat="1" applyFont="1" applyFill="1" applyBorder="1"/>
    <xf numFmtId="0" fontId="1" fillId="0" borderId="0" xfId="10" applyBorder="1"/>
    <xf numFmtId="188" fontId="18" fillId="0" borderId="0" xfId="15" applyNumberFormat="1" applyFont="1" applyFill="1" applyBorder="1"/>
    <xf numFmtId="0" fontId="21" fillId="0" borderId="0" xfId="0" applyFont="1" applyFill="1"/>
    <xf numFmtId="168" fontId="18" fillId="0" borderId="47" xfId="17" applyNumberFormat="1" applyFont="1" applyFill="1" applyBorder="1"/>
    <xf numFmtId="173" fontId="17" fillId="0" borderId="47" xfId="15" applyNumberFormat="1" applyFont="1" applyFill="1" applyBorder="1"/>
    <xf numFmtId="173" fontId="17" fillId="11" borderId="47" xfId="15" applyNumberFormat="1" applyFont="1" applyFill="1" applyBorder="1"/>
    <xf numFmtId="173" fontId="18" fillId="11" borderId="47" xfId="15" applyNumberFormat="1" applyFont="1" applyFill="1" applyBorder="1"/>
    <xf numFmtId="168" fontId="18" fillId="11" borderId="47" xfId="17" applyNumberFormat="1" applyFont="1" applyFill="1" applyBorder="1"/>
    <xf numFmtId="0" fontId="32" fillId="12" borderId="0" xfId="0" applyFont="1" applyFill="1"/>
    <xf numFmtId="0" fontId="33" fillId="13" borderId="0" xfId="0" applyNumberFormat="1" applyFont="1" applyFill="1" applyBorder="1" applyAlignment="1">
      <alignment horizontal="center" vertical="center"/>
    </xf>
    <xf numFmtId="179" fontId="17" fillId="14" borderId="0" xfId="0" applyNumberFormat="1" applyFont="1" applyFill="1" applyBorder="1" applyAlignment="1">
      <alignment vertical="center"/>
    </xf>
    <xf numFmtId="0" fontId="1" fillId="14" borderId="0" xfId="0" applyFont="1" applyFill="1" applyBorder="1" applyAlignment="1">
      <alignment vertical="center"/>
    </xf>
    <xf numFmtId="3" fontId="1" fillId="14" borderId="0" xfId="0" applyNumberFormat="1" applyFont="1" applyFill="1" applyBorder="1" applyAlignment="1">
      <alignment horizontal="right" vertical="center"/>
    </xf>
    <xf numFmtId="168" fontId="1" fillId="14" borderId="0" xfId="0" applyNumberFormat="1" applyFont="1" applyFill="1" applyBorder="1" applyAlignment="1">
      <alignment horizontal="right" vertical="center"/>
    </xf>
    <xf numFmtId="0" fontId="18" fillId="12" borderId="0" xfId="11" applyFont="1" applyFill="1"/>
    <xf numFmtId="0" fontId="33" fillId="13" borderId="0" xfId="11" applyFont="1" applyFill="1"/>
    <xf numFmtId="179" fontId="18" fillId="12" borderId="0" xfId="11" applyNumberFormat="1" applyFont="1" applyFill="1"/>
    <xf numFmtId="0" fontId="17" fillId="14" borderId="0" xfId="11" applyFont="1" applyFill="1"/>
    <xf numFmtId="0" fontId="17" fillId="12" borderId="0" xfId="11" applyFont="1" applyFill="1"/>
    <xf numFmtId="0" fontId="18" fillId="12" borderId="0" xfId="11" applyFont="1" applyFill="1" applyAlignment="1">
      <alignment horizontal="center"/>
    </xf>
    <xf numFmtId="0" fontId="33" fillId="13" borderId="0" xfId="11" applyFont="1" applyFill="1" applyAlignment="1">
      <alignment horizontal="center" vertical="center"/>
    </xf>
    <xf numFmtId="0" fontId="33" fillId="13" borderId="48" xfId="11" applyFont="1" applyFill="1" applyBorder="1" applyAlignment="1">
      <alignment horizontal="center" vertical="center"/>
    </xf>
    <xf numFmtId="0" fontId="33" fillId="13" borderId="48" xfId="11" applyFont="1" applyFill="1" applyBorder="1" applyAlignment="1">
      <alignment horizontal="center" vertical="center" wrapText="1"/>
    </xf>
    <xf numFmtId="0" fontId="33" fillId="13" borderId="49" xfId="11" applyFont="1" applyFill="1" applyBorder="1" applyAlignment="1">
      <alignment horizontal="center" vertical="center"/>
    </xf>
    <xf numFmtId="0" fontId="33" fillId="13" borderId="49" xfId="11" applyFont="1" applyFill="1" applyBorder="1" applyAlignment="1">
      <alignment horizontal="center" vertical="center" wrapText="1"/>
    </xf>
    <xf numFmtId="182" fontId="22" fillId="12" borderId="0" xfId="0" applyNumberFormat="1" applyFont="1" applyFill="1" applyBorder="1" applyAlignment="1" applyProtection="1">
      <alignment vertical="center"/>
      <protection locked="0"/>
    </xf>
    <xf numFmtId="190" fontId="22" fillId="12" borderId="0" xfId="0" applyNumberFormat="1" applyFont="1" applyFill="1" applyBorder="1" applyAlignment="1" applyProtection="1">
      <alignment vertical="center"/>
      <protection locked="0"/>
    </xf>
    <xf numFmtId="0" fontId="17" fillId="14" borderId="26" xfId="11" applyFont="1" applyFill="1" applyBorder="1" applyAlignment="1">
      <alignment horizontal="center"/>
    </xf>
    <xf numFmtId="0" fontId="17" fillId="14" borderId="0" xfId="11" applyFont="1" applyFill="1" applyAlignment="1">
      <alignment horizontal="center"/>
    </xf>
    <xf numFmtId="0" fontId="18" fillId="0" borderId="0" xfId="0" applyFont="1" applyAlignment="1">
      <alignment vertical="center"/>
    </xf>
    <xf numFmtId="0" fontId="34" fillId="13" borderId="0" xfId="0" applyNumberFormat="1" applyFont="1" applyFill="1" applyBorder="1" applyAlignment="1">
      <alignment horizontal="center" vertical="center"/>
    </xf>
    <xf numFmtId="180" fontId="7" fillId="0" borderId="0" xfId="0" applyNumberFormat="1" applyFont="1" applyBorder="1"/>
    <xf numFmtId="0" fontId="18" fillId="0" borderId="0" xfId="15" applyFont="1" applyBorder="1"/>
    <xf numFmtId="0" fontId="7" fillId="0" borderId="0" xfId="0" applyFont="1" applyBorder="1"/>
    <xf numFmtId="0" fontId="17" fillId="14" borderId="0" xfId="15" applyFont="1" applyFill="1" applyBorder="1" applyAlignment="1">
      <alignment horizontal="left" indent="1"/>
    </xf>
    <xf numFmtId="173" fontId="17" fillId="14" borderId="0" xfId="15" applyNumberFormat="1" applyFont="1" applyFill="1" applyBorder="1"/>
    <xf numFmtId="0" fontId="35" fillId="13" borderId="0" xfId="0" applyFont="1" applyFill="1" applyAlignment="1">
      <alignment horizontal="center" vertical="center"/>
    </xf>
    <xf numFmtId="0" fontId="35" fillId="13" borderId="0" xfId="0" applyNumberFormat="1" applyFont="1" applyFill="1" applyAlignment="1">
      <alignment horizontal="center" vertical="center"/>
    </xf>
    <xf numFmtId="17" fontId="36" fillId="13" borderId="0" xfId="0" applyNumberFormat="1" applyFont="1" applyFill="1" applyBorder="1" applyAlignment="1">
      <alignment horizontal="center"/>
    </xf>
    <xf numFmtId="0" fontId="1" fillId="0" borderId="0" xfId="0" applyFont="1" applyBorder="1"/>
    <xf numFmtId="179" fontId="1" fillId="0" borderId="0" xfId="0" applyNumberFormat="1" applyFont="1" applyFill="1" applyBorder="1" applyAlignment="1">
      <alignment vertical="center"/>
    </xf>
    <xf numFmtId="0" fontId="1" fillId="14" borderId="0" xfId="0" applyFont="1" applyFill="1" applyBorder="1" applyAlignment="1">
      <alignment horizontal="left" vertical="center" indent="1"/>
    </xf>
    <xf numFmtId="179" fontId="1" fillId="14" borderId="0" xfId="0" applyNumberFormat="1" applyFont="1" applyFill="1" applyBorder="1" applyAlignment="1">
      <alignment vertical="center"/>
    </xf>
    <xf numFmtId="168" fontId="1" fillId="14" borderId="0" xfId="17" applyNumberFormat="1" applyFont="1" applyFill="1" applyBorder="1" applyAlignment="1">
      <alignment vertical="center"/>
    </xf>
    <xf numFmtId="0" fontId="36" fillId="13" borderId="50" xfId="0" applyFont="1" applyFill="1" applyBorder="1" applyAlignment="1">
      <alignment horizontal="left" vertical="center" indent="1"/>
    </xf>
    <xf numFmtId="0" fontId="23" fillId="0" borderId="0" xfId="13" applyFont="1"/>
    <xf numFmtId="179" fontId="23" fillId="0" borderId="0" xfId="13" applyNumberFormat="1" applyFont="1"/>
    <xf numFmtId="0" fontId="1" fillId="0" borderId="0" xfId="13" applyFont="1"/>
    <xf numFmtId="0" fontId="24" fillId="0" borderId="0" xfId="10" applyFont="1" applyAlignment="1">
      <alignment horizontal="center"/>
    </xf>
    <xf numFmtId="0" fontId="1" fillId="13" borderId="0" xfId="0" applyFont="1" applyFill="1" applyBorder="1"/>
    <xf numFmtId="17" fontId="36" fillId="13" borderId="0" xfId="10" applyNumberFormat="1" applyFont="1" applyFill="1" applyBorder="1" applyAlignment="1">
      <alignment horizontal="center"/>
    </xf>
    <xf numFmtId="0" fontId="36" fillId="13" borderId="0" xfId="10" applyNumberFormat="1" applyFont="1" applyFill="1" applyBorder="1" applyAlignment="1">
      <alignment horizontal="center" vertical="center"/>
    </xf>
    <xf numFmtId="0" fontId="1" fillId="13" borderId="0" xfId="0" applyNumberFormat="1" applyFont="1" applyFill="1" applyBorder="1"/>
    <xf numFmtId="0" fontId="10" fillId="14" borderId="0" xfId="10" applyFont="1" applyFill="1" applyBorder="1" applyAlignment="1">
      <alignment horizontal="left" vertical="center" indent="1"/>
    </xf>
    <xf numFmtId="0" fontId="1" fillId="0" borderId="0" xfId="10" applyFont="1" applyFill="1" applyBorder="1" applyAlignment="1">
      <alignment horizontal="left" vertical="center" indent="1"/>
    </xf>
    <xf numFmtId="0" fontId="1" fillId="0" borderId="0" xfId="10" applyFont="1" applyFill="1" applyBorder="1"/>
    <xf numFmtId="0" fontId="36" fillId="13" borderId="0" xfId="10" applyFont="1" applyFill="1" applyBorder="1" applyAlignment="1">
      <alignment horizontal="left" vertical="center" indent="1"/>
    </xf>
    <xf numFmtId="0" fontId="36" fillId="13" borderId="51" xfId="10" applyFont="1" applyFill="1" applyBorder="1" applyAlignment="1">
      <alignment horizontal="left" vertical="center" indent="1"/>
    </xf>
    <xf numFmtId="0" fontId="23" fillId="0" borderId="0" xfId="0" applyFont="1"/>
    <xf numFmtId="0" fontId="36" fillId="13" borderId="51" xfId="11" applyFont="1" applyFill="1" applyBorder="1" applyAlignment="1">
      <alignment horizontal="left" vertical="center"/>
    </xf>
    <xf numFmtId="0" fontId="36" fillId="13" borderId="51" xfId="11" applyNumberFormat="1" applyFont="1" applyFill="1" applyBorder="1" applyAlignment="1">
      <alignment horizontal="center" vertical="center"/>
    </xf>
    <xf numFmtId="0" fontId="36" fillId="13" borderId="51" xfId="11" applyFont="1" applyFill="1" applyBorder="1" applyAlignment="1">
      <alignment horizontal="center" vertical="center"/>
    </xf>
    <xf numFmtId="175" fontId="23" fillId="0" borderId="0" xfId="17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179" fontId="10" fillId="0" borderId="0" xfId="0" applyNumberFormat="1" applyFont="1" applyFill="1" applyBorder="1" applyAlignment="1">
      <alignment vertical="center"/>
    </xf>
    <xf numFmtId="173" fontId="10" fillId="0" borderId="0" xfId="0" applyNumberFormat="1" applyFont="1" applyFill="1" applyBorder="1" applyAlignment="1">
      <alignment vertical="center"/>
    </xf>
    <xf numFmtId="185" fontId="10" fillId="0" borderId="0" xfId="17" applyNumberFormat="1" applyFont="1" applyFill="1" applyBorder="1" applyAlignment="1">
      <alignment vertical="center"/>
    </xf>
    <xf numFmtId="0" fontId="10" fillId="14" borderId="0" xfId="0" applyFont="1" applyFill="1" applyBorder="1" applyAlignment="1">
      <alignment horizontal="left" vertical="center" indent="1"/>
    </xf>
    <xf numFmtId="179" fontId="10" fillId="14" borderId="0" xfId="0" applyNumberFormat="1" applyFont="1" applyFill="1" applyBorder="1" applyAlignment="1">
      <alignment vertical="center"/>
    </xf>
    <xf numFmtId="176" fontId="10" fillId="14" borderId="0" xfId="17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173" fontId="1" fillId="0" borderId="0" xfId="0" applyNumberFormat="1" applyFont="1" applyFill="1" applyBorder="1" applyAlignment="1">
      <alignment vertical="center"/>
    </xf>
    <xf numFmtId="176" fontId="1" fillId="0" borderId="0" xfId="17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36" fillId="13" borderId="0" xfId="0" applyFont="1" applyFill="1" applyBorder="1" applyAlignment="1">
      <alignment horizontal="left" vertical="center" indent="1"/>
    </xf>
    <xf numFmtId="176" fontId="36" fillId="13" borderId="0" xfId="17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 indent="2"/>
    </xf>
    <xf numFmtId="179" fontId="23" fillId="0" borderId="0" xfId="0" applyNumberFormat="1" applyFont="1" applyFill="1" applyBorder="1" applyAlignment="1">
      <alignment vertical="center"/>
    </xf>
    <xf numFmtId="0" fontId="1" fillId="12" borderId="0" xfId="11" applyFont="1" applyFill="1"/>
    <xf numFmtId="0" fontId="10" fillId="12" borderId="26" xfId="11" applyFont="1" applyFill="1" applyBorder="1" applyAlignment="1">
      <alignment horizontal="center"/>
    </xf>
    <xf numFmtId="0" fontId="10" fillId="12" borderId="0" xfId="11" applyFont="1" applyFill="1" applyAlignment="1">
      <alignment horizontal="center"/>
    </xf>
    <xf numFmtId="0" fontId="10" fillId="12" borderId="0" xfId="11" applyFont="1" applyFill="1"/>
    <xf numFmtId="179" fontId="1" fillId="12" borderId="0" xfId="0" applyNumberFormat="1" applyFont="1" applyFill="1" applyBorder="1" applyAlignment="1">
      <alignment vertical="center"/>
    </xf>
    <xf numFmtId="181" fontId="1" fillId="12" borderId="0" xfId="0" applyNumberFormat="1" applyFont="1" applyFill="1" applyBorder="1" applyAlignment="1">
      <alignment vertical="center"/>
    </xf>
    <xf numFmtId="0" fontId="10" fillId="14" borderId="0" xfId="11" applyFont="1" applyFill="1"/>
    <xf numFmtId="181" fontId="10" fillId="14" borderId="0" xfId="0" applyNumberFormat="1" applyFont="1" applyFill="1" applyBorder="1" applyAlignment="1">
      <alignment vertical="center"/>
    </xf>
    <xf numFmtId="0" fontId="36" fillId="13" borderId="0" xfId="11" applyFont="1" applyFill="1"/>
    <xf numFmtId="0" fontId="37" fillId="13" borderId="0" xfId="11" applyFont="1" applyFill="1"/>
    <xf numFmtId="0" fontId="1" fillId="14" borderId="0" xfId="11" applyFont="1" applyFill="1"/>
    <xf numFmtId="179" fontId="36" fillId="13" borderId="0" xfId="0" applyNumberFormat="1" applyFont="1" applyFill="1" applyBorder="1" applyAlignment="1">
      <alignment vertical="center"/>
    </xf>
    <xf numFmtId="181" fontId="36" fillId="13" borderId="0" xfId="0" applyNumberFormat="1" applyFont="1" applyFill="1" applyBorder="1" applyAlignment="1">
      <alignment vertical="center"/>
    </xf>
    <xf numFmtId="0" fontId="36" fillId="12" borderId="0" xfId="11" applyFont="1" applyFill="1"/>
    <xf numFmtId="0" fontId="37" fillId="12" borderId="0" xfId="11" applyFont="1" applyFill="1"/>
    <xf numFmtId="0" fontId="25" fillId="15" borderId="0" xfId="11" applyFont="1" applyFill="1"/>
    <xf numFmtId="0" fontId="1" fillId="15" borderId="0" xfId="11" applyFont="1" applyFill="1"/>
    <xf numFmtId="179" fontId="1" fillId="12" borderId="0" xfId="11" applyNumberFormat="1" applyFont="1" applyFill="1"/>
    <xf numFmtId="0" fontId="10" fillId="15" borderId="0" xfId="11" applyFont="1" applyFill="1"/>
    <xf numFmtId="0" fontId="25" fillId="12" borderId="0" xfId="11" applyFont="1" applyFill="1"/>
    <xf numFmtId="181" fontId="1" fillId="12" borderId="0" xfId="11" applyNumberFormat="1" applyFont="1" applyFill="1"/>
    <xf numFmtId="0" fontId="25" fillId="14" borderId="0" xfId="11" applyFont="1" applyFill="1"/>
    <xf numFmtId="179" fontId="36" fillId="13" borderId="0" xfId="11" applyNumberFormat="1" applyFont="1" applyFill="1"/>
    <xf numFmtId="0" fontId="25" fillId="0" borderId="0" xfId="11" applyFont="1" applyFill="1"/>
    <xf numFmtId="0" fontId="38" fillId="13" borderId="0" xfId="0" applyFont="1" applyFill="1"/>
    <xf numFmtId="0" fontId="38" fillId="13" borderId="0" xfId="0" applyFont="1" applyFill="1" applyBorder="1"/>
    <xf numFmtId="0" fontId="38" fillId="13" borderId="0" xfId="0" applyFont="1" applyFill="1" applyBorder="1" applyAlignment="1">
      <alignment vertical="center" wrapText="1"/>
    </xf>
    <xf numFmtId="0" fontId="32" fillId="13" borderId="0" xfId="0" applyFont="1" applyFill="1"/>
    <xf numFmtId="0" fontId="39" fillId="13" borderId="0" xfId="0" applyFont="1" applyFill="1" applyBorder="1"/>
    <xf numFmtId="0" fontId="39" fillId="13" borderId="0" xfId="0" applyFont="1" applyFill="1"/>
    <xf numFmtId="17" fontId="36" fillId="13" borderId="0" xfId="10" applyNumberFormat="1" applyFont="1" applyFill="1" applyBorder="1" applyAlignment="1">
      <alignment horizontal="center" vertical="center"/>
    </xf>
    <xf numFmtId="0" fontId="37" fillId="0" borderId="0" xfId="0" applyFont="1"/>
    <xf numFmtId="0" fontId="1" fillId="0" borderId="0" xfId="10" applyFont="1" applyFill="1" applyBorder="1" applyAlignment="1">
      <alignment horizontal="left" vertical="center" indent="3"/>
    </xf>
    <xf numFmtId="173" fontId="1" fillId="0" borderId="0" xfId="10" applyNumberFormat="1" applyFont="1" applyFill="1" applyBorder="1" applyAlignment="1">
      <alignment vertical="center"/>
    </xf>
    <xf numFmtId="173" fontId="10" fillId="14" borderId="0" xfId="10" applyNumberFormat="1" applyFont="1" applyFill="1" applyBorder="1" applyAlignment="1">
      <alignment vertical="center"/>
    </xf>
    <xf numFmtId="9" fontId="1" fillId="0" borderId="0" xfId="18" applyFont="1" applyFill="1" applyBorder="1" applyAlignment="1">
      <alignment horizontal="right" vertical="center"/>
    </xf>
    <xf numFmtId="9" fontId="1" fillId="0" borderId="0" xfId="18" applyFont="1" applyFill="1" applyBorder="1" applyAlignment="1">
      <alignment vertical="center"/>
    </xf>
    <xf numFmtId="170" fontId="36" fillId="13" borderId="0" xfId="10" applyNumberFormat="1" applyFont="1" applyFill="1" applyBorder="1" applyAlignment="1">
      <alignment vertical="center"/>
    </xf>
    <xf numFmtId="173" fontId="36" fillId="13" borderId="0" xfId="10" applyNumberFormat="1" applyFont="1" applyFill="1" applyBorder="1" applyAlignment="1">
      <alignment vertical="center"/>
    </xf>
    <xf numFmtId="179" fontId="36" fillId="13" borderId="51" xfId="10" applyNumberFormat="1" applyFont="1" applyFill="1" applyBorder="1" applyAlignment="1">
      <alignment vertical="center"/>
    </xf>
    <xf numFmtId="176" fontId="36" fillId="13" borderId="51" xfId="18" applyNumberFormat="1" applyFont="1" applyFill="1" applyBorder="1" applyAlignment="1">
      <alignment vertical="center"/>
    </xf>
    <xf numFmtId="0" fontId="10" fillId="0" borderId="0" xfId="0" applyFont="1"/>
    <xf numFmtId="192" fontId="36" fillId="13" borderId="0" xfId="0" applyNumberFormat="1" applyFont="1" applyFill="1" applyBorder="1" applyAlignment="1">
      <alignment vertical="center"/>
    </xf>
    <xf numFmtId="181" fontId="36" fillId="13" borderId="0" xfId="11" applyNumberFormat="1" applyFont="1" applyFill="1"/>
    <xf numFmtId="179" fontId="10" fillId="12" borderId="0" xfId="11" applyNumberFormat="1" applyFont="1" applyFill="1"/>
    <xf numFmtId="181" fontId="10" fillId="12" borderId="0" xfId="11" applyNumberFormat="1" applyFont="1" applyFill="1"/>
    <xf numFmtId="180" fontId="33" fillId="13" borderId="26" xfId="15" applyNumberFormat="1" applyFont="1" applyFill="1" applyBorder="1" applyAlignment="1">
      <alignment vertical="center"/>
    </xf>
    <xf numFmtId="9" fontId="33" fillId="13" borderId="26" xfId="17" applyFont="1" applyFill="1" applyBorder="1" applyAlignment="1">
      <alignment vertical="center"/>
    </xf>
    <xf numFmtId="0" fontId="40" fillId="13" borderId="0" xfId="11" applyFont="1" applyFill="1" applyBorder="1" applyAlignment="1">
      <alignment horizontal="center" vertical="center"/>
    </xf>
    <xf numFmtId="0" fontId="33" fillId="13" borderId="0" xfId="11" applyFont="1" applyFill="1" applyBorder="1" applyAlignment="1">
      <alignment horizontal="center" vertical="center"/>
    </xf>
    <xf numFmtId="17" fontId="33" fillId="13" borderId="0" xfId="10" applyNumberFormat="1" applyFont="1" applyFill="1" applyBorder="1" applyAlignment="1">
      <alignment horizontal="center" vertical="center"/>
    </xf>
    <xf numFmtId="0" fontId="41" fillId="13" borderId="54" xfId="11" applyFont="1" applyFill="1" applyBorder="1" applyAlignment="1">
      <alignment vertical="center"/>
    </xf>
    <xf numFmtId="187" fontId="41" fillId="13" borderId="54" xfId="3" applyNumberFormat="1" applyFont="1" applyFill="1" applyBorder="1" applyAlignment="1">
      <alignment vertical="center"/>
    </xf>
    <xf numFmtId="168" fontId="36" fillId="13" borderId="0" xfId="17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176" fontId="10" fillId="0" borderId="0" xfId="17" applyNumberFormat="1" applyFont="1" applyFill="1" applyBorder="1" applyAlignment="1">
      <alignment vertical="center"/>
    </xf>
    <xf numFmtId="179" fontId="33" fillId="13" borderId="0" xfId="11" applyNumberFormat="1" applyFont="1" applyFill="1"/>
    <xf numFmtId="182" fontId="33" fillId="13" borderId="0" xfId="0" applyNumberFormat="1" applyFont="1" applyFill="1" applyBorder="1" applyAlignment="1" applyProtection="1">
      <alignment vertical="center"/>
      <protection locked="0"/>
    </xf>
    <xf numFmtId="190" fontId="33" fillId="13" borderId="0" xfId="0" applyNumberFormat="1" applyFont="1" applyFill="1" applyBorder="1" applyAlignment="1" applyProtection="1">
      <alignment vertical="center"/>
      <protection locked="0"/>
    </xf>
    <xf numFmtId="3" fontId="12" fillId="16" borderId="53" xfId="3" applyNumberFormat="1" applyFont="1" applyFill="1" applyBorder="1" applyAlignment="1">
      <alignment horizontal="right" vertical="center"/>
    </xf>
    <xf numFmtId="0" fontId="18" fillId="12" borderId="47" xfId="15" applyFont="1" applyFill="1" applyBorder="1" applyAlignment="1">
      <alignment horizontal="left" indent="1"/>
    </xf>
    <xf numFmtId="173" fontId="18" fillId="12" borderId="47" xfId="15" applyNumberFormat="1" applyFont="1" applyFill="1" applyBorder="1"/>
    <xf numFmtId="180" fontId="33" fillId="12" borderId="26" xfId="15" applyNumberFormat="1" applyFont="1" applyFill="1" applyBorder="1" applyAlignment="1">
      <alignment vertical="center"/>
    </xf>
    <xf numFmtId="0" fontId="19" fillId="12" borderId="0" xfId="10" applyFont="1" applyFill="1"/>
    <xf numFmtId="0" fontId="20" fillId="12" borderId="0" xfId="10" applyFont="1" applyFill="1"/>
    <xf numFmtId="0" fontId="42" fillId="12" borderId="0" xfId="10" applyFont="1" applyFill="1"/>
    <xf numFmtId="17" fontId="33" fillId="12" borderId="0" xfId="10" applyNumberFormat="1" applyFont="1" applyFill="1" applyBorder="1" applyAlignment="1">
      <alignment horizontal="center" vertical="center"/>
    </xf>
    <xf numFmtId="9" fontId="18" fillId="12" borderId="47" xfId="17" applyFont="1" applyFill="1" applyBorder="1"/>
    <xf numFmtId="193" fontId="32" fillId="12" borderId="0" xfId="3" applyNumberFormat="1" applyFont="1" applyFill="1"/>
    <xf numFmtId="187" fontId="32" fillId="12" borderId="0" xfId="3" applyNumberFormat="1" applyFont="1" applyFill="1"/>
    <xf numFmtId="0" fontId="38" fillId="14" borderId="0" xfId="0" applyFont="1" applyFill="1"/>
    <xf numFmtId="165" fontId="38" fillId="14" borderId="0" xfId="3" applyFont="1" applyFill="1"/>
    <xf numFmtId="193" fontId="38" fillId="14" borderId="0" xfId="3" applyNumberFormat="1" applyFont="1" applyFill="1"/>
    <xf numFmtId="187" fontId="38" fillId="14" borderId="0" xfId="3" applyNumberFormat="1" applyFont="1" applyFill="1"/>
    <xf numFmtId="0" fontId="16" fillId="0" borderId="0" xfId="16" applyFont="1" applyBorder="1" applyAlignment="1">
      <alignment vertical="center"/>
    </xf>
    <xf numFmtId="0" fontId="12" fillId="0" borderId="0" xfId="11" applyFont="1"/>
    <xf numFmtId="0" fontId="16" fillId="8" borderId="27" xfId="11" applyFont="1" applyFill="1" applyBorder="1" applyAlignment="1" applyProtection="1">
      <alignment horizontal="center" vertical="center" wrapText="1"/>
    </xf>
    <xf numFmtId="183" fontId="16" fillId="8" borderId="27" xfId="14" applyNumberFormat="1" applyFont="1" applyFill="1" applyBorder="1" applyAlignment="1" applyProtection="1">
      <alignment horizontal="center" vertical="center" wrapText="1"/>
    </xf>
    <xf numFmtId="194" fontId="16" fillId="8" borderId="28" xfId="12" applyNumberFormat="1" applyFont="1" applyFill="1" applyBorder="1" applyAlignment="1" applyProtection="1">
      <alignment horizontal="center" vertical="center"/>
    </xf>
    <xf numFmtId="0" fontId="12" fillId="5" borderId="0" xfId="11" applyFont="1" applyFill="1" applyBorder="1"/>
    <xf numFmtId="194" fontId="16" fillId="5" borderId="0" xfId="12" applyNumberFormat="1" applyFont="1" applyFill="1" applyBorder="1" applyAlignment="1" applyProtection="1">
      <alignment horizontal="center" vertical="center"/>
    </xf>
    <xf numFmtId="0" fontId="16" fillId="0" borderId="29" xfId="11" applyFont="1" applyBorder="1" applyAlignment="1">
      <alignment vertical="top"/>
    </xf>
    <xf numFmtId="194" fontId="12" fillId="7" borderId="29" xfId="12" applyNumberFormat="1" applyFont="1" applyFill="1" applyBorder="1" applyAlignment="1" applyProtection="1">
      <alignment vertical="top"/>
    </xf>
    <xf numFmtId="0" fontId="1" fillId="0" borderId="55" xfId="0" applyFont="1" applyBorder="1"/>
    <xf numFmtId="194" fontId="12" fillId="7" borderId="29" xfId="12" applyNumberFormat="1" applyFont="1" applyFill="1" applyBorder="1" applyAlignment="1" applyProtection="1">
      <alignment vertical="center"/>
    </xf>
    <xf numFmtId="0" fontId="1" fillId="0" borderId="55" xfId="11" applyFont="1" applyBorder="1"/>
    <xf numFmtId="0" fontId="14" fillId="5" borderId="0" xfId="0" applyFont="1" applyFill="1"/>
    <xf numFmtId="165" fontId="14" fillId="5" borderId="0" xfId="3" applyFont="1" applyFill="1"/>
    <xf numFmtId="164" fontId="14" fillId="5" borderId="0" xfId="4" applyFont="1" applyFill="1"/>
    <xf numFmtId="173" fontId="29" fillId="5" borderId="0" xfId="4" applyNumberFormat="1" applyFont="1" applyFill="1" applyBorder="1" applyAlignment="1">
      <alignment vertical="center"/>
    </xf>
    <xf numFmtId="14" fontId="29" fillId="4" borderId="21" xfId="0" applyNumberFormat="1" applyFont="1" applyFill="1" applyBorder="1" applyAlignment="1">
      <alignment horizontal="center"/>
    </xf>
    <xf numFmtId="14" fontId="29" fillId="9" borderId="21" xfId="0" applyNumberFormat="1" applyFont="1" applyFill="1" applyBorder="1" applyAlignment="1">
      <alignment horizontal="center"/>
    </xf>
    <xf numFmtId="0" fontId="29" fillId="4" borderId="30" xfId="0" applyFont="1" applyFill="1" applyBorder="1" applyAlignment="1">
      <alignment horizontal="center"/>
    </xf>
    <xf numFmtId="0" fontId="30" fillId="8" borderId="30" xfId="0" applyFont="1" applyFill="1" applyBorder="1" applyAlignment="1">
      <alignment horizontal="center"/>
    </xf>
    <xf numFmtId="0" fontId="29" fillId="5" borderId="12" xfId="0" applyFont="1" applyFill="1" applyBorder="1" applyAlignment="1">
      <alignment vertical="center"/>
    </xf>
    <xf numFmtId="173" fontId="14" fillId="4" borderId="1" xfId="4" applyNumberFormat="1" applyFont="1" applyFill="1" applyBorder="1" applyAlignment="1">
      <alignment vertical="center"/>
    </xf>
    <xf numFmtId="173" fontId="14" fillId="5" borderId="1" xfId="3" applyNumberFormat="1" applyFont="1" applyFill="1" applyBorder="1" applyAlignment="1">
      <alignment vertical="center"/>
    </xf>
    <xf numFmtId="173" fontId="29" fillId="5" borderId="1" xfId="4" applyNumberFormat="1" applyFont="1" applyFill="1" applyBorder="1" applyAlignment="1">
      <alignment vertical="center"/>
    </xf>
    <xf numFmtId="173" fontId="14" fillId="10" borderId="1" xfId="3" applyNumberFormat="1" applyFont="1" applyFill="1" applyBorder="1" applyAlignment="1">
      <alignment vertical="center"/>
    </xf>
    <xf numFmtId="173" fontId="29" fillId="4" borderId="1" xfId="4" applyNumberFormat="1" applyFont="1" applyFill="1" applyBorder="1" applyAlignment="1">
      <alignment vertical="center"/>
    </xf>
    <xf numFmtId="173" fontId="14" fillId="5" borderId="0" xfId="0" applyNumberFormat="1" applyFont="1" applyFill="1"/>
    <xf numFmtId="173" fontId="14" fillId="5" borderId="0" xfId="3" applyNumberFormat="1" applyFont="1" applyFill="1"/>
    <xf numFmtId="173" fontId="29" fillId="5" borderId="0" xfId="0" applyNumberFormat="1" applyFont="1" applyFill="1"/>
    <xf numFmtId="0" fontId="14" fillId="5" borderId="3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vertical="center"/>
    </xf>
    <xf numFmtId="0" fontId="14" fillId="5" borderId="31" xfId="0" applyFont="1" applyFill="1" applyBorder="1"/>
    <xf numFmtId="187" fontId="14" fillId="5" borderId="1" xfId="3" applyNumberFormat="1" applyFont="1" applyFill="1" applyBorder="1" applyAlignment="1">
      <alignment vertical="center"/>
    </xf>
    <xf numFmtId="187" fontId="14" fillId="4" borderId="1" xfId="4" applyNumberFormat="1" applyFont="1" applyFill="1" applyBorder="1" applyAlignment="1">
      <alignment vertical="center"/>
    </xf>
    <xf numFmtId="187" fontId="14" fillId="10" borderId="1" xfId="3" applyNumberFormat="1" applyFont="1" applyFill="1" applyBorder="1" applyAlignment="1">
      <alignment vertical="center"/>
    </xf>
    <xf numFmtId="187" fontId="14" fillId="5" borderId="0" xfId="3" applyNumberFormat="1" applyFont="1" applyFill="1"/>
    <xf numFmtId="187" fontId="14" fillId="5" borderId="0" xfId="0" applyNumberFormat="1" applyFont="1" applyFill="1"/>
    <xf numFmtId="195" fontId="14" fillId="5" borderId="0" xfId="0" applyNumberFormat="1" applyFont="1" applyFill="1"/>
    <xf numFmtId="195" fontId="14" fillId="5" borderId="12" xfId="0" applyNumberFormat="1" applyFont="1" applyFill="1" applyBorder="1" applyAlignment="1">
      <alignment vertical="center"/>
    </xf>
    <xf numFmtId="187" fontId="29" fillId="4" borderId="1" xfId="4" applyNumberFormat="1" applyFont="1" applyFill="1" applyBorder="1" applyAlignment="1">
      <alignment vertical="center"/>
    </xf>
    <xf numFmtId="164" fontId="14" fillId="5" borderId="12" xfId="4" applyFont="1" applyFill="1" applyBorder="1" applyAlignment="1">
      <alignment vertical="center"/>
    </xf>
    <xf numFmtId="164" fontId="14" fillId="4" borderId="1" xfId="4" applyFont="1" applyFill="1" applyBorder="1" applyAlignment="1">
      <alignment vertical="center"/>
    </xf>
    <xf numFmtId="187" fontId="14" fillId="10" borderId="1" xfId="4" applyNumberFormat="1" applyFont="1" applyFill="1" applyBorder="1" applyAlignment="1">
      <alignment vertical="center"/>
    </xf>
    <xf numFmtId="164" fontId="29" fillId="4" borderId="1" xfId="4" applyFont="1" applyFill="1" applyBorder="1" applyAlignment="1">
      <alignment vertical="center"/>
    </xf>
    <xf numFmtId="174" fontId="29" fillId="5" borderId="1" xfId="4" applyNumberFormat="1" applyFont="1" applyFill="1" applyBorder="1" applyAlignment="1">
      <alignment vertical="center"/>
    </xf>
    <xf numFmtId="187" fontId="29" fillId="5" borderId="1" xfId="4" applyNumberFormat="1" applyFont="1" applyFill="1" applyBorder="1" applyAlignment="1">
      <alignment vertical="center"/>
    </xf>
    <xf numFmtId="173" fontId="29" fillId="4" borderId="1" xfId="5" applyNumberFormat="1" applyFont="1" applyFill="1" applyBorder="1" applyAlignment="1">
      <alignment vertical="center"/>
    </xf>
    <xf numFmtId="173" fontId="29" fillId="5" borderId="1" xfId="5" applyNumberFormat="1" applyFont="1" applyFill="1" applyBorder="1" applyAlignment="1">
      <alignment vertical="center"/>
    </xf>
    <xf numFmtId="174" fontId="29" fillId="5" borderId="1" xfId="5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vertical="center" wrapText="1"/>
    </xf>
    <xf numFmtId="173" fontId="14" fillId="4" borderId="1" xfId="5" applyNumberFormat="1" applyFont="1" applyFill="1" applyBorder="1" applyAlignment="1">
      <alignment vertical="center"/>
    </xf>
    <xf numFmtId="173" fontId="14" fillId="10" borderId="1" xfId="5" applyNumberFormat="1" applyFont="1" applyFill="1" applyBorder="1" applyAlignment="1">
      <alignment vertical="center"/>
    </xf>
    <xf numFmtId="174" fontId="14" fillId="10" borderId="1" xfId="5" applyNumberFormat="1" applyFont="1" applyFill="1" applyBorder="1" applyAlignment="1">
      <alignment vertical="center"/>
    </xf>
    <xf numFmtId="173" fontId="14" fillId="5" borderId="1" xfId="5" applyNumberFormat="1" applyFont="1" applyFill="1" applyBorder="1" applyAlignment="1">
      <alignment vertical="center"/>
    </xf>
    <xf numFmtId="174" fontId="14" fillId="5" borderId="0" xfId="0" applyNumberFormat="1" applyFont="1" applyFill="1"/>
    <xf numFmtId="0" fontId="29" fillId="5" borderId="31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173" fontId="14" fillId="4" borderId="0" xfId="5" applyNumberFormat="1" applyFont="1" applyFill="1" applyBorder="1" applyAlignment="1">
      <alignment vertical="center"/>
    </xf>
    <xf numFmtId="173" fontId="14" fillId="10" borderId="0" xfId="5" applyNumberFormat="1" applyFont="1" applyFill="1" applyBorder="1" applyAlignment="1">
      <alignment vertical="center"/>
    </xf>
    <xf numFmtId="174" fontId="14" fillId="10" borderId="0" xfId="5" applyNumberFormat="1" applyFont="1" applyFill="1" applyBorder="1" applyAlignment="1">
      <alignment vertical="center"/>
    </xf>
    <xf numFmtId="173" fontId="14" fillId="5" borderId="0" xfId="5" applyNumberFormat="1" applyFont="1" applyFill="1" applyBorder="1" applyAlignment="1">
      <alignment vertical="center"/>
    </xf>
    <xf numFmtId="187" fontId="29" fillId="5" borderId="1" xfId="3" applyNumberFormat="1" applyFont="1" applyFill="1" applyBorder="1" applyAlignment="1">
      <alignment vertical="center"/>
    </xf>
    <xf numFmtId="0" fontId="14" fillId="5" borderId="32" xfId="0" applyFont="1" applyFill="1" applyBorder="1" applyAlignment="1">
      <alignment vertical="center" wrapText="1"/>
    </xf>
    <xf numFmtId="173" fontId="29" fillId="10" borderId="1" xfId="5" applyNumberFormat="1" applyFont="1" applyFill="1" applyBorder="1" applyAlignment="1">
      <alignment vertical="center"/>
    </xf>
    <xf numFmtId="0" fontId="29" fillId="5" borderId="12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174" fontId="29" fillId="4" borderId="1" xfId="5" applyNumberFormat="1" applyFont="1" applyFill="1" applyBorder="1" applyAlignment="1">
      <alignment vertical="center"/>
    </xf>
    <xf numFmtId="4" fontId="14" fillId="5" borderId="0" xfId="0" applyNumberFormat="1" applyFont="1" applyFill="1"/>
    <xf numFmtId="0" fontId="14" fillId="12" borderId="0" xfId="0" applyFont="1" applyFill="1"/>
    <xf numFmtId="173" fontId="14" fillId="5" borderId="1" xfId="4" applyNumberFormat="1" applyFont="1" applyFill="1" applyBorder="1" applyAlignment="1">
      <alignment vertical="center"/>
    </xf>
    <xf numFmtId="165" fontId="14" fillId="5" borderId="0" xfId="0" applyNumberFormat="1" applyFont="1" applyFill="1"/>
    <xf numFmtId="173" fontId="14" fillId="5" borderId="0" xfId="4" applyNumberFormat="1" applyFont="1" applyFill="1" applyBorder="1" applyAlignment="1">
      <alignment vertical="center"/>
    </xf>
    <xf numFmtId="173" fontId="14" fillId="10" borderId="1" xfId="4" applyNumberFormat="1" applyFont="1" applyFill="1" applyBorder="1" applyAlignment="1">
      <alignment vertical="center"/>
    </xf>
    <xf numFmtId="173" fontId="29" fillId="5" borderId="1" xfId="3" applyNumberFormat="1" applyFont="1" applyFill="1" applyBorder="1" applyAlignment="1">
      <alignment vertical="center"/>
    </xf>
    <xf numFmtId="173" fontId="29" fillId="10" borderId="0" xfId="4" applyNumberFormat="1" applyFont="1" applyFill="1" applyBorder="1" applyAlignment="1">
      <alignment vertical="center"/>
    </xf>
    <xf numFmtId="174" fontId="14" fillId="10" borderId="1" xfId="4" applyNumberFormat="1" applyFont="1" applyFill="1" applyBorder="1" applyAlignment="1">
      <alignment vertical="center"/>
    </xf>
    <xf numFmtId="173" fontId="29" fillId="5" borderId="0" xfId="5" applyNumberFormat="1" applyFont="1" applyFill="1" applyBorder="1" applyAlignment="1">
      <alignment vertical="center"/>
    </xf>
    <xf numFmtId="173" fontId="29" fillId="12" borderId="1" xfId="5" applyNumberFormat="1" applyFont="1" applyFill="1" applyBorder="1" applyAlignment="1">
      <alignment vertical="center"/>
    </xf>
    <xf numFmtId="173" fontId="29" fillId="10" borderId="1" xfId="4" applyNumberFormat="1" applyFont="1" applyFill="1" applyBorder="1" applyAlignment="1">
      <alignment vertical="center"/>
    </xf>
    <xf numFmtId="174" fontId="14" fillId="5" borderId="1" xfId="5" applyNumberFormat="1" applyFont="1" applyFill="1" applyBorder="1" applyAlignment="1">
      <alignment vertical="center"/>
    </xf>
    <xf numFmtId="173" fontId="29" fillId="4" borderId="0" xfId="5" applyNumberFormat="1" applyFont="1" applyFill="1" applyBorder="1" applyAlignment="1">
      <alignment vertical="center"/>
    </xf>
    <xf numFmtId="174" fontId="29" fillId="10" borderId="1" xfId="4" applyNumberFormat="1" applyFont="1" applyFill="1" applyBorder="1" applyAlignment="1">
      <alignment vertical="center"/>
    </xf>
    <xf numFmtId="174" fontId="14" fillId="5" borderId="1" xfId="4" applyNumberFormat="1" applyFont="1" applyFill="1" applyBorder="1" applyAlignment="1">
      <alignment vertical="center"/>
    </xf>
    <xf numFmtId="174" fontId="29" fillId="5" borderId="0" xfId="4" applyNumberFormat="1" applyFont="1" applyFill="1" applyBorder="1" applyAlignment="1">
      <alignment vertical="center"/>
    </xf>
    <xf numFmtId="190" fontId="18" fillId="0" borderId="0" xfId="0" applyNumberFormat="1" applyFont="1"/>
    <xf numFmtId="0" fontId="39" fillId="13" borderId="52" xfId="0" applyFont="1" applyFill="1" applyBorder="1" applyAlignment="1">
      <alignment horizontal="center"/>
    </xf>
    <xf numFmtId="0" fontId="39" fillId="13" borderId="0" xfId="0" applyFont="1" applyFill="1" applyBorder="1" applyAlignment="1">
      <alignment horizontal="center"/>
    </xf>
    <xf numFmtId="0" fontId="34" fillId="13" borderId="0" xfId="0" applyFont="1" applyFill="1" applyBorder="1" applyAlignment="1">
      <alignment horizontal="center" vertical="center"/>
    </xf>
    <xf numFmtId="38" fontId="18" fillId="0" borderId="0" xfId="0" applyNumberFormat="1" applyFont="1" applyAlignment="1">
      <alignment vertical="center"/>
    </xf>
    <xf numFmtId="0" fontId="16" fillId="16" borderId="0" xfId="11" applyFont="1" applyFill="1" applyAlignment="1">
      <alignment vertical="center"/>
    </xf>
    <xf numFmtId="0" fontId="12" fillId="16" borderId="0" xfId="11" applyFont="1" applyFill="1" applyAlignment="1">
      <alignment vertical="center"/>
    </xf>
    <xf numFmtId="0" fontId="12" fillId="16" borderId="0" xfId="11" applyFont="1" applyFill="1" applyAlignment="1">
      <alignment horizontal="center" vertical="center"/>
    </xf>
    <xf numFmtId="165" fontId="12" fillId="16" borderId="0" xfId="3" applyFont="1" applyFill="1" applyAlignment="1">
      <alignment horizontal="right" vertical="center"/>
    </xf>
    <xf numFmtId="0" fontId="12" fillId="16" borderId="53" xfId="11" applyFont="1" applyFill="1" applyBorder="1" applyAlignment="1">
      <alignment vertical="center"/>
    </xf>
    <xf numFmtId="0" fontId="12" fillId="16" borderId="53" xfId="11" applyFont="1" applyFill="1" applyBorder="1" applyAlignment="1">
      <alignment horizontal="center" vertical="center"/>
    </xf>
    <xf numFmtId="0" fontId="16" fillId="17" borderId="0" xfId="11" applyFont="1" applyFill="1" applyAlignment="1">
      <alignment vertical="center"/>
    </xf>
    <xf numFmtId="0" fontId="12" fillId="17" borderId="0" xfId="11" applyFont="1" applyFill="1" applyAlignment="1">
      <alignment vertical="center"/>
    </xf>
    <xf numFmtId="0" fontId="12" fillId="17" borderId="0" xfId="11" applyFont="1" applyFill="1" applyAlignment="1">
      <alignment horizontal="center" vertical="center"/>
    </xf>
    <xf numFmtId="0" fontId="12" fillId="17" borderId="53" xfId="11" applyFont="1" applyFill="1" applyBorder="1" applyAlignment="1">
      <alignment vertical="center"/>
    </xf>
    <xf numFmtId="0" fontId="12" fillId="17" borderId="53" xfId="11" applyFont="1" applyFill="1" applyBorder="1" applyAlignment="1">
      <alignment horizontal="center" vertical="center"/>
    </xf>
    <xf numFmtId="0" fontId="16" fillId="18" borderId="0" xfId="11" applyFont="1" applyFill="1" applyAlignment="1">
      <alignment vertical="center"/>
    </xf>
    <xf numFmtId="0" fontId="12" fillId="18" borderId="0" xfId="11" applyFont="1" applyFill="1" applyAlignment="1">
      <alignment vertical="center"/>
    </xf>
    <xf numFmtId="0" fontId="12" fillId="18" borderId="0" xfId="11" applyFont="1" applyFill="1" applyAlignment="1">
      <alignment horizontal="center" vertical="center"/>
    </xf>
    <xf numFmtId="168" fontId="12" fillId="18" borderId="0" xfId="17" applyNumberFormat="1" applyFont="1" applyFill="1" applyAlignment="1">
      <alignment horizontal="right" vertical="center"/>
    </xf>
    <xf numFmtId="0" fontId="12" fillId="18" borderId="53" xfId="11" applyFont="1" applyFill="1" applyBorder="1" applyAlignment="1">
      <alignment vertical="center"/>
    </xf>
    <xf numFmtId="0" fontId="12" fillId="18" borderId="53" xfId="11" applyFont="1" applyFill="1" applyBorder="1" applyAlignment="1">
      <alignment horizontal="center" vertical="center"/>
    </xf>
    <xf numFmtId="168" fontId="12" fillId="18" borderId="53" xfId="11" applyNumberFormat="1" applyFont="1" applyFill="1" applyBorder="1" applyAlignment="1">
      <alignment horizontal="right" vertical="center"/>
    </xf>
    <xf numFmtId="191" fontId="26" fillId="16" borderId="0" xfId="0" applyNumberFormat="1" applyFont="1" applyFill="1" applyBorder="1" applyAlignment="1" applyProtection="1">
      <alignment horizontal="right" vertical="center"/>
      <protection locked="0"/>
    </xf>
    <xf numFmtId="176" fontId="26" fillId="16" borderId="0" xfId="0" applyNumberFormat="1" applyFont="1" applyFill="1" applyBorder="1" applyAlignment="1" applyProtection="1">
      <alignment horizontal="right" vertical="center"/>
      <protection locked="0"/>
    </xf>
    <xf numFmtId="182" fontId="26" fillId="16" borderId="53" xfId="0" applyNumberFormat="1" applyFont="1" applyFill="1" applyBorder="1" applyAlignment="1" applyProtection="1">
      <alignment horizontal="right" vertical="center"/>
      <protection locked="0"/>
    </xf>
    <xf numFmtId="176" fontId="26" fillId="16" borderId="53" xfId="0" applyNumberFormat="1" applyFont="1" applyFill="1" applyBorder="1" applyAlignment="1" applyProtection="1">
      <alignment horizontal="right" vertical="center"/>
      <protection locked="0"/>
    </xf>
    <xf numFmtId="165" fontId="12" fillId="17" borderId="0" xfId="3" applyFont="1" applyFill="1" applyAlignment="1">
      <alignment horizontal="right" vertical="center"/>
    </xf>
    <xf numFmtId="190" fontId="26" fillId="17" borderId="0" xfId="0" applyNumberFormat="1" applyFont="1" applyFill="1" applyBorder="1" applyAlignment="1" applyProtection="1">
      <alignment horizontal="right" vertical="center"/>
      <protection locked="0"/>
    </xf>
    <xf numFmtId="176" fontId="26" fillId="17" borderId="0" xfId="0" applyNumberFormat="1" applyFont="1" applyFill="1" applyBorder="1" applyAlignment="1" applyProtection="1">
      <alignment horizontal="right" vertical="center"/>
      <protection locked="0"/>
    </xf>
    <xf numFmtId="168" fontId="12" fillId="17" borderId="0" xfId="17" applyNumberFormat="1" applyFont="1" applyFill="1" applyAlignment="1">
      <alignment horizontal="right" vertical="center"/>
    </xf>
    <xf numFmtId="165" fontId="12" fillId="17" borderId="53" xfId="3" applyFont="1" applyFill="1" applyBorder="1" applyAlignment="1">
      <alignment horizontal="right" vertical="center"/>
    </xf>
    <xf numFmtId="190" fontId="26" fillId="17" borderId="53" xfId="0" applyNumberFormat="1" applyFont="1" applyFill="1" applyBorder="1" applyAlignment="1" applyProtection="1">
      <alignment horizontal="right" vertical="center"/>
      <protection locked="0"/>
    </xf>
    <xf numFmtId="176" fontId="26" fillId="17" borderId="53" xfId="0" applyNumberFormat="1" applyFont="1" applyFill="1" applyBorder="1" applyAlignment="1" applyProtection="1">
      <alignment horizontal="right" vertical="center"/>
      <protection locked="0"/>
    </xf>
    <xf numFmtId="176" fontId="26" fillId="18" borderId="0" xfId="0" applyNumberFormat="1" applyFont="1" applyFill="1" applyBorder="1" applyAlignment="1" applyProtection="1">
      <alignment horizontal="right" vertical="center"/>
      <protection locked="0"/>
    </xf>
    <xf numFmtId="168" fontId="12" fillId="18" borderId="53" xfId="17" applyNumberFormat="1" applyFont="1" applyFill="1" applyBorder="1" applyAlignment="1">
      <alignment horizontal="right" vertical="center"/>
    </xf>
    <xf numFmtId="176" fontId="26" fillId="18" borderId="53" xfId="0" applyNumberFormat="1" applyFont="1" applyFill="1" applyBorder="1" applyAlignment="1" applyProtection="1">
      <alignment horizontal="right" vertical="center"/>
      <protection locked="0"/>
    </xf>
    <xf numFmtId="0" fontId="14" fillId="5" borderId="12" xfId="0" applyFont="1" applyFill="1" applyBorder="1" applyAlignment="1">
      <alignment vertical="center"/>
    </xf>
    <xf numFmtId="0" fontId="14" fillId="5" borderId="31" xfId="0" applyFont="1" applyFill="1" applyBorder="1" applyAlignment="1">
      <alignment vertical="center"/>
    </xf>
    <xf numFmtId="173" fontId="14" fillId="5" borderId="31" xfId="0" applyNumberFormat="1" applyFont="1" applyFill="1" applyBorder="1" applyAlignment="1">
      <alignment vertical="center" wrapText="1"/>
    </xf>
    <xf numFmtId="173" fontId="14" fillId="5" borderId="31" xfId="0" applyNumberFormat="1" applyFont="1" applyFill="1" applyBorder="1" applyAlignment="1">
      <alignment horizontal="left" vertical="center" wrapText="1" indent="2"/>
    </xf>
    <xf numFmtId="173" fontId="29" fillId="5" borderId="31" xfId="0" applyNumberFormat="1" applyFont="1" applyFill="1" applyBorder="1" applyAlignment="1">
      <alignment vertical="center" wrapText="1"/>
    </xf>
    <xf numFmtId="0" fontId="14" fillId="5" borderId="38" xfId="0" applyFont="1" applyFill="1" applyBorder="1" applyAlignment="1">
      <alignment vertical="center" wrapText="1"/>
    </xf>
    <xf numFmtId="173" fontId="14" fillId="5" borderId="56" xfId="0" applyNumberFormat="1" applyFont="1" applyFill="1" applyBorder="1" applyAlignment="1">
      <alignment vertical="center" wrapText="1"/>
    </xf>
    <xf numFmtId="0" fontId="14" fillId="5" borderId="31" xfId="0" applyFont="1" applyFill="1" applyBorder="1" applyAlignment="1">
      <alignment horizontal="left" vertical="center" wrapText="1" indent="2"/>
    </xf>
    <xf numFmtId="195" fontId="14" fillId="5" borderId="31" xfId="0" applyNumberFormat="1" applyFont="1" applyFill="1" applyBorder="1" applyAlignment="1">
      <alignment vertical="center"/>
    </xf>
    <xf numFmtId="164" fontId="14" fillId="5" borderId="31" xfId="4" applyFont="1" applyFill="1" applyBorder="1" applyAlignment="1">
      <alignment vertical="center"/>
    </xf>
    <xf numFmtId="0" fontId="29" fillId="5" borderId="33" xfId="0" applyFont="1" applyFill="1" applyBorder="1" applyAlignment="1">
      <alignment vertical="center" wrapText="1"/>
    </xf>
    <xf numFmtId="0" fontId="14" fillId="5" borderId="34" xfId="0" applyFont="1" applyFill="1" applyBorder="1" applyAlignment="1">
      <alignment vertical="center" wrapText="1"/>
    </xf>
    <xf numFmtId="196" fontId="14" fillId="12" borderId="0" xfId="0" applyNumberFormat="1" applyFont="1" applyFill="1"/>
    <xf numFmtId="0" fontId="29" fillId="5" borderId="38" xfId="0" applyFont="1" applyFill="1" applyBorder="1" applyAlignment="1">
      <alignment vertical="center"/>
    </xf>
    <xf numFmtId="0" fontId="29" fillId="5" borderId="56" xfId="0" applyFont="1" applyFill="1" applyBorder="1" applyAlignment="1">
      <alignment vertical="center" wrapText="1"/>
    </xf>
    <xf numFmtId="0" fontId="14" fillId="5" borderId="56" xfId="0" applyFont="1" applyFill="1" applyBorder="1" applyAlignment="1">
      <alignment vertical="center" wrapText="1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 wrapText="1"/>
    </xf>
    <xf numFmtId="173" fontId="14" fillId="4" borderId="31" xfId="4" applyNumberFormat="1" applyFont="1" applyFill="1" applyBorder="1" applyAlignment="1">
      <alignment vertical="center"/>
    </xf>
    <xf numFmtId="0" fontId="14" fillId="5" borderId="32" xfId="0" applyFont="1" applyFill="1" applyBorder="1" applyAlignment="1">
      <alignment vertical="center"/>
    </xf>
    <xf numFmtId="0" fontId="14" fillId="5" borderId="40" xfId="0" applyFont="1" applyFill="1" applyBorder="1" applyAlignment="1">
      <alignment vertical="center"/>
    </xf>
    <xf numFmtId="0" fontId="39" fillId="13" borderId="0" xfId="0" applyFont="1" applyFill="1" applyBorder="1" applyAlignment="1">
      <alignment vertical="center" wrapText="1"/>
    </xf>
    <xf numFmtId="0" fontId="39" fillId="13" borderId="52" xfId="0" applyFont="1" applyFill="1" applyBorder="1" applyAlignment="1">
      <alignment horizontal="center"/>
    </xf>
    <xf numFmtId="0" fontId="39" fillId="13" borderId="48" xfId="0" applyFont="1" applyFill="1" applyBorder="1" applyAlignment="1">
      <alignment horizontal="center"/>
    </xf>
    <xf numFmtId="0" fontId="39" fillId="13" borderId="0" xfId="0" applyFont="1" applyFill="1" applyAlignment="1">
      <alignment horizontal="center"/>
    </xf>
    <xf numFmtId="0" fontId="35" fillId="13" borderId="0" xfId="0" applyFont="1" applyFill="1" applyAlignment="1">
      <alignment horizontal="center" vertical="center"/>
    </xf>
    <xf numFmtId="17" fontId="36" fillId="1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10" applyFont="1" applyAlignment="1">
      <alignment horizontal="center" vertical="center"/>
    </xf>
    <xf numFmtId="0" fontId="10" fillId="0" borderId="0" xfId="0" applyFont="1" applyAlignment="1">
      <alignment horizontal="center"/>
    </xf>
    <xf numFmtId="17" fontId="36" fillId="13" borderId="0" xfId="10" applyNumberFormat="1" applyFont="1" applyFill="1" applyBorder="1" applyAlignment="1">
      <alignment horizontal="center" vertical="center"/>
    </xf>
    <xf numFmtId="17" fontId="36" fillId="13" borderId="0" xfId="10" applyNumberFormat="1" applyFont="1" applyFill="1" applyBorder="1" applyAlignment="1">
      <alignment horizontal="center" vertical="center" wrapText="1"/>
    </xf>
    <xf numFmtId="0" fontId="10" fillId="12" borderId="0" xfId="11" applyFont="1" applyFill="1" applyAlignment="1">
      <alignment horizontal="center"/>
    </xf>
    <xf numFmtId="0" fontId="36" fillId="13" borderId="0" xfId="11" applyFont="1" applyFill="1" applyAlignment="1">
      <alignment horizontal="center"/>
    </xf>
    <xf numFmtId="0" fontId="1" fillId="12" borderId="0" xfId="11" applyFont="1" applyFill="1" applyAlignment="1">
      <alignment horizontal="center"/>
    </xf>
    <xf numFmtId="0" fontId="10" fillId="12" borderId="35" xfId="11" applyFont="1" applyFill="1" applyBorder="1" applyAlignment="1">
      <alignment horizontal="center" wrapText="1"/>
    </xf>
    <xf numFmtId="0" fontId="33" fillId="13" borderId="0" xfId="11" applyFont="1" applyFill="1" applyBorder="1" applyAlignment="1">
      <alignment horizontal="center"/>
    </xf>
    <xf numFmtId="0" fontId="33" fillId="13" borderId="48" xfId="11" applyFont="1" applyFill="1" applyBorder="1" applyAlignment="1">
      <alignment horizontal="center"/>
    </xf>
    <xf numFmtId="0" fontId="10" fillId="12" borderId="36" xfId="11" applyFont="1" applyFill="1" applyBorder="1" applyAlignment="1">
      <alignment horizontal="center"/>
    </xf>
    <xf numFmtId="0" fontId="10" fillId="15" borderId="0" xfId="11" applyFont="1" applyFill="1" applyAlignment="1">
      <alignment horizontal="center"/>
    </xf>
    <xf numFmtId="0" fontId="17" fillId="14" borderId="0" xfId="11" applyFont="1" applyFill="1" applyAlignment="1">
      <alignment horizontal="center" vertical="center"/>
    </xf>
    <xf numFmtId="0" fontId="17" fillId="14" borderId="36" xfId="11" applyFont="1" applyFill="1" applyBorder="1" applyAlignment="1">
      <alignment horizontal="center"/>
    </xf>
    <xf numFmtId="0" fontId="17" fillId="14" borderId="35" xfId="11" applyFont="1" applyFill="1" applyBorder="1" applyAlignment="1">
      <alignment horizontal="center" wrapText="1"/>
    </xf>
    <xf numFmtId="0" fontId="34" fillId="13" borderId="0" xfId="0" applyFont="1" applyFill="1" applyBorder="1" applyAlignment="1">
      <alignment horizontal="center" vertical="center"/>
    </xf>
    <xf numFmtId="0" fontId="8" fillId="0" borderId="0" xfId="15" applyFont="1" applyFill="1" applyAlignment="1">
      <alignment horizontal="center" vertical="center"/>
    </xf>
    <xf numFmtId="0" fontId="8" fillId="0" borderId="0" xfId="15" applyFont="1" applyFill="1" applyAlignment="1">
      <alignment horizontal="center" vertical="top"/>
    </xf>
    <xf numFmtId="0" fontId="33" fillId="13" borderId="0" xfId="15" applyFont="1" applyFill="1" applyBorder="1" applyAlignment="1">
      <alignment horizontal="center" vertical="center" wrapText="1"/>
    </xf>
    <xf numFmtId="0" fontId="33" fillId="13" borderId="0" xfId="15" applyFont="1" applyFill="1" applyBorder="1" applyAlignment="1">
      <alignment horizontal="center" vertical="center"/>
    </xf>
    <xf numFmtId="17" fontId="33" fillId="13" borderId="0" xfId="10" applyNumberFormat="1" applyFont="1" applyFill="1" applyBorder="1" applyAlignment="1">
      <alignment horizontal="center" vertical="center"/>
    </xf>
    <xf numFmtId="0" fontId="33" fillId="12" borderId="0" xfId="15" applyFont="1" applyFill="1" applyBorder="1" applyAlignment="1">
      <alignment horizontal="center" vertical="center"/>
    </xf>
    <xf numFmtId="17" fontId="33" fillId="12" borderId="0" xfId="10" applyNumberFormat="1" applyFont="1" applyFill="1" applyBorder="1" applyAlignment="1">
      <alignment horizontal="center" vertical="center"/>
    </xf>
    <xf numFmtId="0" fontId="43" fillId="13" borderId="0" xfId="10" applyFont="1" applyFill="1" applyAlignment="1">
      <alignment horizontal="center"/>
    </xf>
    <xf numFmtId="0" fontId="16" fillId="0" borderId="0" xfId="16" applyFont="1" applyBorder="1" applyAlignment="1">
      <alignment horizontal="center" vertical="center"/>
    </xf>
    <xf numFmtId="14" fontId="16" fillId="8" borderId="37" xfId="16" applyNumberFormat="1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>
      <alignment horizontal="center" wrapText="1"/>
    </xf>
    <xf numFmtId="0" fontId="29" fillId="4" borderId="31" xfId="0" applyFont="1" applyFill="1" applyBorder="1" applyAlignment="1">
      <alignment horizontal="center" wrapText="1"/>
    </xf>
    <xf numFmtId="0" fontId="29" fillId="12" borderId="38" xfId="0" applyFont="1" applyFill="1" applyBorder="1" applyAlignment="1">
      <alignment horizontal="left" vertical="center" indent="4"/>
    </xf>
    <xf numFmtId="0" fontId="14" fillId="12" borderId="39" xfId="0" applyFont="1" applyFill="1" applyBorder="1" applyAlignment="1">
      <alignment horizontal="left" vertical="center" indent="4"/>
    </xf>
    <xf numFmtId="0" fontId="14" fillId="12" borderId="32" xfId="0" applyFont="1" applyFill="1" applyBorder="1" applyAlignment="1">
      <alignment horizontal="left" vertical="center" indent="4"/>
    </xf>
    <xf numFmtId="0" fontId="14" fillId="12" borderId="40" xfId="0" applyFont="1" applyFill="1" applyBorder="1" applyAlignment="1">
      <alignment horizontal="left" vertical="center" indent="4"/>
    </xf>
    <xf numFmtId="0" fontId="29" fillId="5" borderId="38" xfId="0" applyFont="1" applyFill="1" applyBorder="1" applyAlignment="1">
      <alignment horizontal="left" vertical="center" indent="4"/>
    </xf>
    <xf numFmtId="0" fontId="14" fillId="0" borderId="39" xfId="0" applyFont="1" applyBorder="1" applyAlignment="1">
      <alignment horizontal="left" vertical="center" indent="4"/>
    </xf>
    <xf numFmtId="0" fontId="14" fillId="0" borderId="32" xfId="0" applyFont="1" applyBorder="1" applyAlignment="1">
      <alignment horizontal="left" vertical="center" indent="4"/>
    </xf>
    <xf numFmtId="0" fontId="14" fillId="0" borderId="40" xfId="0" applyFont="1" applyBorder="1" applyAlignment="1">
      <alignment horizontal="left" vertical="center" indent="4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3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3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left" vertical="center" wrapText="1" indent="4"/>
    </xf>
    <xf numFmtId="0" fontId="14" fillId="0" borderId="39" xfId="0" applyFont="1" applyBorder="1" applyAlignment="1">
      <alignment horizontal="left" vertical="center" wrapText="1" indent="4"/>
    </xf>
    <xf numFmtId="0" fontId="14" fillId="0" borderId="32" xfId="0" applyFont="1" applyBorder="1" applyAlignment="1">
      <alignment horizontal="left" vertical="center" wrapText="1" indent="4"/>
    </xf>
    <xf numFmtId="0" fontId="14" fillId="0" borderId="40" xfId="0" applyFont="1" applyBorder="1" applyAlignment="1">
      <alignment horizontal="left" vertical="center" wrapText="1" indent="4"/>
    </xf>
    <xf numFmtId="0" fontId="29" fillId="5" borderId="39" xfId="0" applyFont="1" applyFill="1" applyBorder="1" applyAlignment="1">
      <alignment horizontal="left" vertical="center" wrapText="1" indent="4"/>
    </xf>
    <xf numFmtId="0" fontId="29" fillId="5" borderId="32" xfId="0" applyFont="1" applyFill="1" applyBorder="1" applyAlignment="1">
      <alignment horizontal="left" vertical="center" wrapText="1" indent="4"/>
    </xf>
    <xf numFmtId="0" fontId="29" fillId="5" borderId="40" xfId="0" applyFont="1" applyFill="1" applyBorder="1" applyAlignment="1">
      <alignment horizontal="left" vertical="center" wrapText="1" indent="4"/>
    </xf>
    <xf numFmtId="0" fontId="29" fillId="5" borderId="39" xfId="0" applyFont="1" applyFill="1" applyBorder="1" applyAlignment="1">
      <alignment horizontal="left" vertical="center" indent="4"/>
    </xf>
    <xf numFmtId="0" fontId="29" fillId="5" borderId="32" xfId="0" applyFont="1" applyFill="1" applyBorder="1" applyAlignment="1">
      <alignment horizontal="left" vertical="center" indent="4"/>
    </xf>
    <xf numFmtId="0" fontId="29" fillId="5" borderId="40" xfId="0" applyFont="1" applyFill="1" applyBorder="1" applyAlignment="1">
      <alignment horizontal="left" vertical="center" indent="4"/>
    </xf>
    <xf numFmtId="0" fontId="31" fillId="4" borderId="12" xfId="0" applyFont="1" applyFill="1" applyBorder="1" applyAlignment="1">
      <alignment horizontal="center" wrapText="1"/>
    </xf>
    <xf numFmtId="0" fontId="31" fillId="4" borderId="33" xfId="0" applyFont="1" applyFill="1" applyBorder="1" applyAlignment="1">
      <alignment horizontal="center" wrapText="1"/>
    </xf>
    <xf numFmtId="0" fontId="31" fillId="4" borderId="31" xfId="0" applyFont="1" applyFill="1" applyBorder="1" applyAlignment="1">
      <alignment horizontal="center" wrapText="1"/>
    </xf>
    <xf numFmtId="0" fontId="29" fillId="5" borderId="12" xfId="0" applyFont="1" applyFill="1" applyBorder="1" applyAlignment="1">
      <alignment horizontal="center" vertical="center"/>
    </xf>
    <xf numFmtId="0" fontId="29" fillId="5" borderId="31" xfId="0" applyFont="1" applyFill="1" applyBorder="1" applyAlignment="1">
      <alignment horizontal="center" vertical="center"/>
    </xf>
    <xf numFmtId="0" fontId="29" fillId="4" borderId="33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center" vertical="center" wrapText="1"/>
    </xf>
    <xf numFmtId="0" fontId="29" fillId="5" borderId="39" xfId="0" applyFont="1" applyFill="1" applyBorder="1" applyAlignment="1">
      <alignment horizontal="center" vertical="center" wrapText="1"/>
    </xf>
    <xf numFmtId="0" fontId="29" fillId="5" borderId="22" xfId="0" applyFont="1" applyFill="1" applyBorder="1" applyAlignment="1">
      <alignment horizontal="center" vertical="center" wrapText="1"/>
    </xf>
    <xf numFmtId="0" fontId="29" fillId="5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12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17" fontId="5" fillId="3" borderId="14" xfId="0" applyNumberFormat="1" applyFont="1" applyFill="1" applyBorder="1" applyAlignment="1">
      <alignment horizontal="center"/>
    </xf>
    <xf numFmtId="17" fontId="5" fillId="3" borderId="41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17" fontId="5" fillId="3" borderId="44" xfId="0" applyNumberFormat="1" applyFont="1" applyFill="1" applyBorder="1" applyAlignment="1">
      <alignment horizontal="center"/>
    </xf>
    <xf numFmtId="17" fontId="5" fillId="3" borderId="45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</cellXfs>
  <cellStyles count="19">
    <cellStyle name="60% - akcent 1" xfId="1"/>
    <cellStyle name="Diseño" xfId="2"/>
    <cellStyle name="Millares" xfId="3" builtinId="3"/>
    <cellStyle name="Millares [0] 10" xfId="4"/>
    <cellStyle name="Millares [0] 2" xfId="5"/>
    <cellStyle name="Millares [0] 2 19" xfId="6"/>
    <cellStyle name="Millares [0]_razind092003" xfId="7"/>
    <cellStyle name="Millares_razind092003" xfId="8"/>
    <cellStyle name="No-definido" xfId="9"/>
    <cellStyle name="Normal" xfId="0" builtinId="0"/>
    <cellStyle name="Normal 10" xfId="10"/>
    <cellStyle name="Normal 2" xfId="11"/>
    <cellStyle name="Normal 3" xfId="12"/>
    <cellStyle name="Normal_graficos" xfId="13"/>
    <cellStyle name="Normal_Modelo Paquete Ifrs Chile (2008)" xfId="14"/>
    <cellStyle name="Normal_operacional" xfId="15"/>
    <cellStyle name="Normal_Paquete Nic 2005" xfId="16"/>
    <cellStyle name="Porcentaje" xfId="17" builtinId="5"/>
    <cellStyle name="Porcentual 2 10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32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3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46</xdr:row>
      <xdr:rowOff>0</xdr:rowOff>
    </xdr:from>
    <xdr:to>
      <xdr:col>2</xdr:col>
      <xdr:colOff>600075</xdr:colOff>
      <xdr:row>47</xdr:row>
      <xdr:rowOff>123825</xdr:rowOff>
    </xdr:to>
    <xdr:sp macro="" textlink="">
      <xdr:nvSpPr>
        <xdr:cNvPr id="47297" name="Text Box 1"/>
        <xdr:cNvSpPr txBox="1">
          <a:spLocks noChangeArrowheads="1"/>
        </xdr:cNvSpPr>
      </xdr:nvSpPr>
      <xdr:spPr bwMode="auto">
        <a:xfrm>
          <a:off x="5657850" y="9153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46</xdr:row>
      <xdr:rowOff>0</xdr:rowOff>
    </xdr:from>
    <xdr:to>
      <xdr:col>3</xdr:col>
      <xdr:colOff>600075</xdr:colOff>
      <xdr:row>47</xdr:row>
      <xdr:rowOff>123825</xdr:rowOff>
    </xdr:to>
    <xdr:sp macro="" textlink="">
      <xdr:nvSpPr>
        <xdr:cNvPr id="47298" name="Text Box 1"/>
        <xdr:cNvSpPr txBox="1">
          <a:spLocks noChangeArrowheads="1"/>
        </xdr:cNvSpPr>
      </xdr:nvSpPr>
      <xdr:spPr bwMode="auto">
        <a:xfrm>
          <a:off x="6772275" y="9153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hilectra\Consolidaci&#243;n\Chile\09-2002\Consolidado%20Ch$%20Chilectra%202002_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FA\Pif\Bilanci\Bilancio%2031-12-2005\Tassi\INPU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Informaci&#243;n\Grupo%20Enersis\Consolidado%20Flujo%20Enersis%2006_2003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02-2006\Grupo%20IMV\Consolidado%20IMV%2002_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onsolidaci&#243;n%20Chile-Espa&#241;a\Soportes%20Chile-Espa&#241;a%202007\7%20Julio\Consolidado%20Ch$%2007-2007%20Endesa%20IFR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Modelo%20Informe%20Enersis%20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trol_Filiales\CFA\Pif\Bilanci\Bilancio%2031-12-2006\Tassi\Test%20di%20efficacia%20derivati%20su%20tassi%2031%2012%2006%20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ierre%20Chileno\Consolidacion\2007\12-2007\Grupo%20Enersis\Gaap%20Chileno%20a%20IFRS%2012-2007%20(version%20definitiva)\Grupo%20Endesa%20Chile\Consolidado%2012-2007%20Endesa%20Chile%20NIIF%20(sin%20Cemsa%20con%20hedging)%20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Documents%20and%20Settings\cl122501337\Escritorio\Informes%20Enersis\Informe%20Endesa%2012-2006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CL1169~1\CONFIG~1\Temp\Directorio%20temporal%201%20para%201%202%20-%20Reporte%20BPC%20Cam%20Brasil%20Diciembre%202008%20-%20v%202.zip\1.2%20-%20Reporte%20BPC%20Cam%20Brasil%20Diciembre%202008%20-%20v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WINNT\perfiles\cl11872304k\Configuraci&#243;n%20local\Temp\ELIM%20ERES%20ES%20052005espa&#241;aEnde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Documents%20and%20Settings\cl12412770k\Configuraci&#243;n%20local\Archivos%20temporales%20de%20Internet\OLK3\diferencia%20de%20cambio%202004%20a%2020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l142511746\Configuraci&#243;n%20local\Archivos%20temporales%20de%20Internet\Content.Outlook\9DA5XMX6\Antecedentes\Vinculo%20notas%20Enersis%2012-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05303602\Configuraci&#243;n%20local\Archivos%20temporales%20de%20Internet\OLKC8\notas98\RIOVINC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Consolidaci&#243;n\Grupos%20Endesa%20Brasil\Cierre%20Chileno\Consolidado%20Gaap%20Chileno\12-2005\Consolidado%20Ch$%2012-2005%20Endesa%20Brasil%20meses%20v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Consolidaci&#243;n\Grupos%20Endesa%20Brasil\Cierre%20Chileno\Consolidado%20Gaap%20Chileno\12-2005\Consolidado%20Ch$%2012-2005%20Endesa%20Brasil%20meses%20v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ng\informes\notas98\RIOVINC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solidacion\Endesa%20Chile\Cierre%20Chileno\Planillas%20Ch$%20consolidadas\12-2008\Flujo%20Grupo%20Endesa%2012-20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12-2005\Grupo%20Endesa\Consolidado%20Ch$%2012-2005%20Endesa%20V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ersis\gerfin\informe%20de%20deuda\consolidar\eners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Informe%20Enersis%2009-2008%20(2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notas98\RIOVINC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54144056\Mis%20documentos\Xime\Consolidaci&#243;n\Synapsis\Consolidaci&#243;n%20Synapsis\Consolidaci&#243;n%20Synapsis%2006-2007\Consolidado%20%20Synapsis%20$%2006_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Endesa\Consolidaci&#243;n%20Chile\08-2003\Consolidado%20Ch$%2007-2003%20Endes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gerfin\Informe%20de%20Deuda\Consolidar\Edelnor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lectra\Consolidaci&#243;n\Chile\09-2002\Consolidado%20Ch$%20Chilectra%202002_0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Respaldo%20disco%20D\Endesa\Consolidaci&#243;n%20Chile\12-2008\Consolidado%20Ch$%2012-2008%20Endes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ess%20Releases%20ENI-EOC\1Q%202018\Nota%20Segmentos%20Grupo%20Enel%20Americas%2003-2018%20s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respaldo\disco%20d\Nuevo%20Paquete%20SVS\Planilla\Consolidado%20IFRS%20Chile%20Grupo%20Enersis%2003-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a&#241;o%202007\Endesa%20Brasil\Cierre%20Chileno\Consolidado%20Gaap%20Chileno\2007\12-2007\Consolidado%20Ch$%2012-2007%20Endesa%20Brasil_IFRS%20DEF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ontabilidad\Demostrativos\Eds%202006\12%20Diciembre%202006\VPP%20Endesa%2012-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WINNT\perfiles\cl154144056\Configuraci&#243;n%20local\Archivos%20temporales%20de%20Internet\OLK51\Flujo%20Grupo%20Endesa%20Brasil%2012-2006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Grupo%20Enersis\Cierre%20Chileno\Notas\2009\Nuevo%20formato\Antecedentes\Vinculo%20notas%20Enersis%2012-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WINNT\perfiles\cl11872304k\Configuraci&#243;n%20local\Archivos%20temporales%20de%20Internet\OLK4\Consolidado%20Ch$%2005-2005%20Ende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ANIM"/>
      <sheetName val="#¡REF"/>
      <sheetName val="LBO"/>
      <sheetName val="Impuestos Diferidos "/>
      <sheetName val="2208001001"/>
      <sheetName val="Efficiency"/>
      <sheetName val=""/>
      <sheetName val="Consolidado Ch$ Chilectra 2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"/>
      <sheetName val="cambi"/>
      <sheetName val="bond curves-n.u."/>
      <sheetName val="TermLocalVol"/>
      <sheetName val="SwaptionMatrices"/>
      <sheetName val="SwaptionMatrices living (2)"/>
      <sheetName val="SwaptionMatrices living"/>
      <sheetName val="Swp Matr +|- Vol"/>
      <sheetName val="WTI"/>
      <sheetName val="Fixing"/>
      <sheetName val="991203"/>
      <sheetName val="INPUT"/>
      <sheetName val="Var Preços"/>
      <sheetName val="Tabela de Parâmetros"/>
      <sheetName val="BETANIA"/>
      <sheetName val="EMGESA"/>
      <sheetName val="Copertina"/>
      <sheetName val="BAL"/>
      <sheetName val="Lead"/>
      <sheetName val="bond_curves-n_u_"/>
      <sheetName val="SwaptionMatrices_living_(2)"/>
      <sheetName val="SwaptionMatrices_living"/>
      <sheetName val="Swp_Matr_+|-_Vol"/>
      <sheetName val="Var_Preços"/>
      <sheetName val="Tabela_de_Parâmetros"/>
      <sheetName val="ANIM"/>
      <sheetName val="Proyecciones"/>
      <sheetName val="graficos"/>
      <sheetName val="Resultado"/>
      <sheetName val="Precios"/>
      <sheetName val="Dietas"/>
      <sheetName val="RLI"/>
      <sheetName val="Indices"/>
      <sheetName val="Costos de Distribución"/>
      <sheetName val="7_6"/>
      <sheetName val="Dic02"/>
      <sheetName val="#¡REF"/>
      <sheetName val="Datos spread"/>
      <sheetName val="Títulos"/>
      <sheetName val="Amortiz.Cuotas"/>
      <sheetName val="Codice COD"/>
      <sheetName val="Returns"/>
      <sheetName val="Estado de Resultado"/>
      <sheetName val="Codice_COD"/>
      <sheetName val="Estado_de_Resultado"/>
      <sheetName val="Plan2"/>
      <sheetName val="Index"/>
      <sheetName val="CMRESU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HOJADECONSOLIDACION"/>
      <sheetName val="Presentacion Flujo"/>
      <sheetName val="Detalle Otros cargos-abonos"/>
      <sheetName val="Detalle Otros Flujo"/>
      <sheetName val="Flujo  EERR"/>
      <sheetName val="SALDOS INICIALES"/>
      <sheetName val="dividendos"/>
      <sheetName val="Prestamos"/>
      <sheetName val="DETALLE DE SALDOS"/>
      <sheetName val="Datos spread"/>
      <sheetName val="Proyecciones"/>
      <sheetName val="FCaja"/>
      <sheetName val="bond curves-n.u."/>
      <sheetName val="Deposito a Plazo"/>
      <sheetName val="Indices"/>
      <sheetName val="Costos de Distribución"/>
      <sheetName val="Estado de Resultado"/>
      <sheetName val="Balance General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Variación Balance General "/>
      <sheetName val="Variación Estado de Resultado"/>
      <sheetName val="BCE VS FLUJO"/>
      <sheetName val="EERR VS FLUJO"/>
      <sheetName val="Inversiones"/>
      <sheetName val="Interes Minoritarios"/>
      <sheetName val="Ctas. X C y P Relac"/>
      <sheetName val="Efectos en Resultado EERR"/>
      <sheetName val="Asientos Balance"/>
      <sheetName val="Asientos Resultados"/>
      <sheetName val="OT ING"/>
      <sheetName val="OT EGR"/>
      <sheetName val="EMPRESAS"/>
      <sheetName val="Cta Cte"/>
      <sheetName val="Efectos"/>
      <sheetName val="Ajuste Imptos"/>
      <sheetName val="bond curves-n.u."/>
      <sheetName val="BAL"/>
      <sheetName val="C_CCRR_ACT_ac"/>
      <sheetName val="C_CCRR_ACT_ac-1"/>
      <sheetName val="C_CCRR_UUNN_ac"/>
      <sheetName val="C_CCRR_UUNN_ac-1"/>
      <sheetName val="DATCO2"/>
      <sheetName val="C_SAG"/>
      <sheetName val="CONT"/>
      <sheetName val="Balance_General"/>
      <sheetName val="Estado_de_Resultado"/>
      <sheetName val="Estado_de_Resultado_(FECU)"/>
      <sheetName val="Variación_Balance_General_"/>
      <sheetName val="Variación_Estado_de_Resultado"/>
      <sheetName val="BCE_VS_FLUJO"/>
      <sheetName val="EERR_VS_FLUJO"/>
      <sheetName val="Interes_Minoritarios"/>
      <sheetName val="Ctas__X_C_y_P_Relac"/>
      <sheetName val="Efectos_en_Resultado_EERR"/>
      <sheetName val="Asientos_Balance"/>
      <sheetName val="Asientos_Resultados"/>
      <sheetName val="OT_ING"/>
      <sheetName val="OT_EGR"/>
      <sheetName val="Cta_Cte"/>
      <sheetName val="Ajuste_Imptos"/>
      <sheetName val="bond_curves-n_u_"/>
      <sheetName val="Detalle Otros Flujo"/>
      <sheetName val="HOJADECONSOLIDACION"/>
      <sheetName val="Datos spread"/>
      <sheetName val="Indices"/>
      <sheetName val="Costos de Distribución"/>
      <sheetName val="Consolidado IMV 02_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Activos Regulados"/>
      <sheetName val="Estado de Resultado"/>
      <sheetName val="Inversiones"/>
      <sheetName val="Ctas. X C y P relac"/>
      <sheetName val="Impuesto"/>
      <sheetName val="Filiales Nacionales"/>
      <sheetName val="Consolidado IFRS"/>
      <sheetName val="Interes Minoritario"/>
      <sheetName val="Conciliación"/>
      <sheetName val="Conciliación por ajustes"/>
      <sheetName val="Dividendos por pagar"/>
      <sheetName val="Participaciones"/>
      <sheetName val="Participaciones1"/>
      <sheetName val="Cuadratura"/>
      <sheetName val="Efectos en EERR"/>
      <sheetName val="Asientos Balance"/>
      <sheetName val="Asientos Resultados"/>
      <sheetName val="Análisis Mes"/>
      <sheetName val="Análisis Año"/>
      <sheetName val="Activos pasivos"/>
      <sheetName val="Estado de Resultado2"/>
      <sheetName val="Datos"/>
      <sheetName val="Detalle Otros Flujo"/>
      <sheetName val="HOJADECONSOLIDACION"/>
      <sheetName val="Datos spr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Balance"/>
      <sheetName val="Balance ant"/>
      <sheetName val="Balance (2)"/>
      <sheetName val="Variaciones Act"/>
      <sheetName val="Variaciones Pas"/>
      <sheetName val="RESULTADOS MENSUAL"/>
      <sheetName val="Resultados Fecu"/>
      <sheetName val="Resultados Segregados"/>
      <sheetName val="Comentarios EERR Anual"/>
      <sheetName val="flujo de efectivo"/>
      <sheetName val="Detalles Flujovv"/>
      <sheetName val="FLUJO IFRS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Estado de Resultado"/>
      <sheetName val="Balance General"/>
      <sheetName val="Detalle Otros Flujo"/>
      <sheetName val="HOJADECONSOLIDACION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nfigure"/>
      <sheetName val="Parameters"/>
      <sheetName val="Anagrafica hedging list"/>
      <sheetName val="Test di efficacia "/>
      <sheetName val="Test di efficacia (valori)"/>
      <sheetName val="Test di effic Spa no accollo"/>
      <sheetName val="Riepilogo AF PF Consolidato"/>
      <sheetName val="Riepilogo AF &amp; PF ENEL SPA"/>
      <sheetName val="tassi FFlib"/>
      <sheetName val="Riepilogo per Consolidato"/>
      <sheetName val="ENEL SpA"/>
      <sheetName val="Riepilogo per Contabilità"/>
      <sheetName val="Riepilogo per Contabilità check"/>
      <sheetName val="E DISTRIBUZIONE"/>
      <sheetName val="Dist cfh att non corr"/>
      <sheetName val="E DISTRIBUZIONE (con underl)"/>
      <sheetName val="E ENEL.IT"/>
      <sheetName val="E SOLE"/>
      <sheetName val="E Produzione"/>
      <sheetName val="E Produzione (con underl)"/>
      <sheetName val="E MARITZA"/>
      <sheetName val="SLOVENSKE ELEKTRARNE"/>
      <sheetName val="E UNION FENOSA"/>
      <sheetName val="Riepilogo per Società"/>
      <sheetName val="CONSOLIDATO per tipo derivato"/>
      <sheetName val="Riepilogo per Caggia"/>
      <sheetName val="Rng_Swap_T0"/>
      <sheetName val="Rng_CapFloor_T0"/>
      <sheetName val="Rng_Swaption_T0"/>
      <sheetName val="Rng_Loan_T0"/>
      <sheetName val="Rng_Hedging_T0"/>
      <sheetName val="portafoglio per Back Office"/>
      <sheetName val="SapCode_Prezzi"/>
      <sheetName val="% di consolidamento UFE"/>
      <sheetName val="Ratei BO"/>
      <sheetName val="anag dianos"/>
      <sheetName val="Rng_MM_T2"/>
      <sheetName val="Rng_MM_T1"/>
      <sheetName val="Rng_MM_T3"/>
      <sheetName val="Rng_MM_T4"/>
      <sheetName val="CheckFailed"/>
      <sheetName val="Bce Brasil"/>
      <sheetName val="FLUJO IFRS"/>
      <sheetName val="EFE año Ant"/>
      <sheetName val="CAT"/>
      <sheetName val="Summary Budget"/>
      <sheetName val="FCaja"/>
      <sheetName val="AGBAR-TRIM"/>
      <sheetName val="Análisis 2001"/>
      <sheetName val="Precios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>
        <row r="1">
          <cell r="A1" t="str">
            <v>ENELCODE</v>
          </cell>
          <cell r="B1" t="str">
            <v>TRADECODE</v>
          </cell>
          <cell r="C1" t="str">
            <v>TRADEDATE</v>
          </cell>
          <cell r="D1" t="str">
            <v>PORTFOLIOCODE</v>
          </cell>
          <cell r="E1" t="str">
            <v>CONTROPARTECODE</v>
          </cell>
          <cell r="F1" t="str">
            <v>SIMULATESTATUS</v>
          </cell>
          <cell r="G1" t="str">
            <v>DIRFINCODE</v>
          </cell>
          <cell r="H1" t="str">
            <v>TYPECODE</v>
          </cell>
          <cell r="I1" t="str">
            <v>EFFECTIVEDATE</v>
          </cell>
          <cell r="J1" t="str">
            <v>MATURITYDATE</v>
          </cell>
          <cell r="K1" t="str">
            <v>DIRECTION</v>
          </cell>
          <cell r="L1" t="str">
            <v>CURRENCY</v>
          </cell>
          <cell r="M1" t="str">
            <v>DESCRIPTION</v>
          </cell>
          <cell r="N1" t="str">
            <v>CURRENCYZONE</v>
          </cell>
          <cell r="O1" t="str">
            <v>FACILITYTYPE</v>
          </cell>
          <cell r="P1" t="str">
            <v>GOVERNMENTGUARANTEE</v>
          </cell>
          <cell r="Q1" t="str">
            <v>GOVERNMENTRESPONSABILITY</v>
          </cell>
          <cell r="R1" t="str">
            <v>INTERESTRATETYPE</v>
          </cell>
          <cell r="S1" t="str">
            <v>INSTRUMENTSUBTYPE</v>
          </cell>
          <cell r="T1" t="str">
            <v>ORIGINALCTPY</v>
          </cell>
          <cell r="U1" t="str">
            <v>ORIGINALCURRENCY</v>
          </cell>
          <cell r="V1" t="str">
            <v>PLACEMENTTYPE</v>
          </cell>
          <cell r="W1" t="str">
            <v>QUOTED</v>
          </cell>
          <cell r="X1" t="str">
            <v>REFUNDTYPE</v>
          </cell>
          <cell r="Y1" t="str">
            <v>RESETTIME</v>
          </cell>
          <cell r="Z1" t="str">
            <v>STOCKEXCHANGE</v>
          </cell>
          <cell r="AA1" t="str">
            <v>TIMEPERIOD</v>
          </cell>
          <cell r="AB1" t="str">
            <v>ISSUEPRICE</v>
          </cell>
          <cell r="AC1" t="str">
            <v>LEGTYPE</v>
          </cell>
          <cell r="AD1" t="str">
            <v>GUARANTEEFXRISK</v>
          </cell>
          <cell r="AE1" t="str">
            <v>GUARANTEEFXRISK_FORMULA</v>
          </cell>
          <cell r="AF1" t="str">
            <v>HISTFXVALUE</v>
          </cell>
          <cell r="AG1" t="str">
            <v>IRRALL_IN</v>
          </cell>
          <cell r="AH1" t="str">
            <v>SPREADALL_IN</v>
          </cell>
          <cell r="AI1" t="str">
            <v>DELAYTIME</v>
          </cell>
          <cell r="AJ1" t="str">
            <v>HISTFXAREAEURO</v>
          </cell>
          <cell r="AK1" t="str">
            <v>ADVANCEDREFUNDDATE</v>
          </cell>
          <cell r="AL1" t="str">
            <v>ADVANCEDREFUNDSTATUS</v>
          </cell>
          <cell r="AM1" t="str">
            <v>PORTFOLIOGROUP</v>
          </cell>
          <cell r="AN1" t="str">
            <v>PLAYERSGROUP</v>
          </cell>
          <cell r="AO1" t="str">
            <v>AMOUNT</v>
          </cell>
          <cell r="AP1" t="str">
            <v>CTVAMOUNT</v>
          </cell>
          <cell r="AQ1" t="str">
            <v>MRKTDATADATE</v>
          </cell>
          <cell r="AR1" t="str">
            <v>POSLEGCLEANPRICE</v>
          </cell>
          <cell r="AS1" t="str">
            <v>POSLEGDIRTYPRICE</v>
          </cell>
          <cell r="AT1" t="str">
            <v>POSLEGACCRUEDINTEREST</v>
          </cell>
          <cell r="AU1" t="str">
            <v>CLEANPOSVALUE</v>
          </cell>
          <cell r="AV1" t="str">
            <v>DIRTYPOSVALUE</v>
          </cell>
          <cell r="AW1" t="str">
            <v>ACCRUEDPOSVALUE</v>
          </cell>
          <cell r="AX1" t="str">
            <v>CTVCLEANPRICE</v>
          </cell>
          <cell r="AY1" t="str">
            <v>CTVDIRTYPRICE</v>
          </cell>
          <cell r="AZ1" t="str">
            <v>CTVACCRUED</v>
          </cell>
          <cell r="BA1" t="str">
            <v>RESIDUALLIFEAVG</v>
          </cell>
          <cell r="BB1" t="str">
            <v>CURRANNUALRATE</v>
          </cell>
          <cell r="BC1" t="str">
            <v>COUPONFREQUENCY</v>
          </cell>
          <cell r="BD1" t="str">
            <v>CURRSPREAD</v>
          </cell>
          <cell r="BE1" t="str">
            <v>MARKETIRR</v>
          </cell>
          <cell r="BF1" t="str">
            <v>MINMID</v>
          </cell>
          <cell r="BG1" t="str">
            <v>MAXMID</v>
          </cell>
          <cell r="BH1" t="str">
            <v>MID</v>
          </cell>
          <cell r="BI1" t="str">
            <v>MINDATE</v>
          </cell>
          <cell r="BJ1" t="str">
            <v>MAXDATE</v>
          </cell>
          <cell r="BK1" t="str">
            <v>DELTA</v>
          </cell>
          <cell r="BL1" t="str">
            <v>GAMMA</v>
          </cell>
          <cell r="BM1" t="str">
            <v>MODDURATION</v>
          </cell>
          <cell r="BN1" t="str">
            <v>LEGDOLLARDURATION</v>
          </cell>
          <cell r="BO1" t="str">
            <v>BPVPOSVALUE</v>
          </cell>
          <cell r="BP1" t="str">
            <v>CTVBPVPOSVALUE</v>
          </cell>
          <cell r="BQ1" t="str">
            <v>PARAMCODE</v>
          </cell>
          <cell r="BR1" t="str">
            <v>DCM</v>
          </cell>
          <cell r="BS1" t="str">
            <v>CURRFROMDATE</v>
          </cell>
          <cell r="BT1" t="str">
            <v>CURRTODATE</v>
          </cell>
          <cell r="BU1" t="str">
            <v>OUTSTANDING</v>
          </cell>
          <cell r="BV1" t="str">
            <v>CTVOUTSTANDING</v>
          </cell>
          <cell r="BW1" t="str">
            <v>OUTSTANDINGTOT</v>
          </cell>
          <cell r="BX1" t="str">
            <v>CTVOUTSTANDINGTOT</v>
          </cell>
          <cell r="BY1" t="str">
            <v>IDRWDBINSTR</v>
          </cell>
          <cell r="BZ1" t="str">
            <v>SEGNO_HR</v>
          </cell>
          <cell r="CA1" t="str">
            <v>CTVOUTSTANDINGXRATE</v>
          </cell>
          <cell r="CB1" t="str">
            <v>CTV_OUTSTANDINGDW</v>
          </cell>
          <cell r="CC1" t="str">
            <v>CTV_OUT_COPERTURE</v>
          </cell>
          <cell r="CD1" t="str">
            <v>CTV_OUT_COPERTUREDW</v>
          </cell>
          <cell r="CE1" t="str">
            <v>ISBEI</v>
          </cell>
          <cell r="CF1" t="str">
            <v>NEXTDATEFROM</v>
          </cell>
          <cell r="CG1" t="str">
            <v>NEXTDATETO</v>
          </cell>
          <cell r="CH1" t="str">
            <v>NEXTPAYMENTDATE</v>
          </cell>
          <cell r="CI1" t="str">
            <v>NEXTOUTSTANDING</v>
          </cell>
          <cell r="CJ1" t="str">
            <v>NEXTCAP</v>
          </cell>
          <cell r="CK1" t="str">
            <v>NEXTFLOOR</v>
          </cell>
        </row>
        <row r="2">
          <cell r="A2" t="str">
            <v>UFE_CF 10</v>
          </cell>
          <cell r="B2" t="str">
            <v>0000003895</v>
          </cell>
          <cell r="C2">
            <v>37568</v>
          </cell>
          <cell r="D2" t="str">
            <v>E UNION FENOSA</v>
          </cell>
          <cell r="E2" t="str">
            <v>BANESTO</v>
          </cell>
          <cell r="F2">
            <v>0</v>
          </cell>
          <cell r="G2" t="str">
            <v>StdOTC_0000003895</v>
          </cell>
          <cell r="H2" t="str">
            <v>CAP_FLOOR</v>
          </cell>
          <cell r="I2">
            <v>37651</v>
          </cell>
          <cell r="J2">
            <v>40892</v>
          </cell>
          <cell r="K2">
            <v>1</v>
          </cell>
          <cell r="L2" t="str">
            <v>EUR</v>
          </cell>
          <cell r="M2" t="str">
            <v>Cap Amortising every 6 months</v>
          </cell>
          <cell r="N2" t="str">
            <v>Euro</v>
          </cell>
          <cell r="O2" t="str">
            <v>NA</v>
          </cell>
          <cell r="P2" t="str">
            <v>NA</v>
          </cell>
          <cell r="Q2" t="str">
            <v>NA</v>
          </cell>
          <cell r="R2" t="str">
            <v>NA</v>
          </cell>
          <cell r="S2" t="str">
            <v>Buy Cap</v>
          </cell>
          <cell r="T2" t="str">
            <v>NA</v>
          </cell>
          <cell r="U2" t="str">
            <v>EUR</v>
          </cell>
          <cell r="V2" t="str">
            <v>NA</v>
          </cell>
          <cell r="W2" t="str">
            <v>NA</v>
          </cell>
          <cell r="X2" t="str">
            <v>Altro</v>
          </cell>
          <cell r="Y2" t="str">
            <v>In Advance</v>
          </cell>
          <cell r="Z2" t="str">
            <v>NA</v>
          </cell>
          <cell r="AA2" t="str">
            <v>M/L termine</v>
          </cell>
          <cell r="AC2" t="str">
            <v>CLegCAP_FLOOR</v>
          </cell>
          <cell r="AD2">
            <v>0</v>
          </cell>
          <cell r="AE2">
            <v>0</v>
          </cell>
          <cell r="AL2" t="str">
            <v>Not refundable</v>
          </cell>
          <cell r="AM2" t="str">
            <v>INTERC</v>
          </cell>
          <cell r="AN2" t="str">
            <v>TERZI</v>
          </cell>
          <cell r="AO2">
            <v>9800000</v>
          </cell>
          <cell r="AP2">
            <v>9800000</v>
          </cell>
          <cell r="AQ2">
            <v>39082</v>
          </cell>
          <cell r="AR2">
            <v>1.0857106341199102E-3</v>
          </cell>
          <cell r="AS2">
            <v>1.0857106341199102E-3</v>
          </cell>
          <cell r="AT2">
            <v>0</v>
          </cell>
          <cell r="AU2">
            <v>10639.964214375101</v>
          </cell>
          <cell r="AV2">
            <v>10639.964214375101</v>
          </cell>
          <cell r="AW2">
            <v>0</v>
          </cell>
          <cell r="AX2">
            <v>1773.1500363256105</v>
          </cell>
          <cell r="AY2">
            <v>1773.1500363256105</v>
          </cell>
          <cell r="AZ2">
            <v>0</v>
          </cell>
          <cell r="BA2">
            <v>3.5950186799501904</v>
          </cell>
          <cell r="BB2">
            <v>0</v>
          </cell>
          <cell r="BC2">
            <v>6</v>
          </cell>
          <cell r="BF2">
            <v>4.1180000000000001E-2</v>
          </cell>
          <cell r="BG2">
            <v>4.1149999999999999E-2</v>
          </cell>
          <cell r="BH2">
            <v>4.1162410958904105E-2</v>
          </cell>
          <cell r="BI2">
            <v>40180</v>
          </cell>
          <cell r="BJ2">
            <v>40545</v>
          </cell>
          <cell r="BK2">
            <v>0.11714900048969801</v>
          </cell>
          <cell r="BL2">
            <v>0</v>
          </cell>
          <cell r="BO2">
            <v>114.80602047990401</v>
          </cell>
          <cell r="BP2">
            <v>19.132423312976002</v>
          </cell>
          <cell r="BQ2" t="str">
            <v>EURIBOR6M</v>
          </cell>
          <cell r="BR2" t="str">
            <v>actual/360</v>
          </cell>
          <cell r="BS2">
            <v>39066</v>
          </cell>
          <cell r="BT2">
            <v>39248</v>
          </cell>
          <cell r="BU2">
            <v>6600000</v>
          </cell>
          <cell r="BV2">
            <v>6600000</v>
          </cell>
          <cell r="BW2">
            <v>6600000</v>
          </cell>
          <cell r="BX2">
            <v>1099890</v>
          </cell>
          <cell r="BY2">
            <v>184088</v>
          </cell>
          <cell r="BZ2">
            <v>1</v>
          </cell>
          <cell r="CA2">
            <v>0</v>
          </cell>
          <cell r="CB2">
            <v>773183.40323200705</v>
          </cell>
          <cell r="CC2">
            <v>6600000</v>
          </cell>
          <cell r="CD2">
            <v>773183.40323200705</v>
          </cell>
          <cell r="CE2" t="str">
            <v>0</v>
          </cell>
          <cell r="CF2">
            <v>39248</v>
          </cell>
          <cell r="CG2">
            <v>39433</v>
          </cell>
          <cell r="CH2">
            <v>39433</v>
          </cell>
          <cell r="CI2">
            <v>6200000.0000000019</v>
          </cell>
          <cell r="CJ2">
            <v>0.05</v>
          </cell>
        </row>
        <row r="3">
          <cell r="A3" t="str">
            <v>UFE_CF 14</v>
          </cell>
          <cell r="B3" t="str">
            <v>0000003896</v>
          </cell>
          <cell r="C3">
            <v>37454</v>
          </cell>
          <cell r="D3" t="str">
            <v>E UNION FENOSA</v>
          </cell>
          <cell r="E3" t="str">
            <v>LA CAIXA</v>
          </cell>
          <cell r="F3">
            <v>0</v>
          </cell>
          <cell r="G3" t="str">
            <v>StdOTC_0000003896</v>
          </cell>
          <cell r="H3" t="str">
            <v>COLLAR</v>
          </cell>
          <cell r="I3">
            <v>37521</v>
          </cell>
          <cell r="J3">
            <v>39345</v>
          </cell>
          <cell r="K3">
            <v>1</v>
          </cell>
          <cell r="L3" t="str">
            <v>EUR</v>
          </cell>
          <cell r="M3" t="str">
            <v>Amortising every 6 months</v>
          </cell>
          <cell r="N3" t="str">
            <v>Euro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Buy collar</v>
          </cell>
          <cell r="T3" t="str">
            <v>NA</v>
          </cell>
          <cell r="U3" t="str">
            <v>EUR</v>
          </cell>
          <cell r="V3" t="str">
            <v>NA</v>
          </cell>
          <cell r="W3" t="str">
            <v>NA</v>
          </cell>
          <cell r="X3" t="str">
            <v>Altro</v>
          </cell>
          <cell r="Y3" t="str">
            <v>In Advance</v>
          </cell>
          <cell r="Z3" t="str">
            <v>NA</v>
          </cell>
          <cell r="AA3" t="str">
            <v>M/L termine</v>
          </cell>
          <cell r="AC3" t="str">
            <v>CLegCOLLAR</v>
          </cell>
          <cell r="AD3">
            <v>0</v>
          </cell>
          <cell r="AE3">
            <v>0</v>
          </cell>
          <cell r="AL3" t="str">
            <v>Not refundable</v>
          </cell>
          <cell r="AM3" t="str">
            <v>INTERC</v>
          </cell>
          <cell r="AN3" t="str">
            <v>TERZI</v>
          </cell>
          <cell r="AO3">
            <v>20760000</v>
          </cell>
          <cell r="AP3">
            <v>20760000</v>
          </cell>
          <cell r="AQ3">
            <v>39082</v>
          </cell>
          <cell r="AR3">
            <v>-4.2775762399125805E-8</v>
          </cell>
          <cell r="AS3">
            <v>-4.2775762399125805E-8</v>
          </cell>
          <cell r="AT3">
            <v>0</v>
          </cell>
          <cell r="AU3">
            <v>-0.88802482740585209</v>
          </cell>
          <cell r="AV3">
            <v>-0.88802482740585209</v>
          </cell>
          <cell r="AW3">
            <v>0</v>
          </cell>
          <cell r="AX3">
            <v>-8.8802482740585206E-2</v>
          </cell>
          <cell r="AY3">
            <v>-8.8802482740585206E-2</v>
          </cell>
          <cell r="AZ3">
            <v>0</v>
          </cell>
          <cell r="BA3">
            <v>0.69254184133650298</v>
          </cell>
          <cell r="BB3">
            <v>0</v>
          </cell>
          <cell r="BC3">
            <v>6</v>
          </cell>
          <cell r="BF3">
            <v>4.1209999999999997E-2</v>
          </cell>
          <cell r="BG3">
            <v>4.1209999999999997E-2</v>
          </cell>
          <cell r="BH3">
            <v>4.1209999999999997E-2</v>
          </cell>
          <cell r="BI3">
            <v>39815</v>
          </cell>
          <cell r="BJ3">
            <v>39815</v>
          </cell>
          <cell r="BK3">
            <v>3.13593232901186E-4</v>
          </cell>
          <cell r="BL3">
            <v>0</v>
          </cell>
          <cell r="BO3">
            <v>0.65101955150286195</v>
          </cell>
          <cell r="BP3">
            <v>6.5101955150286203E-2</v>
          </cell>
          <cell r="BQ3" t="str">
            <v>EURIBOR6M</v>
          </cell>
          <cell r="BR3" t="str">
            <v>actual/360</v>
          </cell>
          <cell r="BS3">
            <v>38980</v>
          </cell>
          <cell r="BT3">
            <v>39161</v>
          </cell>
          <cell r="BU3">
            <v>14372308</v>
          </cell>
          <cell r="BV3">
            <v>14372308</v>
          </cell>
          <cell r="BW3">
            <v>14372308</v>
          </cell>
          <cell r="BX3">
            <v>1437230.8</v>
          </cell>
          <cell r="BY3">
            <v>184089</v>
          </cell>
          <cell r="BZ3">
            <v>1</v>
          </cell>
          <cell r="CA3">
            <v>0</v>
          </cell>
          <cell r="CB3">
            <v>4507.0585299715794</v>
          </cell>
          <cell r="CC3">
            <v>14372308</v>
          </cell>
          <cell r="CD3">
            <v>4507.0585299715794</v>
          </cell>
          <cell r="CE3" t="str">
            <v>0</v>
          </cell>
          <cell r="CF3">
            <v>39161</v>
          </cell>
          <cell r="CG3">
            <v>39345</v>
          </cell>
          <cell r="CH3">
            <v>39345</v>
          </cell>
          <cell r="CI3">
            <v>13573846.000000004</v>
          </cell>
          <cell r="CJ3">
            <v>0.06</v>
          </cell>
          <cell r="CK3">
            <v>3.5000000000000003E-2</v>
          </cell>
        </row>
        <row r="4">
          <cell r="A4" t="str">
            <v>UFE_CF 17</v>
          </cell>
          <cell r="B4" t="str">
            <v>0000004122</v>
          </cell>
          <cell r="C4">
            <v>38680</v>
          </cell>
          <cell r="D4" t="str">
            <v>E UNION FENOSA</v>
          </cell>
          <cell r="E4" t="str">
            <v>SOC GEN</v>
          </cell>
          <cell r="F4">
            <v>0</v>
          </cell>
          <cell r="G4" t="str">
            <v>StdOTC_0000004122</v>
          </cell>
          <cell r="H4" t="str">
            <v>COLLAR</v>
          </cell>
          <cell r="I4">
            <v>38898</v>
          </cell>
          <cell r="J4">
            <v>41820</v>
          </cell>
          <cell r="K4">
            <v>1</v>
          </cell>
          <cell r="L4" t="str">
            <v>EUR</v>
          </cell>
          <cell r="M4" t="str">
            <v>Collar step up</v>
          </cell>
          <cell r="N4" t="str">
            <v>Euro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Buy collar</v>
          </cell>
          <cell r="T4" t="str">
            <v>NA</v>
          </cell>
          <cell r="U4" t="str">
            <v>EUR</v>
          </cell>
          <cell r="V4" t="str">
            <v>NA</v>
          </cell>
          <cell r="W4" t="str">
            <v>NA</v>
          </cell>
          <cell r="X4" t="str">
            <v>Altro</v>
          </cell>
          <cell r="Y4" t="str">
            <v>In Advance</v>
          </cell>
          <cell r="Z4" t="str">
            <v>NA</v>
          </cell>
          <cell r="AA4" t="str">
            <v>M/L termine</v>
          </cell>
          <cell r="AC4" t="str">
            <v>CLegCOLLAR</v>
          </cell>
          <cell r="AD4">
            <v>0</v>
          </cell>
          <cell r="AE4">
            <v>0</v>
          </cell>
          <cell r="AL4" t="str">
            <v>Not refundable</v>
          </cell>
          <cell r="AM4" t="str">
            <v>INTERC</v>
          </cell>
          <cell r="AN4" t="str">
            <v>TERZI</v>
          </cell>
          <cell r="AO4">
            <v>29387676.32</v>
          </cell>
          <cell r="AP4">
            <v>29387676.32</v>
          </cell>
          <cell r="AQ4">
            <v>39082</v>
          </cell>
          <cell r="AR4">
            <v>1.01423135429035E-2</v>
          </cell>
          <cell r="AS4">
            <v>1.01423135429035E-2</v>
          </cell>
          <cell r="AT4">
            <v>0</v>
          </cell>
          <cell r="AU4">
            <v>298059.02753480006</v>
          </cell>
          <cell r="AV4">
            <v>298059.02753480006</v>
          </cell>
          <cell r="AW4">
            <v>0</v>
          </cell>
          <cell r="AX4">
            <v>149029.5137674</v>
          </cell>
          <cell r="AY4">
            <v>149029.5137674</v>
          </cell>
          <cell r="AZ4">
            <v>0</v>
          </cell>
          <cell r="BA4">
            <v>6.4276282503290894</v>
          </cell>
          <cell r="BB4">
            <v>0</v>
          </cell>
          <cell r="BC4">
            <v>6</v>
          </cell>
          <cell r="BF4">
            <v>4.1189999999999997E-2</v>
          </cell>
          <cell r="BG4">
            <v>4.129E-2</v>
          </cell>
          <cell r="BH4">
            <v>4.1231643835616401E-2</v>
          </cell>
          <cell r="BI4">
            <v>41276</v>
          </cell>
          <cell r="BJ4">
            <v>41641</v>
          </cell>
          <cell r="BK4">
            <v>0.44271555532995299</v>
          </cell>
          <cell r="BL4">
            <v>0</v>
          </cell>
          <cell r="BO4">
            <v>1301.03814418657</v>
          </cell>
          <cell r="BP4">
            <v>650.51907209328499</v>
          </cell>
          <cell r="BQ4" t="str">
            <v>EURIBOR6M</v>
          </cell>
          <cell r="BR4" t="str">
            <v>actual/360</v>
          </cell>
          <cell r="BS4">
            <v>39080</v>
          </cell>
          <cell r="BT4">
            <v>39262</v>
          </cell>
          <cell r="BU4">
            <v>42040944.9500001</v>
          </cell>
          <cell r="BV4">
            <v>42040944.9500001</v>
          </cell>
          <cell r="BW4">
            <v>42040944.9500001</v>
          </cell>
          <cell r="BX4">
            <v>21020472.47500005</v>
          </cell>
          <cell r="BY4">
            <v>184315</v>
          </cell>
          <cell r="BZ4">
            <v>1</v>
          </cell>
          <cell r="CA4">
            <v>0</v>
          </cell>
          <cell r="CB4">
            <v>18612180.290135302</v>
          </cell>
          <cell r="CC4">
            <v>42040944.9500001</v>
          </cell>
          <cell r="CD4">
            <v>18612180.290135302</v>
          </cell>
          <cell r="CE4" t="str">
            <v>0</v>
          </cell>
          <cell r="CF4">
            <v>39262</v>
          </cell>
          <cell r="CG4">
            <v>39447</v>
          </cell>
          <cell r="CH4">
            <v>39447</v>
          </cell>
          <cell r="CI4">
            <v>45864077.470000118</v>
          </cell>
          <cell r="CJ4">
            <v>0.04</v>
          </cell>
          <cell r="CK4">
            <v>2.4500000000000001E-2</v>
          </cell>
        </row>
        <row r="5">
          <cell r="A5" t="str">
            <v>UFE_CF18</v>
          </cell>
          <cell r="B5" t="str">
            <v>0000004123</v>
          </cell>
          <cell r="C5">
            <v>38680</v>
          </cell>
          <cell r="D5" t="str">
            <v>E UNION FENOSA</v>
          </cell>
          <cell r="E5" t="str">
            <v>SANTANDER CENTRAL HISPANO</v>
          </cell>
          <cell r="F5">
            <v>0</v>
          </cell>
          <cell r="G5" t="str">
            <v>StdOTC_0000004123</v>
          </cell>
          <cell r="H5" t="str">
            <v>COLLAR</v>
          </cell>
          <cell r="I5">
            <v>38898</v>
          </cell>
          <cell r="J5">
            <v>41820</v>
          </cell>
          <cell r="K5">
            <v>1</v>
          </cell>
          <cell r="L5" t="str">
            <v>EUR</v>
          </cell>
          <cell r="M5" t="str">
            <v>Collar step up</v>
          </cell>
          <cell r="N5" t="str">
            <v>Euro</v>
          </cell>
          <cell r="O5" t="str">
            <v>NA</v>
          </cell>
          <cell r="P5" t="str">
            <v>NA</v>
          </cell>
          <cell r="Q5" t="str">
            <v>NA</v>
          </cell>
          <cell r="R5" t="str">
            <v>NA</v>
          </cell>
          <cell r="S5" t="str">
            <v>Buy collar</v>
          </cell>
          <cell r="T5" t="str">
            <v>NA</v>
          </cell>
          <cell r="U5" t="str">
            <v>EUR</v>
          </cell>
          <cell r="V5" t="str">
            <v>NA</v>
          </cell>
          <cell r="W5" t="str">
            <v>NA</v>
          </cell>
          <cell r="X5" t="str">
            <v>Altro</v>
          </cell>
          <cell r="Y5" t="str">
            <v>In Advance</v>
          </cell>
          <cell r="Z5" t="str">
            <v>NA</v>
          </cell>
          <cell r="AA5" t="str">
            <v>M/L termine</v>
          </cell>
          <cell r="AC5" t="str">
            <v>CLegCOLLAR</v>
          </cell>
          <cell r="AD5">
            <v>0</v>
          </cell>
          <cell r="AE5">
            <v>0</v>
          </cell>
          <cell r="AL5" t="str">
            <v>Not refundable</v>
          </cell>
          <cell r="AM5" t="str">
            <v>INTERC</v>
          </cell>
          <cell r="AN5" t="str">
            <v>TERZI</v>
          </cell>
          <cell r="AO5">
            <v>29387676.32</v>
          </cell>
          <cell r="AP5">
            <v>29387676.32</v>
          </cell>
          <cell r="AQ5">
            <v>39082</v>
          </cell>
          <cell r="AR5">
            <v>1.01423135429035E-2</v>
          </cell>
          <cell r="AS5">
            <v>1.01423135429035E-2</v>
          </cell>
          <cell r="AT5">
            <v>0</v>
          </cell>
          <cell r="AU5">
            <v>298059.02753480006</v>
          </cell>
          <cell r="AV5">
            <v>298059.02753480006</v>
          </cell>
          <cell r="AW5">
            <v>0</v>
          </cell>
          <cell r="AX5">
            <v>149029.5137674</v>
          </cell>
          <cell r="AY5">
            <v>149029.5137674</v>
          </cell>
          <cell r="AZ5">
            <v>0</v>
          </cell>
          <cell r="BA5">
            <v>6.4276282503290894</v>
          </cell>
          <cell r="BB5">
            <v>0</v>
          </cell>
          <cell r="BC5">
            <v>6</v>
          </cell>
          <cell r="BF5">
            <v>4.1189999999999997E-2</v>
          </cell>
          <cell r="BG5">
            <v>4.129E-2</v>
          </cell>
          <cell r="BH5">
            <v>4.1231643835616401E-2</v>
          </cell>
          <cell r="BI5">
            <v>41276</v>
          </cell>
          <cell r="BJ5">
            <v>41641</v>
          </cell>
          <cell r="BK5">
            <v>0.44271555532995299</v>
          </cell>
          <cell r="BL5">
            <v>0</v>
          </cell>
          <cell r="BO5">
            <v>1301.03814418657</v>
          </cell>
          <cell r="BP5">
            <v>650.51907209328499</v>
          </cell>
          <cell r="BQ5" t="str">
            <v>EURIBOR6M</v>
          </cell>
          <cell r="BR5" t="str">
            <v>actual/360</v>
          </cell>
          <cell r="BS5">
            <v>39080</v>
          </cell>
          <cell r="BT5">
            <v>39262</v>
          </cell>
          <cell r="BU5">
            <v>42040944.9500001</v>
          </cell>
          <cell r="BV5">
            <v>42040944.9500001</v>
          </cell>
          <cell r="BW5">
            <v>42040944.9500001</v>
          </cell>
          <cell r="BX5">
            <v>21020472.47500005</v>
          </cell>
          <cell r="BY5">
            <v>184316</v>
          </cell>
          <cell r="BZ5">
            <v>1</v>
          </cell>
          <cell r="CA5">
            <v>0</v>
          </cell>
          <cell r="CB5">
            <v>18612180.290135302</v>
          </cell>
          <cell r="CC5">
            <v>42040944.9500001</v>
          </cell>
          <cell r="CD5">
            <v>18612180.290135302</v>
          </cell>
          <cell r="CE5" t="str">
            <v>0</v>
          </cell>
          <cell r="CF5">
            <v>39262</v>
          </cell>
          <cell r="CG5">
            <v>39447</v>
          </cell>
          <cell r="CH5">
            <v>39447</v>
          </cell>
          <cell r="CI5">
            <v>45864077.470000118</v>
          </cell>
          <cell r="CJ5">
            <v>0.04</v>
          </cell>
          <cell r="CK5">
            <v>2.4500000000000001E-2</v>
          </cell>
        </row>
      </sheetData>
      <sheetData sheetId="29" refreshError="1">
        <row r="1">
          <cell r="A1" t="str">
            <v>ENELCODE</v>
          </cell>
          <cell r="B1" t="str">
            <v>TRADECODE</v>
          </cell>
          <cell r="C1" t="str">
            <v>TRADEDATE</v>
          </cell>
          <cell r="D1" t="str">
            <v>PORTFOLIOCODE</v>
          </cell>
          <cell r="E1" t="str">
            <v>CONTROPARTECODE</v>
          </cell>
          <cell r="F1" t="str">
            <v>SIMULATESTATUS</v>
          </cell>
          <cell r="G1" t="str">
            <v>DIRFINCODE</v>
          </cell>
          <cell r="H1" t="str">
            <v>TYPECODE</v>
          </cell>
          <cell r="I1" t="str">
            <v>EFFECTIVEDATE</v>
          </cell>
          <cell r="J1" t="str">
            <v>MATURITYDATE</v>
          </cell>
          <cell r="K1" t="str">
            <v>DIRECTION</v>
          </cell>
          <cell r="L1" t="str">
            <v>CURRENCY</v>
          </cell>
          <cell r="M1" t="str">
            <v>DESCRIPTION</v>
          </cell>
          <cell r="N1" t="str">
            <v>CURRENCYZONE</v>
          </cell>
          <cell r="O1" t="str">
            <v>FACILITYTYPE</v>
          </cell>
          <cell r="P1" t="str">
            <v>GOVERNMENTGUARANTEE</v>
          </cell>
          <cell r="Q1" t="str">
            <v>GOVERNMENTRESPONSABILITY</v>
          </cell>
          <cell r="R1" t="str">
            <v>INTERESTRATETYPE</v>
          </cell>
          <cell r="S1" t="str">
            <v>INSTRUMENTSUBTYPE</v>
          </cell>
          <cell r="T1" t="str">
            <v>ORIGINALCTPY</v>
          </cell>
          <cell r="U1" t="str">
            <v>ORIGINALCURRENCY</v>
          </cell>
          <cell r="V1" t="str">
            <v>PLACEMENTTYPE</v>
          </cell>
          <cell r="W1" t="str">
            <v>QUOTED</v>
          </cell>
          <cell r="X1" t="str">
            <v>REFUNDTYPE</v>
          </cell>
          <cell r="Y1" t="str">
            <v>RESETTIME</v>
          </cell>
          <cell r="Z1" t="str">
            <v>STOCKEXCHANGE</v>
          </cell>
          <cell r="AA1" t="str">
            <v>TIMEPERIOD</v>
          </cell>
          <cell r="AB1" t="str">
            <v>ISSUEPRICE</v>
          </cell>
          <cell r="AC1" t="str">
            <v>LEGTYPE</v>
          </cell>
          <cell r="AD1" t="str">
            <v>GUARANTEEFXRISK</v>
          </cell>
          <cell r="AE1" t="str">
            <v>GUARANTEEFXRISK_FORMULA</v>
          </cell>
          <cell r="AF1" t="str">
            <v>HISTFXVALUE</v>
          </cell>
          <cell r="AG1" t="str">
            <v>IRRALL_IN</v>
          </cell>
          <cell r="AH1" t="str">
            <v>SPREADALL_IN</v>
          </cell>
          <cell r="AI1" t="str">
            <v>DELAYTIME</v>
          </cell>
          <cell r="AJ1" t="str">
            <v>HISTFXAREAEURO</v>
          </cell>
          <cell r="AK1" t="str">
            <v>ADVANCEDREFUNDDATE</v>
          </cell>
          <cell r="AL1" t="str">
            <v>ADVANCEDREFUNDSTATUS</v>
          </cell>
          <cell r="AM1" t="str">
            <v>PORTFOLIOGROUP</v>
          </cell>
          <cell r="AN1" t="str">
            <v>PLAYERSGROUP</v>
          </cell>
          <cell r="AO1" t="str">
            <v>AMOUNT</v>
          </cell>
          <cell r="AP1" t="str">
            <v>CTVAMOUNT</v>
          </cell>
          <cell r="AQ1" t="str">
            <v>MRKTDATADATE</v>
          </cell>
          <cell r="AR1" t="str">
            <v>POSLEGCLEANPRICE</v>
          </cell>
          <cell r="AS1" t="str">
            <v>POSLEGDIRTYPRICE</v>
          </cell>
          <cell r="AT1" t="str">
            <v>POSLEGACCRUEDINTEREST</v>
          </cell>
          <cell r="AU1" t="str">
            <v>CLEANPOSVALUE</v>
          </cell>
          <cell r="AV1" t="str">
            <v>DIRTYPOSVALUE</v>
          </cell>
          <cell r="AW1" t="str">
            <v>ACCRUEDPOSVALUE</v>
          </cell>
          <cell r="AX1" t="str">
            <v>CTVCLEANPRICE</v>
          </cell>
          <cell r="AY1" t="str">
            <v>CTVDIRTYPRICE</v>
          </cell>
          <cell r="AZ1" t="str">
            <v>CTVACCRUED</v>
          </cell>
          <cell r="BA1" t="str">
            <v>RESIDUALLIFEAVG</v>
          </cell>
          <cell r="BB1" t="str">
            <v>CURRANNUALRATE</v>
          </cell>
          <cell r="BC1" t="str">
            <v>COUPONFREQUENCY</v>
          </cell>
          <cell r="BD1" t="str">
            <v>CURRSPREAD</v>
          </cell>
          <cell r="BE1" t="str">
            <v>MARKETIRR</v>
          </cell>
          <cell r="BF1" t="str">
            <v>MINMID</v>
          </cell>
          <cell r="BG1" t="str">
            <v>MAXMID</v>
          </cell>
          <cell r="BH1" t="str">
            <v>MID</v>
          </cell>
          <cell r="BI1" t="str">
            <v>MINDATE</v>
          </cell>
          <cell r="BJ1" t="str">
            <v>MAXDATE</v>
          </cell>
          <cell r="BK1" t="str">
            <v>DELTA</v>
          </cell>
          <cell r="BL1" t="str">
            <v>GAMMA</v>
          </cell>
          <cell r="BM1" t="str">
            <v>MODDURATION</v>
          </cell>
          <cell r="BN1" t="str">
            <v>LEGDOLLARDURATION</v>
          </cell>
          <cell r="BO1" t="str">
            <v>BPVPOSVALUE</v>
          </cell>
          <cell r="BP1" t="str">
            <v>CTVBPVPOSVALUE</v>
          </cell>
          <cell r="BQ1" t="str">
            <v>PARAMCODE</v>
          </cell>
          <cell r="BR1" t="str">
            <v>DCM</v>
          </cell>
          <cell r="BS1" t="str">
            <v>CURRFROMDATE</v>
          </cell>
          <cell r="BT1" t="str">
            <v>CURRTODATE</v>
          </cell>
          <cell r="BU1" t="str">
            <v>OUTSTANDING</v>
          </cell>
          <cell r="BV1" t="str">
            <v>CTVOUTSTANDING</v>
          </cell>
          <cell r="BW1" t="str">
            <v>OUTSTANDINGTOT</v>
          </cell>
          <cell r="BX1" t="str">
            <v>CTVOUTSTANDINGTOT</v>
          </cell>
          <cell r="BY1" t="str">
            <v>IDRWDBINSTR</v>
          </cell>
          <cell r="BZ1" t="str">
            <v>SEGNO_HR</v>
          </cell>
          <cell r="CA1" t="str">
            <v>CTVOUTSTANDINGXRATE</v>
          </cell>
          <cell r="CB1" t="str">
            <v>CTV_OUTSTANDINGDW</v>
          </cell>
          <cell r="CC1" t="str">
            <v>CTV_OUT_COPERTURE</v>
          </cell>
          <cell r="CD1" t="str">
            <v>CTV_OUT_COPERTUREDW</v>
          </cell>
          <cell r="CE1" t="str">
            <v>ISBEI</v>
          </cell>
          <cell r="CF1" t="str">
            <v>STRIKE</v>
          </cell>
        </row>
      </sheetData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 (NIIF)"/>
      <sheetName val="Balance General"/>
      <sheetName val="Estado de Resultado (FECU)"/>
      <sheetName val="bce"/>
      <sheetName val="diferencias gaap"/>
      <sheetName val="Ajustes"/>
      <sheetName val="Reclasif"/>
      <sheetName val="Formato Bce PPT"/>
      <sheetName val="Formato EERR PPT"/>
      <sheetName val="Reclasif (2)"/>
      <sheetName val="Precios de Nudo"/>
      <sheetName val="Exámen de Patrim."/>
      <sheetName val="Summary Budget"/>
      <sheetName val="Rng_CapFloor_T0"/>
      <sheetName val="Rng_Swaption_T0"/>
      <sheetName val="Datos"/>
      <sheetName val="VENTAS"/>
      <sheetName val="criterio"/>
      <sheetName val="Impuestos Diferidos "/>
      <sheetName val="CMRESU99"/>
      <sheetName val="Estado de Resultado"/>
      <sheetName val="bond curves-n.u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Activo"/>
      <sheetName val="Pasivo"/>
      <sheetName val="Variaciones Act"/>
      <sheetName val="Variaciones Pas"/>
      <sheetName val="EERR"/>
      <sheetName val="Resultados Segregados"/>
      <sheetName val="Resultados Fecu"/>
      <sheetName val="Comentarios EERR Anual"/>
      <sheetName val="Hoja1"/>
      <sheetName val="flujo de efectivo "/>
      <sheetName val="Detalles Flujo"/>
      <sheetName val="Inversiones"/>
      <sheetName val="Mayor-Menor valor"/>
      <sheetName val="Patrimonio"/>
      <sheetName val="ROI"/>
      <sheetName val="Ebitda"/>
      <sheetName val="Interes minoritari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"/>
      <sheetName val="Presentación"/>
      <sheetName val="Gráficos"/>
      <sheetName val="TC"/>
      <sheetName val="Factores"/>
      <sheetName val="Estado de Resultado"/>
      <sheetName val="Balance General"/>
      <sheetName val="Precios de Nudo"/>
      <sheetName val="Summary Budget"/>
      <sheetName val="Exámen de Patrim."/>
      <sheetName val="Impuestos Diferidos "/>
      <sheetName val="Rng_CapFloor_T0"/>
      <sheetName val="Rng_Swaption_T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4">
          <cell r="A4">
            <v>39082</v>
          </cell>
        </row>
        <row r="8">
          <cell r="V8">
            <v>0</v>
          </cell>
          <cell r="X8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INICIO"/>
      <sheetName val="RESUMEN"/>
      <sheetName val="VALIDACIONES"/>
      <sheetName val="1"/>
      <sheetName val="1A"/>
      <sheetName val="2"/>
      <sheetName val="3"/>
      <sheetName val="3A"/>
      <sheetName val="4"/>
      <sheetName val="4A"/>
      <sheetName val="5"/>
      <sheetName val="6"/>
      <sheetName val="6A"/>
      <sheetName val="7"/>
      <sheetName val="8"/>
      <sheetName val="8A"/>
      <sheetName val="9"/>
      <sheetName val="10"/>
      <sheetName val="11"/>
      <sheetName val="12"/>
      <sheetName val="12A"/>
      <sheetName val="13"/>
      <sheetName val="14"/>
      <sheetName val="15"/>
      <sheetName val="16"/>
      <sheetName val="17"/>
      <sheetName val="18"/>
      <sheetName val="19"/>
      <sheetName val="20"/>
      <sheetName val="Meta_Data"/>
      <sheetName val="Estado de Resultado"/>
      <sheetName val="VENTAS"/>
      <sheetName val="Precios"/>
      <sheetName val="EERR ISAPRES ABIERTAS"/>
      <sheetName val="Costos de Distribución"/>
      <sheetName val="Indices"/>
      <sheetName val="AI-4"/>
      <sheetName val="AI-11 Multas"/>
      <sheetName val="AII-3 Pat. Trib"/>
      <sheetName val="Consolidado"/>
      <sheetName val="PRO10_F"/>
      <sheetName val="PRO_STS"/>
      <sheetName val="Inicio Análisis Cuentas"/>
      <sheetName val="AD Invers"/>
      <sheetName val="Detalle Otros Flujo"/>
      <sheetName val="HOJADECONSOLID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E15" t="str">
            <v>EEFF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"/>
      <sheetName val="NO CUADRA"/>
      <sheetName val="Cruce"/>
      <sheetName val="Validador"/>
      <sheetName val="empresas"/>
      <sheetName val="B DATOS"/>
      <sheetName val="ELIMINACIÓN"/>
      <sheetName val="QUEDAN"/>
      <sheetName val="CALCULOS"/>
      <sheetName val="0"/>
      <sheetName val="15a"/>
      <sheetName val="Macro"/>
      <sheetName val="20"/>
      <sheetName val="RESUMEN"/>
      <sheetName val="Flujo fondos indiv"/>
      <sheetName val="Consolidado"/>
      <sheetName val="PRO10_F"/>
      <sheetName val="PRO_STS"/>
      <sheetName val="31.03.99"/>
      <sheetName val="Diferidos"/>
      <sheetName val="VENTAS"/>
      <sheetName val="Pencahue"/>
      <sheetName val="Hoja1"/>
      <sheetName val="fechas"/>
    </sheetNames>
    <sheetDataSet>
      <sheetData sheetId="0" refreshError="1"/>
      <sheetData sheetId="1" refreshError="1">
        <row r="2">
          <cell r="A2" t="str">
            <v>Grupo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50</v>
          </cell>
          <cell r="W2">
            <v>99</v>
          </cell>
        </row>
        <row r="3">
          <cell r="A3" t="str">
            <v>efectos con empresa</v>
          </cell>
          <cell r="B3" t="e">
            <v>#N/A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  <cell r="K3" t="e">
            <v>#N/A</v>
          </cell>
          <cell r="L3" t="e">
            <v>#N/A</v>
          </cell>
          <cell r="M3" t="e">
            <v>#N/A</v>
          </cell>
          <cell r="N3" t="e">
            <v>#N/A</v>
          </cell>
          <cell r="O3" t="e">
            <v>#N/A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 t="e">
            <v>#N/A</v>
          </cell>
          <cell r="V3" t="e">
            <v>#N/A</v>
          </cell>
          <cell r="W3" t="e">
            <v>#N/A</v>
          </cell>
        </row>
        <row r="4">
          <cell r="A4" t="str">
            <v>Empresa informante</v>
          </cell>
        </row>
        <row r="5">
          <cell r="A5" t="str">
            <v>Enersis S.A.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>Chilectra S.A.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A7" t="str">
            <v>Cia A. Multiser.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>Diprel S.A.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Synapsis S.A.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Rio Maipo S.A.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>Inm. M. Velasco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 t="str">
            <v>Endesa S.A.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A13" t="str">
            <v>Edesur S.A.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Cerj S.A.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A Puerto S.A.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E. International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Interocean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Luz de Bogotá S.A.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A19" t="str">
            <v>Distrilima S.A.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E. Investment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E.E. de Panama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A22" t="str">
            <v>Investluz S.A.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>A Cordillera S.A.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A24" t="str">
            <v>E. Bs. Aires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 t="str">
            <v>RESTO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¿Otros?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X2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cia de cambio"/>
      <sheetName val="Correccion monetaria"/>
      <sheetName val="Resumen"/>
      <sheetName val="Hedging"/>
      <sheetName val="Proyecciones"/>
      <sheetName val="Patrimonio"/>
      <sheetName val="CELULOSA $"/>
      <sheetName val="Deposito a Plazo"/>
      <sheetName val="Total Gral2003"/>
      <sheetName val="Por Suc 2003"/>
      <sheetName val="Por Suc 2003 (ind)"/>
      <sheetName val="Por Suc 2003 (col)"/>
      <sheetName val="NO CUADRA"/>
      <sheetName val="Flujo fondos indiv"/>
      <sheetName val="Datos"/>
      <sheetName val="BALANCE "/>
      <sheetName val="empre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dor"/>
      <sheetName val="Activo"/>
      <sheetName val="Pasivo"/>
      <sheetName val="E°Resultado"/>
      <sheetName val="Presentacion Flujo"/>
      <sheetName val="Reclasificaciones"/>
      <sheetName val="Porcentajes"/>
      <sheetName val="tipos de cambio"/>
      <sheetName val="Deposito a Plazo"/>
      <sheetName val="Deudores Varios"/>
      <sheetName val="Existencias"/>
      <sheetName val="Trans.EE.RR."/>
      <sheetName val="Efectos result"/>
      <sheetName val="FUT"/>
      <sheetName val="Impto."/>
      <sheetName val="Diferido Bt60 (a)"/>
      <sheetName val="Diferido Bt60 (e)"/>
      <sheetName val="Otros activos circ."/>
      <sheetName val="Pactos con retroc."/>
      <sheetName val="Activo fijo"/>
      <sheetName val="Inv. E-R"/>
      <sheetName val="San Isidro"/>
      <sheetName val="Pasivos asoc. CP"/>
      <sheetName val="Inversiones"/>
      <sheetName val="Inv Otras soc"/>
      <sheetName val="M Y M Valor"/>
      <sheetName val="Otros Act. LP"/>
      <sheetName val="Otros Pasivos CP"/>
      <sheetName val="Oblig. Bcos. CP"/>
      <sheetName val="Oblig. Bcos. LPpCP"/>
      <sheetName val="Oblig. Bcos. LP"/>
      <sheetName val="Pagarés"/>
      <sheetName val="Bono SVS"/>
      <sheetName val="Bonos series (b)"/>
      <sheetName val="Bonos series"/>
      <sheetName val="Prov. y Cast."/>
      <sheetName val="Indem al Personal"/>
      <sheetName val="Int. Minoritario"/>
      <sheetName val="Int. Minor. Resultado"/>
      <sheetName val="Patrimonio"/>
      <sheetName val="Acciones"/>
      <sheetName val="Dividendos"/>
      <sheetName val="Capital"/>
      <sheetName val="Deficit"/>
      <sheetName val="Reservas patrimonio"/>
      <sheetName val="Otros. Ig. F.Explot."/>
      <sheetName val="OtrosEg. F.Explot."/>
      <sheetName val="Corrección monetaria"/>
      <sheetName val="Diferencias de Cambio"/>
      <sheetName val="GastosBonos"/>
      <sheetName val="Derivados"/>
      <sheetName val="Garantías"/>
      <sheetName val="Garantías Ind"/>
      <sheetName val="Moneda Ext.Activo"/>
      <sheetName val="Moneda Ext.PasivoCP"/>
      <sheetName val="Moneda Ext.PasivoLP"/>
      <sheetName val="Item ext"/>
      <sheetName val="Otros Flujo"/>
      <sheetName val="Balance General"/>
      <sheetName val="Estado de Resul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NO CUADRA"/>
      <sheetName val="PARAM"/>
      <sheetName val="CELULOSA $"/>
      <sheetName val="Resumen"/>
      <sheetName val="Balance General"/>
      <sheetName val="Estado de Resultado"/>
      <sheetName val="Input"/>
      <sheetName val="Tributario_A25_1.1"/>
      <sheetName val="Base Datos"/>
      <sheetName val="VENTAS"/>
      <sheetName val="Resultados"/>
      <sheetName val="Ctas_Ctes"/>
      <sheetName val="Cliente"/>
      <sheetName val="Precios"/>
      <sheetName val="Parámetros"/>
      <sheetName val="Asesoria RRHH"/>
      <sheetName val="Axe_D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Resumen"/>
      <sheetName val="Forestal Chile S. A."/>
      <sheetName val="Oblig bco C P"/>
      <sheetName val="Prov  y Cast"/>
      <sheetName val="Proyecciones"/>
      <sheetName val="Datos del préstamo"/>
      <sheetName val="CELULOSA $"/>
      <sheetName val="Activo Por Familia"/>
      <sheetName val="NO CUADRA"/>
      <sheetName val="Foglio3"/>
      <sheetName val="PARAM"/>
      <sheetName val="Patrimonio"/>
      <sheetName val="Deposito a Plazo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Foglio3"/>
      <sheetName val="BAL"/>
      <sheetName val="Parametri"/>
      <sheetName val="Oblig bco C P"/>
      <sheetName val="Prov  y Cast"/>
      <sheetName val="Balance_General"/>
      <sheetName val="Estado_de_Resultado"/>
      <sheetName val="Estado_de_Resultado_(FECU)"/>
      <sheetName val="Asientos_eliminación"/>
      <sheetName val="Int__Minor_"/>
      <sheetName val="Dividendos_por_pagar"/>
      <sheetName val="Ctas__X_C_y_P_relac"/>
      <sheetName val="Efectos_en_EERR"/>
      <sheetName val="Oblig_bco_C_P"/>
      <sheetName val="Prov__y_Cast"/>
      <sheetName val="PARAM"/>
      <sheetName val="CELULOSA $"/>
      <sheetName val="Resumen"/>
      <sheetName val="Forestal Chile S. A."/>
      <sheetName val="Proyecciones"/>
      <sheetName val="Datos del préstamo"/>
      <sheetName val="Activo Por Familia"/>
      <sheetName val="NO CUADRA"/>
      <sheetName val="Axe_Doc"/>
      <sheetName val="#¡REF"/>
      <sheetName val="Balance"/>
      <sheetName val="Resul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Balance General"/>
      <sheetName val="Estado de Resultado"/>
      <sheetName val="Tributario_A25_1.1"/>
      <sheetName val="Base Datos"/>
      <sheetName val="PARAM"/>
      <sheetName val="CELULOSA $"/>
      <sheetName val="Resumen"/>
      <sheetName val="Input"/>
      <sheetName val="VENTAS"/>
      <sheetName val="Resultados"/>
      <sheetName val="Ctas_Ctes"/>
      <sheetName val="Cliente"/>
      <sheetName val="Precios"/>
      <sheetName val="Parámetros"/>
      <sheetName val="Asesoria RRHH"/>
      <sheetName val="Datos12"/>
      <sheetName val="Dic02"/>
      <sheetName val="Indices"/>
      <sheetName val="Costos de Distribución"/>
      <sheetName val="NO CUAD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HOJADECONSOLIDACION"/>
      <sheetName val="Detalle Otros cargos-abonos"/>
      <sheetName val="Detalle Otros Flujo"/>
      <sheetName val="Flujo  EERR"/>
      <sheetName val="Flujo efec. y efec. equiv."/>
      <sheetName val="Saldos Iniciales"/>
      <sheetName val="Detalle Saldos Flujo"/>
      <sheetName val="dividendos"/>
      <sheetName val="Dividendos de Terceros"/>
      <sheetName val="Detalle Otros Flujo (2)"/>
      <sheetName val="Detalle Obtención Pago Bancos"/>
      <sheetName val="Prestamos"/>
      <sheetName val="Analisis mensual"/>
      <sheetName val="Analisis anual"/>
      <sheetName val="Flujo de Efectivo"/>
      <sheetName val="Prov  y Cast"/>
      <sheetName val="Balance General"/>
      <sheetName val="Estado de Resultado"/>
      <sheetName val="Tributario_A25_1.1"/>
      <sheetName val="Base Datos"/>
      <sheetName val="TC UF"/>
      <sheetName val="Indices"/>
      <sheetName val="bond curves-n.u."/>
      <sheetName val="Costos de Distribución"/>
    </sheetNames>
    <sheetDataSet>
      <sheetData sheetId="0" refreshError="1"/>
      <sheetData sheetId="1" refreshError="1">
        <row r="10">
          <cell r="H10" t="str">
            <v>Tunel El Melón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F-Portada"/>
      <sheetName val="Portada"/>
      <sheetName val="Elenco Commesse"/>
      <sheetName val="CodiceML"/>
      <sheetName val="CodiceNIC"/>
      <sheetName val="HOJADECONSOLIDACION"/>
      <sheetName val="Balance_General"/>
      <sheetName val="Estado_de_Resultado"/>
      <sheetName val="Estado_de_Resultado_(FECU)"/>
      <sheetName val="Interes_Minoritario"/>
      <sheetName val="Ctas__X_C_y_P_relac"/>
      <sheetName val="Efectos_en_EERR"/>
      <sheetName val="Asientos_Balance"/>
      <sheetName val="Asientos_Resultados"/>
      <sheetName val="Análisis_Mes"/>
      <sheetName val="Análisis_Año"/>
      <sheetName val="Activos_Regulados"/>
      <sheetName val="Activos_pasivos"/>
      <sheetName val="Estado_de_Resultado2"/>
      <sheetName val="Elenco_Commesse"/>
      <sheetName val="CLIENTE"/>
      <sheetName val="Prov  y Cast"/>
      <sheetName val="bond curves-n.u."/>
      <sheetName val="Detalle Otros Flujo"/>
      <sheetName val="Oblig bco C 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-1.000"/>
      <sheetName val="B2-1.000"/>
      <sheetName val="anexo00"/>
      <sheetName val="anexo01"/>
      <sheetName val="anexo02"/>
      <sheetName val="anexo03"/>
      <sheetName val="ESTRUC.DEUDA USD"/>
      <sheetName val="TIPOLOGIA"/>
      <sheetName val="Vencim.Tipología"/>
      <sheetName val="PTOS.INTEREMPRESA"/>
      <sheetName val="LINEAS CDO."/>
      <sheetName val="BONOS INTERNACIONALES"/>
      <sheetName val="BONOS LOCAL"/>
      <sheetName val="RIESGO BANCARIO"/>
      <sheetName val="PTOS.BANCARIOS"/>
      <sheetName val="NEGOCIO FINANCIERO"/>
      <sheetName val="EvoluciónDeuda"/>
      <sheetName val="AMORT"/>
      <sheetName val="liquidez"/>
      <sheetName val="CUADRE DEUDA CON TERCEROS"/>
      <sheetName val="CUADRE GF CON TERCEROS "/>
      <sheetName val="Conciliacion"/>
      <sheetName val="Pagares"/>
      <sheetName val="INSTRUCTIVO CUADRE CONT-FIN"/>
      <sheetName val="VENCIMIENTOS"/>
      <sheetName val="AJUSTES IFRS"/>
      <sheetName val="HOJA CUADRE"/>
      <sheetName val="CUADRE GF CON TERCEROS"/>
      <sheetName val="CUADRE ENEL"/>
      <sheetName val="VENCIMIENTOSAJUSTES"/>
      <sheetName val="AJUSTESIFRSAJUSTES"/>
      <sheetName val="CUADREENELAJUSTES"/>
    </sheetNames>
    <sheetDataSet>
      <sheetData sheetId="0"/>
      <sheetData sheetId="1"/>
      <sheetData sheetId="2"/>
      <sheetData sheetId="3" refreshError="1">
        <row r="4">
          <cell r="K4">
            <v>39051</v>
          </cell>
        </row>
        <row r="7">
          <cell r="K7">
            <v>527.69000000000005</v>
          </cell>
        </row>
        <row r="9">
          <cell r="K9">
            <v>1000000</v>
          </cell>
        </row>
        <row r="10">
          <cell r="K10">
            <v>18379.009999999998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Balance"/>
      <sheetName val="Variaciones Act"/>
      <sheetName val="Variaciones Pas"/>
      <sheetName val="Resultados Fecu"/>
      <sheetName val="Resultados Segregados"/>
      <sheetName val="Comentarios EERR Anual"/>
      <sheetName val="flujo de efectivo"/>
      <sheetName val="Detalles Flujovv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Estado de Resultado"/>
      <sheetName val="Precios de Nudo"/>
      <sheetName val="XXXXXX0"/>
      <sheetName val="Icof"/>
      <sheetName val="BLCE PESOS"/>
      <sheetName val="Links"/>
      <sheetName val="ANIM"/>
      <sheetName val="Lead"/>
      <sheetName val="Precios"/>
      <sheetName val="RESUMEN"/>
      <sheetName val="Fee Colocadores"/>
      <sheetName val="IVM102002"/>
      <sheetName val="CPM-BCSA-03"/>
      <sheetName val="FCM"/>
      <sheetName val="Activo Por Famil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Bce Brasil"/>
      <sheetName val="VENTAS"/>
      <sheetName val="Resultados"/>
      <sheetName val="Ctas_Ctes"/>
      <sheetName val="Cliente"/>
      <sheetName val="Precios"/>
      <sheetName val="Parámetros"/>
      <sheetName val="Asesoria RRHH"/>
      <sheetName val="Datos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  <sheetName val="Distribución Chile"/>
      <sheetName val="Dólar Observado"/>
      <sheetName val="VENTAS"/>
      <sheetName val="GTOS AMORT IPAS"/>
      <sheetName val="AD_CM_Resultado"/>
      <sheetName val="I_A_L_"/>
      <sheetName val="PAPELES_(B-5)"/>
      <sheetName val="Prov__Dic-2006"/>
      <sheetName val="Impuestos_Diferidos_"/>
      <sheetName val="Inputs_-_Act_&amp;_F'cast"/>
      <sheetName val="Distribución_Chile"/>
      <sheetName val="ANIM"/>
      <sheetName val="Precios"/>
      <sheetName val="Dietas"/>
      <sheetName val="3100"/>
      <sheetName val="empresa"/>
      <sheetName val="CONSUMO"/>
      <sheetName val="Data Input"/>
      <sheetName val="P&amp;L_Amortizations"/>
      <sheetName val="Disc Tot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Resultado"/>
      <sheetName val="Estado de Resultado (FECU)"/>
      <sheetName val="Balance General  Análisis"/>
      <sheetName val="Estado de Resultado Análisis"/>
      <sheetName val="BCE GRAL vs Flujo"/>
      <sheetName val="EERR vs Flujo"/>
      <sheetName val="Inversiones"/>
      <sheetName val="Interes Minoritario"/>
      <sheetName val="Ctas. X C y P Relac"/>
      <sheetName val="Efectos en Resultado EERR"/>
      <sheetName val="bt 64"/>
      <sheetName val="Asientos Balance"/>
      <sheetName val="Asientos Resultados"/>
      <sheetName val="ANEXO 39"/>
      <sheetName val="ANEXO 40"/>
      <sheetName val="Ajuste Imptos"/>
      <sheetName val="Impuestos"/>
      <sheetName val="Variación Balance General "/>
      <sheetName val="Variación Estado de Resultado"/>
      <sheetName val="otros ing. f. de explotac."/>
      <sheetName val="otros egr f. explotac."/>
      <sheetName val="Activos pasivos"/>
      <sheetName val="Estado de Resultado"/>
      <sheetName val="empresas"/>
      <sheetName val="Prov  y Cast"/>
      <sheetName val="Dist. seguros total"/>
      <sheetName val="Pag.1"/>
      <sheetName val="Argentina"/>
      <sheetName val="CONSUMO"/>
      <sheetName val="ICE_C"/>
      <sheetName val="I.Diferido 05 ISA"/>
      <sheetName val="Parámetros"/>
      <sheetName val="Cliente"/>
      <sheetName val="PPM actualizados"/>
      <sheetName val="Resultados"/>
      <sheetName val="BD"/>
    </sheetNames>
    <sheetDataSet>
      <sheetData sheetId="0" refreshError="1"/>
      <sheetData sheetId="1" refreshError="1">
        <row r="9">
          <cell r="C9" t="str">
            <v>SYNAPSIS CHILE LTDA.</v>
          </cell>
          <cell r="D9" t="str">
            <v>SYNAPSIS ARGENTINA LTDA.</v>
          </cell>
          <cell r="E9" t="str">
            <v>SYNAPSIS PERU LTDA.</v>
          </cell>
          <cell r="F9" t="str">
            <v>SYNAPSIS COLOMBIA LTDA.</v>
          </cell>
          <cell r="G9" t="str">
            <v>SYNAPSIS BRASIL LTDA.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Activo"/>
      <sheetName val="Pasivo"/>
      <sheetName val="EERR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Comparativo"/>
      <sheetName val="Impuesto"/>
      <sheetName val="Participaciones"/>
      <sheetName val="Activos Regulados"/>
      <sheetName val="Efectos en EERR"/>
      <sheetName val="Participaciones1"/>
      <sheetName val="Asientos Balance"/>
      <sheetName val="Asientos Resultados"/>
      <sheetName val="Cuadratura"/>
      <sheetName val="Análisis Mes"/>
      <sheetName val="Análisis Año"/>
      <sheetName val="Activos pasivos"/>
      <sheetName val="Estado de Resultado2"/>
      <sheetName val="Dist. seguros total"/>
      <sheetName val="Argentina"/>
      <sheetName val="CONSUMO"/>
      <sheetName val="Asesoria RRHH"/>
      <sheetName val="ICE_C"/>
      <sheetName val="Exámen de Patrim."/>
      <sheetName val="Parámetros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ez"/>
      <sheetName val="PTOS.BANCARIOS"/>
      <sheetName val="LEASING"/>
      <sheetName val="CP LOCAL"/>
      <sheetName val="LINEAS CDO."/>
      <sheetName val="CDOS.INTEREMPRESA"/>
      <sheetName val="PTOS.INTEREMPRESA"/>
      <sheetName val="RelacOvers"/>
      <sheetName val="RelacConos"/>
      <sheetName val="BONOS INTERNACIONALES"/>
      <sheetName val="Vencim.Tipología"/>
      <sheetName val="TIPOLOGIA"/>
      <sheetName val="ESTRUC.DEUDA USD"/>
      <sheetName val="EvoluciónDeuda"/>
      <sheetName val="RIESGO BANCARIO"/>
      <sheetName val="Riesgo contrapartida"/>
      <sheetName val="NEGOCIO FINANCIERO"/>
      <sheetName val="FORMATO"/>
      <sheetName val="BONOS LOCAL"/>
      <sheetName val="AMORT"/>
      <sheetName val="INSTRUCTIVO CUADRE CONT-FIN"/>
      <sheetName val="VENCIMIENTOS"/>
      <sheetName val="VENCIMIENTOSAJUSTES"/>
      <sheetName val="AJUSTES IFRS"/>
      <sheetName val="CUADRE ENEL"/>
      <sheetName val="HOJA CUADRE"/>
      <sheetName val="CUADRE GF CON TERCEROS"/>
      <sheetName val="calculos"/>
      <sheetName val="comentarios"/>
      <sheetName val="EXPLICACION"/>
      <sheetName val="CP INTERNACIONAL"/>
      <sheetName val="PTOS. OFICIALES"/>
      <sheetName val="FINANC.PROYECT."/>
      <sheetName val="OTROS"/>
      <sheetName val="OTRA FINANC.BANC."/>
      <sheetName val="OTRA FINANC.INTEREMPRESA"/>
      <sheetName val="ESTRUC.DEUDA M.LOCAL"/>
      <sheetName val="FINANC.PROVEED."/>
      <sheetName val="Conciliacion"/>
      <sheetName val="T01"/>
      <sheetName val="T02"/>
      <sheetName val="T03eni"/>
      <sheetName val="T03pang"/>
      <sheetName val="T03peh"/>
      <sheetName val="T03isidr"/>
      <sheetName val="T03celt"/>
      <sheetName val="T03enig"/>
      <sheetName val="T03tunel"/>
      <sheetName val="T03ingend"/>
      <sheetName val="LINEAS CDO"/>
      <sheetName val="liquidez "/>
      <sheetName val="liquidez mar09"/>
      <sheetName val="Edelnorc"/>
      <sheetName val="liquidez feb09"/>
      <sheetName val="liquidez julio09 "/>
      <sheetName val="liquidez agosto09"/>
      <sheetName val="DETALLE OPER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T2">
            <v>2.8559999999999999</v>
          </cell>
        </row>
      </sheetData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Detalle Otros Flu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Cuadratura"/>
      <sheetName val="Estado de Resultado"/>
      <sheetName val="Estado de Resultado (FECU)"/>
      <sheetName val="Activos Regulados"/>
      <sheetName val="Inversiones"/>
      <sheetName val="Ctas. X C y P relac"/>
      <sheetName val="Interes Minoritario"/>
      <sheetName val="Dividendos por pagar"/>
      <sheetName val="Participaciones"/>
      <sheetName val="Participaciones1"/>
      <sheetName val="Impuesto"/>
      <sheetName val="Efectos en EERR"/>
      <sheetName val="Asientos Balance"/>
      <sheetName val="Asientos Resultados"/>
      <sheetName val="Análisis Mes"/>
      <sheetName val="Análisis Año"/>
      <sheetName val="Activos pasivos"/>
      <sheetName val="Estado de Resultado2"/>
      <sheetName val="C-ANEXAS"/>
      <sheetName val="VPP  A II-8"/>
      <sheetName val="XREF"/>
      <sheetName val="Parámetros"/>
      <sheetName val="SSCC"/>
      <sheetName val="Consolidado Ch$ 12-2008 Endesa"/>
      <sheetName val="Consolidado%20Ch$%2012-2008%20E"/>
      <sheetName val="Consolidado Ch$ 12-2008 Endesa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os pais"/>
      <sheetName val="Segmentos LN resumen"/>
      <sheetName val="Segmentos LN Generacion"/>
      <sheetName val="Segmentos LN Distribucion"/>
      <sheetName val="Segmentos pais dic 2016"/>
      <sheetName val="Segmentos LN resumen dic 2016"/>
      <sheetName val="Segmento LN Generacion dic 2016"/>
      <sheetName val="Segmento LN Distribucion d 2016"/>
      <sheetName val="Segmentos pais dic16"/>
      <sheetName val="Segmentos LN resumen dic16"/>
      <sheetName val="Segmentos LN Generacion dic16"/>
      <sheetName val="Segmentos LN Distribucion dic16"/>
    </sheetNames>
    <sheetDataSet>
      <sheetData sheetId="0">
        <row r="4">
          <cell r="D4">
            <v>43190</v>
          </cell>
          <cell r="E4">
            <v>43100</v>
          </cell>
        </row>
        <row r="37">
          <cell r="D37">
            <v>43190</v>
          </cell>
          <cell r="E37">
            <v>43100</v>
          </cell>
        </row>
        <row r="75">
          <cell r="E75">
            <v>42825</v>
          </cell>
        </row>
        <row r="107">
          <cell r="P107">
            <v>25748</v>
          </cell>
        </row>
        <row r="110">
          <cell r="P110">
            <v>-29897</v>
          </cell>
        </row>
        <row r="111">
          <cell r="P111">
            <v>-54266</v>
          </cell>
        </row>
        <row r="112">
          <cell r="P112">
            <v>-118759</v>
          </cell>
        </row>
      </sheetData>
      <sheetData sheetId="1">
        <row r="6">
          <cell r="F6">
            <v>3175978</v>
          </cell>
        </row>
        <row r="76">
          <cell r="E76">
            <v>42825</v>
          </cell>
        </row>
      </sheetData>
      <sheetData sheetId="2">
        <row r="37">
          <cell r="E37">
            <v>43100</v>
          </cell>
        </row>
        <row r="75">
          <cell r="E75">
            <v>42825</v>
          </cell>
        </row>
        <row r="107">
          <cell r="P107">
            <v>17198</v>
          </cell>
        </row>
        <row r="110">
          <cell r="P110">
            <v>-6380</v>
          </cell>
        </row>
        <row r="111">
          <cell r="P111">
            <v>-26217</v>
          </cell>
        </row>
      </sheetData>
      <sheetData sheetId="3">
        <row r="77">
          <cell r="F77">
            <v>447859</v>
          </cell>
        </row>
        <row r="107">
          <cell r="P107">
            <v>5767</v>
          </cell>
        </row>
        <row r="110">
          <cell r="P110">
            <v>-23419</v>
          </cell>
        </row>
        <row r="111">
          <cell r="P111">
            <v>-21574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lance"/>
      <sheetName val="Resultados"/>
      <sheetName val="Resultados (resumido)"/>
      <sheetName val="Asientos de Eliminación"/>
      <sheetName val="Ctas. X C y P relac"/>
      <sheetName val="Cuadro 37"/>
      <sheetName val="Inversiones"/>
      <sheetName val="Int. Minor."/>
      <sheetName val="Participaciones"/>
      <sheetName val="SS relac"/>
      <sheetName val="DC"/>
      <sheetName val="Conciliación Rsvas, DC y R°"/>
      <sheetName val="Cuadratura"/>
      <sheetName val="CMRESU99"/>
      <sheetName val="Impuestos Diferidos "/>
      <sheetName val="Distribución Chile"/>
      <sheetName val="Resumen"/>
    </sheetNames>
    <sheetDataSet>
      <sheetData sheetId="0" refreshError="1"/>
      <sheetData sheetId="1" refreshError="1">
        <row r="4">
          <cell r="C4" t="str">
            <v>ENERSIS</v>
          </cell>
          <cell r="D4" t="str">
            <v>CHILECTRA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Resultado"/>
      <sheetName val="Estado de Resultado (FECU)"/>
      <sheetName val="Asientos eliminación"/>
      <sheetName val="Inversiones"/>
      <sheetName val="AJUSTES"/>
      <sheetName val="Nota "/>
      <sheetName val="Int. Minor."/>
      <sheetName val="AMPLA"/>
      <sheetName val="AMPLA INV"/>
      <sheetName val="CDSA"/>
      <sheetName val="CGTF"/>
      <sheetName val="CIEN"/>
      <sheetName val="CTM"/>
      <sheetName val="ENDESA BRASIL"/>
      <sheetName val="INVESTLUZ IND"/>
      <sheetName val="COELCE"/>
      <sheetName val="TESA"/>
      <sheetName val="Impuestos"/>
      <sheetName val="Dividendos por pagar "/>
      <sheetName val="otros ing. f. de explotac"/>
      <sheetName val="otros egr f. explotac."/>
      <sheetName val="Ctas. X C y P relac"/>
      <sheetName val="Efectos en EERR"/>
      <sheetName val="Análisis mensual"/>
      <sheetName val="Análisis anual"/>
      <sheetName val="Activos pasivos"/>
      <sheetName val="Estado de Resultado"/>
      <sheetName val="ESTADOS FINANCIEROS"/>
      <sheetName val="Balance"/>
      <sheetName val="LBO"/>
      <sheetName val="P.P.B. 2002"/>
      <sheetName val="N° BENEF 2003"/>
      <sheetName val="N° COTIZ 2003"/>
      <sheetName val="N° COTIZ 2002"/>
      <sheetName val="N° BENEF 2002"/>
      <sheetName val="MONTO COTIZ 2002"/>
      <sheetName val="graf2"/>
      <sheetName val="graf"/>
      <sheetName val="graf3"/>
      <sheetName val="MONTO COTIZ 2003"/>
    </sheetNames>
    <sheetDataSet>
      <sheetData sheetId="0" refreshError="1"/>
      <sheetData sheetId="1" refreshError="1">
        <row r="4">
          <cell r="A4">
            <v>39447</v>
          </cell>
        </row>
        <row r="7">
          <cell r="A7" t="str">
            <v>BALANCE GENERAL CONSOLIDADO NIIF GRUPO ENDESA BRASIL DESGLOSADO POR FILIAL</v>
          </cell>
        </row>
        <row r="9">
          <cell r="C9" t="str">
            <v>ENDESA BRASIL</v>
          </cell>
          <cell r="D9" t="str">
            <v>CGTF</v>
          </cell>
          <cell r="E9" t="str">
            <v>CACHOEIRA DOURADA</v>
          </cell>
          <cell r="F9" t="str">
            <v>CIEN</v>
          </cell>
          <cell r="G9" t="str">
            <v>TESA</v>
          </cell>
          <cell r="H9" t="str">
            <v>CTM</v>
          </cell>
          <cell r="I9" t="str">
            <v>INVESTLUZ</v>
          </cell>
          <cell r="J9" t="str">
            <v>COELCE</v>
          </cell>
          <cell r="K9" t="str">
            <v>AMPLA</v>
          </cell>
          <cell r="L9" t="str">
            <v>AMPLA INVESTIMENTOS</v>
          </cell>
          <cell r="M9" t="str">
            <v>SUB - TOTAL</v>
          </cell>
          <cell r="N9" t="str">
            <v>AJUSTES DE CONSOLIDACION</v>
          </cell>
          <cell r="O9" t="str">
            <v xml:space="preserve">RECLASIFICACIONES
</v>
          </cell>
          <cell r="P9" t="str">
            <v>CONSOLIDADO IFRS AÑO 2007</v>
          </cell>
          <cell r="R9" t="str">
            <v>CONSOLIDADO GAAP CHILENO AÑO 2007</v>
          </cell>
          <cell r="T9" t="str">
            <v>Diferencia</v>
          </cell>
          <cell r="W9" t="str">
            <v>CONSOLIDADO GAAP CHILENO AÑO 2006</v>
          </cell>
        </row>
        <row r="10">
          <cell r="W10" t="str">
            <v>(actualizado a 2007)</v>
          </cell>
        </row>
        <row r="11">
          <cell r="C11" t="str">
            <v>M$ (Chilenos)</v>
          </cell>
          <cell r="D11" t="str">
            <v>M$ (Chilenos)</v>
          </cell>
          <cell r="E11" t="str">
            <v>M$ (Chilenos)</v>
          </cell>
          <cell r="F11" t="str">
            <v>M$ (Chilenos)</v>
          </cell>
          <cell r="H11" t="str">
            <v>M$ (Chilenos)</v>
          </cell>
          <cell r="I11" t="str">
            <v>M$ (Chilenos)</v>
          </cell>
          <cell r="J11" t="str">
            <v>M$ (Chilenos)</v>
          </cell>
          <cell r="K11" t="str">
            <v>M$ (Chilenos)</v>
          </cell>
          <cell r="L11" t="str">
            <v>M$ (Chilenos)</v>
          </cell>
          <cell r="M11" t="str">
            <v>M$ (Chilenos)</v>
          </cell>
          <cell r="N11" t="str">
            <v>M$ (Chilenos)</v>
          </cell>
          <cell r="P11" t="str">
            <v>M$ (Chilenos)</v>
          </cell>
          <cell r="W11" t="str">
            <v>M$ (Chilenos)</v>
          </cell>
        </row>
        <row r="13">
          <cell r="A13" t="str">
            <v>ACTIVO CIRCULANTE:</v>
          </cell>
        </row>
        <row r="15">
          <cell r="A15" t="str">
            <v>Disponible</v>
          </cell>
          <cell r="C15">
            <v>4661051</v>
          </cell>
          <cell r="D15">
            <v>54161</v>
          </cell>
          <cell r="E15">
            <v>11925</v>
          </cell>
          <cell r="F15">
            <v>42236</v>
          </cell>
          <cell r="G15">
            <v>58624</v>
          </cell>
          <cell r="H15">
            <v>67769</v>
          </cell>
          <cell r="I15">
            <v>11247486</v>
          </cell>
          <cell r="J15">
            <v>3465500</v>
          </cell>
          <cell r="K15">
            <v>19909433</v>
          </cell>
          <cell r="L15">
            <v>165616</v>
          </cell>
          <cell r="M15">
            <v>39683801</v>
          </cell>
          <cell r="P15">
            <v>39683801</v>
          </cell>
          <cell r="R15">
            <v>39683800</v>
          </cell>
          <cell r="T15">
            <v>1</v>
          </cell>
          <cell r="W15">
            <v>63488245</v>
          </cell>
        </row>
        <row r="16">
          <cell r="A16" t="str">
            <v>Depósitos a plazo</v>
          </cell>
          <cell r="C16">
            <v>911383</v>
          </cell>
          <cell r="D16">
            <v>68831190</v>
          </cell>
          <cell r="E16">
            <v>27618140</v>
          </cell>
          <cell r="F16">
            <v>20177709</v>
          </cell>
          <cell r="G16">
            <v>1992008</v>
          </cell>
          <cell r="H16">
            <v>7423616</v>
          </cell>
          <cell r="I16">
            <v>5285052</v>
          </cell>
          <cell r="J16">
            <v>2815</v>
          </cell>
          <cell r="K16">
            <v>110328838</v>
          </cell>
          <cell r="L16">
            <v>12215166</v>
          </cell>
          <cell r="M16">
            <v>254785917</v>
          </cell>
          <cell r="P16">
            <v>254785917</v>
          </cell>
          <cell r="R16">
            <v>254785917</v>
          </cell>
          <cell r="T16">
            <v>0</v>
          </cell>
          <cell r="W16">
            <v>157310622</v>
          </cell>
        </row>
        <row r="17">
          <cell r="A17" t="str">
            <v>Valores negociables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66119</v>
          </cell>
          <cell r="H17">
            <v>0</v>
          </cell>
          <cell r="K17">
            <v>0</v>
          </cell>
          <cell r="M17">
            <v>66119</v>
          </cell>
          <cell r="P17">
            <v>66119</v>
          </cell>
          <cell r="R17">
            <v>66119</v>
          </cell>
          <cell r="T17">
            <v>0</v>
          </cell>
          <cell r="W17">
            <v>133108</v>
          </cell>
        </row>
        <row r="18">
          <cell r="A18" t="str">
            <v>Deudores por venta</v>
          </cell>
          <cell r="C18">
            <v>0</v>
          </cell>
          <cell r="D18">
            <v>287699</v>
          </cell>
          <cell r="E18">
            <v>64690606</v>
          </cell>
          <cell r="F18">
            <v>43608060</v>
          </cell>
          <cell r="G18">
            <v>0</v>
          </cell>
          <cell r="H18">
            <v>0</v>
          </cell>
          <cell r="I18">
            <v>0</v>
          </cell>
          <cell r="J18">
            <v>104593437</v>
          </cell>
          <cell r="K18">
            <v>189128850</v>
          </cell>
          <cell r="M18">
            <v>402308652</v>
          </cell>
          <cell r="P18">
            <v>402308652</v>
          </cell>
          <cell r="R18">
            <v>402308653</v>
          </cell>
          <cell r="T18">
            <v>-1</v>
          </cell>
          <cell r="W18">
            <v>358494320</v>
          </cell>
        </row>
        <row r="19">
          <cell r="A19" t="str">
            <v>Documentos cobrar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7200423</v>
          </cell>
          <cell r="K19">
            <v>0</v>
          </cell>
          <cell r="M19">
            <v>7200423</v>
          </cell>
          <cell r="P19">
            <v>7200423</v>
          </cell>
          <cell r="R19">
            <v>7200423</v>
          </cell>
          <cell r="T19">
            <v>0</v>
          </cell>
          <cell r="W19">
            <v>4785985</v>
          </cell>
        </row>
        <row r="20">
          <cell r="A20" t="str">
            <v>Deudores varios</v>
          </cell>
          <cell r="C20">
            <v>22513537</v>
          </cell>
          <cell r="D20">
            <v>81988</v>
          </cell>
          <cell r="E20">
            <v>90929</v>
          </cell>
          <cell r="F20">
            <v>70556</v>
          </cell>
          <cell r="G20">
            <v>8806</v>
          </cell>
          <cell r="H20">
            <v>1351</v>
          </cell>
          <cell r="I20">
            <v>0</v>
          </cell>
          <cell r="J20">
            <v>5847824</v>
          </cell>
          <cell r="K20">
            <v>15227469</v>
          </cell>
          <cell r="L20">
            <v>49416</v>
          </cell>
          <cell r="M20">
            <v>43891876</v>
          </cell>
          <cell r="N20">
            <v>-22442037</v>
          </cell>
          <cell r="P20">
            <v>21449839</v>
          </cell>
          <cell r="R20">
            <v>21582778</v>
          </cell>
          <cell r="T20">
            <v>-132939</v>
          </cell>
          <cell r="W20">
            <v>23477635</v>
          </cell>
        </row>
        <row r="21">
          <cell r="A21" t="str">
            <v>Doctos y ctas por cobrar emp. relacionadas</v>
          </cell>
          <cell r="C21">
            <v>62849956</v>
          </cell>
          <cell r="D21">
            <v>27426837</v>
          </cell>
          <cell r="E21">
            <v>1469801</v>
          </cell>
          <cell r="F21">
            <v>4130647</v>
          </cell>
          <cell r="G21">
            <v>3674649</v>
          </cell>
          <cell r="H21">
            <v>8042194</v>
          </cell>
          <cell r="I21">
            <v>0</v>
          </cell>
          <cell r="K21">
            <v>0</v>
          </cell>
          <cell r="M21">
            <v>107594084</v>
          </cell>
          <cell r="N21">
            <v>-96362667</v>
          </cell>
          <cell r="P21">
            <v>11231417</v>
          </cell>
          <cell r="R21">
            <v>11231417</v>
          </cell>
          <cell r="T21">
            <v>0</v>
          </cell>
          <cell r="W21">
            <v>7608137</v>
          </cell>
        </row>
        <row r="22">
          <cell r="A22" t="str">
            <v>Existencias</v>
          </cell>
          <cell r="C22">
            <v>0</v>
          </cell>
          <cell r="D22">
            <v>0</v>
          </cell>
          <cell r="E22">
            <v>19876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143338</v>
          </cell>
          <cell r="K22">
            <v>1574673</v>
          </cell>
          <cell r="M22">
            <v>1737887</v>
          </cell>
          <cell r="P22">
            <v>1737887</v>
          </cell>
          <cell r="R22">
            <v>1737887</v>
          </cell>
          <cell r="T22">
            <v>0</v>
          </cell>
          <cell r="W22">
            <v>1277766</v>
          </cell>
        </row>
        <row r="23">
          <cell r="A23" t="str">
            <v>Impuestos por recuperar</v>
          </cell>
          <cell r="C23">
            <v>1898398</v>
          </cell>
          <cell r="D23">
            <v>0</v>
          </cell>
          <cell r="E23">
            <v>0</v>
          </cell>
          <cell r="F23">
            <v>4391017</v>
          </cell>
          <cell r="G23">
            <v>514</v>
          </cell>
          <cell r="H23">
            <v>3320</v>
          </cell>
          <cell r="I23">
            <v>4015095</v>
          </cell>
          <cell r="J23">
            <v>14927092</v>
          </cell>
          <cell r="K23">
            <v>41561200</v>
          </cell>
          <cell r="M23">
            <v>66796636</v>
          </cell>
          <cell r="N23">
            <v>-3407619</v>
          </cell>
          <cell r="O23">
            <v>-1084574</v>
          </cell>
          <cell r="P23">
            <v>62304443</v>
          </cell>
          <cell r="R23">
            <v>62304443</v>
          </cell>
          <cell r="T23">
            <v>0</v>
          </cell>
          <cell r="W23">
            <v>45735225</v>
          </cell>
        </row>
        <row r="24">
          <cell r="A24" t="str">
            <v>Gastos pagados por anticipado</v>
          </cell>
          <cell r="C24">
            <v>0</v>
          </cell>
          <cell r="D24">
            <v>1040488</v>
          </cell>
          <cell r="E24">
            <v>140123</v>
          </cell>
          <cell r="F24">
            <v>158011</v>
          </cell>
          <cell r="G24">
            <v>0</v>
          </cell>
          <cell r="H24">
            <v>0</v>
          </cell>
          <cell r="I24">
            <v>0</v>
          </cell>
          <cell r="J24">
            <v>32300749</v>
          </cell>
          <cell r="K24">
            <v>9587699</v>
          </cell>
          <cell r="M24">
            <v>43227070</v>
          </cell>
          <cell r="P24">
            <v>43227070</v>
          </cell>
          <cell r="R24">
            <v>43227070</v>
          </cell>
          <cell r="T24">
            <v>0</v>
          </cell>
          <cell r="W24">
            <v>47385019</v>
          </cell>
        </row>
        <row r="25">
          <cell r="A25" t="str">
            <v>Impuestos diferidos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985595</v>
          </cell>
          <cell r="H25">
            <v>425659</v>
          </cell>
          <cell r="I25">
            <v>0</v>
          </cell>
          <cell r="J25">
            <v>7672802</v>
          </cell>
          <cell r="K25">
            <v>16541733</v>
          </cell>
          <cell r="M25">
            <v>25625789</v>
          </cell>
          <cell r="N25">
            <v>0</v>
          </cell>
          <cell r="O25">
            <v>1083891</v>
          </cell>
          <cell r="P25">
            <v>26709680</v>
          </cell>
          <cell r="R25">
            <v>26709680</v>
          </cell>
          <cell r="T25">
            <v>0</v>
          </cell>
          <cell r="W25">
            <v>13535604</v>
          </cell>
        </row>
        <row r="26">
          <cell r="A26" t="str">
            <v>Otros activos circulantes</v>
          </cell>
          <cell r="C26">
            <v>0</v>
          </cell>
          <cell r="D26">
            <v>1134897</v>
          </cell>
          <cell r="E26">
            <v>4502320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30112243</v>
          </cell>
          <cell r="K26">
            <v>798438</v>
          </cell>
          <cell r="M26">
            <v>36547898</v>
          </cell>
          <cell r="O26">
            <v>-626477</v>
          </cell>
          <cell r="P26">
            <v>35921421</v>
          </cell>
          <cell r="R26">
            <v>35921421</v>
          </cell>
          <cell r="T26">
            <v>0</v>
          </cell>
          <cell r="W26">
            <v>12320385</v>
          </cell>
        </row>
        <row r="27">
          <cell r="A27" t="str">
            <v>Contratos de leasing (neto)</v>
          </cell>
          <cell r="G27">
            <v>0</v>
          </cell>
          <cell r="H27">
            <v>0</v>
          </cell>
          <cell r="M27">
            <v>0</v>
          </cell>
          <cell r="P27">
            <v>0</v>
          </cell>
          <cell r="R27">
            <v>0</v>
          </cell>
          <cell r="T27">
            <v>0</v>
          </cell>
          <cell r="W27">
            <v>0</v>
          </cell>
        </row>
        <row r="28">
          <cell r="A28" t="str">
            <v>Activos para leasing (neto)</v>
          </cell>
          <cell r="G28">
            <v>0</v>
          </cell>
          <cell r="H28">
            <v>0</v>
          </cell>
          <cell r="M28">
            <v>0</v>
          </cell>
          <cell r="P28">
            <v>0</v>
          </cell>
          <cell r="R28">
            <v>0</v>
          </cell>
          <cell r="T28">
            <v>0</v>
          </cell>
          <cell r="W28">
            <v>0</v>
          </cell>
        </row>
        <row r="31">
          <cell r="A31" t="str">
            <v xml:space="preserve">    Total Activo Circulante</v>
          </cell>
          <cell r="C31">
            <v>92834325</v>
          </cell>
          <cell r="D31">
            <v>98857260</v>
          </cell>
          <cell r="E31">
            <v>98543720</v>
          </cell>
          <cell r="F31">
            <v>72578236</v>
          </cell>
          <cell r="G31">
            <v>6786315</v>
          </cell>
          <cell r="H31">
            <v>15963909</v>
          </cell>
          <cell r="I31">
            <v>20547633</v>
          </cell>
          <cell r="J31">
            <v>206266223</v>
          </cell>
          <cell r="K31">
            <v>404658333</v>
          </cell>
          <cell r="L31">
            <v>12430198</v>
          </cell>
          <cell r="M31">
            <v>1029466152</v>
          </cell>
          <cell r="N31">
            <v>-122212323</v>
          </cell>
          <cell r="O31">
            <v>-627160</v>
          </cell>
          <cell r="P31">
            <v>906626669</v>
          </cell>
          <cell r="R31">
            <v>906759608</v>
          </cell>
          <cell r="T31">
            <v>-132939</v>
          </cell>
          <cell r="W31">
            <v>735552051</v>
          </cell>
        </row>
        <row r="33">
          <cell r="A33" t="str">
            <v>ACTIVO FIJO:</v>
          </cell>
        </row>
        <row r="35">
          <cell r="A35" t="str">
            <v xml:space="preserve">Terrenos </v>
          </cell>
          <cell r="C35">
            <v>0</v>
          </cell>
          <cell r="D35">
            <v>176893</v>
          </cell>
          <cell r="E35">
            <v>430307</v>
          </cell>
          <cell r="F35">
            <v>2889912</v>
          </cell>
          <cell r="G35">
            <v>0</v>
          </cell>
          <cell r="H35">
            <v>0</v>
          </cell>
          <cell r="I35">
            <v>0</v>
          </cell>
          <cell r="J35">
            <v>933459</v>
          </cell>
          <cell r="K35">
            <v>31098849</v>
          </cell>
          <cell r="M35">
            <v>35529420</v>
          </cell>
          <cell r="P35">
            <v>35529420</v>
          </cell>
          <cell r="R35">
            <v>35529420</v>
          </cell>
          <cell r="T35">
            <v>0</v>
          </cell>
          <cell r="W35">
            <v>35727049</v>
          </cell>
        </row>
        <row r="36">
          <cell r="A36" t="str">
            <v>Construcciones y obras de infraestructura</v>
          </cell>
          <cell r="C36">
            <v>0</v>
          </cell>
          <cell r="D36">
            <v>165312665</v>
          </cell>
          <cell r="E36">
            <v>273568411</v>
          </cell>
          <cell r="F36">
            <v>306206792</v>
          </cell>
          <cell r="G36">
            <v>11850740</v>
          </cell>
          <cell r="H36">
            <v>11397730</v>
          </cell>
          <cell r="I36">
            <v>0</v>
          </cell>
          <cell r="J36">
            <v>-116360319</v>
          </cell>
          <cell r="K36">
            <v>978319146</v>
          </cell>
          <cell r="M36">
            <v>1630295165</v>
          </cell>
          <cell r="P36">
            <v>1630295165</v>
          </cell>
          <cell r="R36">
            <v>1816354300</v>
          </cell>
          <cell r="T36">
            <v>-186059135</v>
          </cell>
          <cell r="W36">
            <v>1939810939</v>
          </cell>
        </row>
        <row r="37">
          <cell r="A37" t="str">
            <v>Máquinas y equipos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718320773</v>
          </cell>
          <cell r="K37">
            <v>0</v>
          </cell>
          <cell r="M37">
            <v>718320773</v>
          </cell>
          <cell r="P37">
            <v>718320773</v>
          </cell>
          <cell r="R37">
            <v>718320773</v>
          </cell>
          <cell r="T37">
            <v>0</v>
          </cell>
          <cell r="W37">
            <v>746893397</v>
          </cell>
        </row>
        <row r="38">
          <cell r="A38" t="str">
            <v>Otros activos fijos</v>
          </cell>
          <cell r="C38">
            <v>704603</v>
          </cell>
          <cell r="D38">
            <v>1595017</v>
          </cell>
          <cell r="E38">
            <v>6795468</v>
          </cell>
          <cell r="F38">
            <v>26554795</v>
          </cell>
          <cell r="G38">
            <v>5385</v>
          </cell>
          <cell r="H38">
            <v>135538</v>
          </cell>
          <cell r="I38">
            <v>0</v>
          </cell>
          <cell r="J38">
            <v>71270296</v>
          </cell>
          <cell r="K38">
            <v>49185947</v>
          </cell>
          <cell r="M38">
            <v>156247049</v>
          </cell>
          <cell r="P38">
            <v>156247049</v>
          </cell>
          <cell r="R38">
            <v>156247050</v>
          </cell>
          <cell r="T38">
            <v>-1</v>
          </cell>
          <cell r="W38">
            <v>245661641</v>
          </cell>
        </row>
        <row r="39">
          <cell r="A39" t="str">
            <v>Mayor valor retasación tec. activo fijo (neto)</v>
          </cell>
          <cell r="C39">
            <v>0</v>
          </cell>
          <cell r="D39">
            <v>0</v>
          </cell>
          <cell r="E39">
            <v>93164391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93164391</v>
          </cell>
          <cell r="P39">
            <v>93164391</v>
          </cell>
          <cell r="R39">
            <v>93164391</v>
          </cell>
          <cell r="T39">
            <v>0</v>
          </cell>
          <cell r="W39">
            <v>107681188</v>
          </cell>
        </row>
        <row r="41">
          <cell r="A41" t="str">
            <v xml:space="preserve">    Sub - Total</v>
          </cell>
          <cell r="C41">
            <v>704603</v>
          </cell>
          <cell r="D41">
            <v>167084575</v>
          </cell>
          <cell r="E41">
            <v>373958577</v>
          </cell>
          <cell r="F41">
            <v>335651499</v>
          </cell>
          <cell r="G41">
            <v>11856125</v>
          </cell>
          <cell r="H41">
            <v>11533268</v>
          </cell>
          <cell r="I41">
            <v>0</v>
          </cell>
          <cell r="J41">
            <v>674164209</v>
          </cell>
          <cell r="K41">
            <v>1058603942</v>
          </cell>
          <cell r="L41">
            <v>0</v>
          </cell>
          <cell r="M41">
            <v>2633556798</v>
          </cell>
          <cell r="N41">
            <v>0</v>
          </cell>
          <cell r="O41">
            <v>0</v>
          </cell>
          <cell r="P41">
            <v>2633556798</v>
          </cell>
          <cell r="R41">
            <v>2819615934</v>
          </cell>
          <cell r="T41">
            <v>-186059136</v>
          </cell>
          <cell r="W41">
            <v>3075774214</v>
          </cell>
        </row>
        <row r="43">
          <cell r="A43" t="str">
            <v>Depreciaciones acumuladas</v>
          </cell>
          <cell r="C43">
            <v>-66019</v>
          </cell>
          <cell r="D43">
            <v>-16748174</v>
          </cell>
          <cell r="E43">
            <v>-234540527</v>
          </cell>
          <cell r="F43">
            <v>-60727411</v>
          </cell>
          <cell r="G43">
            <v>-6271390</v>
          </cell>
          <cell r="H43">
            <v>-7802265</v>
          </cell>
          <cell r="I43">
            <v>0</v>
          </cell>
          <cell r="J43">
            <v>-193489784</v>
          </cell>
          <cell r="K43">
            <v>-392654558</v>
          </cell>
          <cell r="M43">
            <v>-912300128</v>
          </cell>
          <cell r="P43">
            <v>-912300128</v>
          </cell>
          <cell r="R43">
            <v>-992629367</v>
          </cell>
          <cell r="T43">
            <v>80329239</v>
          </cell>
          <cell r="W43">
            <v>-1041164537</v>
          </cell>
        </row>
        <row r="45">
          <cell r="A45" t="str">
            <v>Total activo fijo neto</v>
          </cell>
          <cell r="C45">
            <v>638584</v>
          </cell>
          <cell r="D45">
            <v>150336401</v>
          </cell>
          <cell r="E45">
            <v>139418050</v>
          </cell>
          <cell r="F45">
            <v>274924088</v>
          </cell>
          <cell r="G45">
            <v>5584735</v>
          </cell>
          <cell r="H45">
            <v>3731003</v>
          </cell>
          <cell r="I45">
            <v>0</v>
          </cell>
          <cell r="J45">
            <v>480674425</v>
          </cell>
          <cell r="K45">
            <v>665949384</v>
          </cell>
          <cell r="L45">
            <v>0</v>
          </cell>
          <cell r="M45">
            <v>1721256670</v>
          </cell>
          <cell r="N45">
            <v>0</v>
          </cell>
          <cell r="O45">
            <v>0</v>
          </cell>
          <cell r="P45">
            <v>1721256670</v>
          </cell>
          <cell r="R45">
            <v>1826986567</v>
          </cell>
          <cell r="T45">
            <v>-105729897</v>
          </cell>
          <cell r="W45">
            <v>2034609677</v>
          </cell>
        </row>
        <row r="48">
          <cell r="A48" t="str">
            <v>OTROS ACTIVOS:</v>
          </cell>
        </row>
        <row r="50">
          <cell r="A50" t="str">
            <v>Inversiones en empresas relacionadas</v>
          </cell>
          <cell r="C50">
            <v>891952023</v>
          </cell>
          <cell r="D50">
            <v>0</v>
          </cell>
          <cell r="E50">
            <v>0</v>
          </cell>
          <cell r="F50">
            <v>-1869821</v>
          </cell>
          <cell r="G50">
            <v>0</v>
          </cell>
          <cell r="H50">
            <v>0</v>
          </cell>
          <cell r="I50">
            <v>159216409</v>
          </cell>
          <cell r="K50">
            <v>0</v>
          </cell>
          <cell r="L50">
            <v>108792637</v>
          </cell>
          <cell r="M50">
            <v>1158091248</v>
          </cell>
          <cell r="N50">
            <v>-1158091248</v>
          </cell>
          <cell r="P50">
            <v>0</v>
          </cell>
          <cell r="R50">
            <v>0</v>
          </cell>
          <cell r="T50">
            <v>0</v>
          </cell>
          <cell r="W50">
            <v>0</v>
          </cell>
        </row>
        <row r="51">
          <cell r="A51" t="str">
            <v>Inversiones en otras sociedades</v>
          </cell>
          <cell r="C51">
            <v>2805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M51">
            <v>2805</v>
          </cell>
          <cell r="P51">
            <v>2805</v>
          </cell>
          <cell r="R51">
            <v>2805</v>
          </cell>
          <cell r="T51">
            <v>0</v>
          </cell>
          <cell r="W51">
            <v>2674</v>
          </cell>
        </row>
        <row r="52">
          <cell r="A52" t="str">
            <v>Menor valor de inversiones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120062837</v>
          </cell>
          <cell r="K52">
            <v>0</v>
          </cell>
          <cell r="M52">
            <v>120062837</v>
          </cell>
          <cell r="P52">
            <v>120062837</v>
          </cell>
          <cell r="R52">
            <v>0</v>
          </cell>
          <cell r="T52">
            <v>120062837</v>
          </cell>
          <cell r="W52">
            <v>0</v>
          </cell>
        </row>
        <row r="53">
          <cell r="A53" t="str">
            <v>Mayor valor de inversiones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  <cell r="N53">
            <v>0</v>
          </cell>
          <cell r="P53">
            <v>0</v>
          </cell>
          <cell r="R53">
            <v>0</v>
          </cell>
          <cell r="T53">
            <v>0</v>
          </cell>
          <cell r="W53">
            <v>0</v>
          </cell>
        </row>
        <row r="54">
          <cell r="A54" t="str">
            <v>Deudores a largo plazo</v>
          </cell>
          <cell r="C54">
            <v>0</v>
          </cell>
          <cell r="D54">
            <v>0</v>
          </cell>
          <cell r="E54">
            <v>13913</v>
          </cell>
          <cell r="F54">
            <v>0</v>
          </cell>
          <cell r="G54">
            <v>1554640</v>
          </cell>
          <cell r="H54">
            <v>679541</v>
          </cell>
          <cell r="I54">
            <v>0</v>
          </cell>
          <cell r="J54">
            <v>5903206</v>
          </cell>
          <cell r="K54">
            <v>23785365</v>
          </cell>
          <cell r="M54">
            <v>31936665</v>
          </cell>
          <cell r="P54">
            <v>31936665</v>
          </cell>
          <cell r="R54">
            <v>31936665</v>
          </cell>
          <cell r="T54">
            <v>0</v>
          </cell>
          <cell r="W54">
            <v>62285827</v>
          </cell>
        </row>
        <row r="55">
          <cell r="A55" t="str">
            <v>Doctos y ctas por cobrar a emp. relacionadas</v>
          </cell>
          <cell r="C55">
            <v>0</v>
          </cell>
          <cell r="D55">
            <v>29328435</v>
          </cell>
          <cell r="E55">
            <v>0</v>
          </cell>
          <cell r="F55">
            <v>37619045</v>
          </cell>
          <cell r="G55">
            <v>0</v>
          </cell>
          <cell r="H55">
            <v>0</v>
          </cell>
          <cell r="I55">
            <v>0</v>
          </cell>
          <cell r="K55">
            <v>39491898</v>
          </cell>
          <cell r="L55">
            <v>87312648</v>
          </cell>
          <cell r="M55">
            <v>193752026</v>
          </cell>
          <cell r="N55">
            <v>-67354894</v>
          </cell>
          <cell r="P55">
            <v>126397132</v>
          </cell>
          <cell r="R55">
            <v>126397132</v>
          </cell>
          <cell r="T55">
            <v>0</v>
          </cell>
          <cell r="W55">
            <v>133131389</v>
          </cell>
        </row>
        <row r="56">
          <cell r="A56" t="str">
            <v>Impuestos diferidos</v>
          </cell>
          <cell r="C56">
            <v>0</v>
          </cell>
          <cell r="D56">
            <v>9215819</v>
          </cell>
          <cell r="E56">
            <v>338382</v>
          </cell>
          <cell r="F56">
            <v>10112208</v>
          </cell>
          <cell r="G56">
            <v>0</v>
          </cell>
          <cell r="H56">
            <v>0</v>
          </cell>
          <cell r="I56">
            <v>0</v>
          </cell>
          <cell r="K56">
            <v>103303937</v>
          </cell>
          <cell r="M56">
            <v>122970346</v>
          </cell>
          <cell r="N56">
            <v>-3909844</v>
          </cell>
          <cell r="O56">
            <v>-6797695</v>
          </cell>
          <cell r="P56">
            <v>112262807</v>
          </cell>
          <cell r="R56">
            <v>112262807</v>
          </cell>
          <cell r="T56">
            <v>0</v>
          </cell>
          <cell r="W56">
            <v>122850526</v>
          </cell>
        </row>
        <row r="57">
          <cell r="A57" t="str">
            <v>Intangilbles</v>
          </cell>
          <cell r="C57">
            <v>0</v>
          </cell>
          <cell r="D57">
            <v>277762</v>
          </cell>
          <cell r="E57">
            <v>943097</v>
          </cell>
          <cell r="F57">
            <v>177390</v>
          </cell>
          <cell r="G57">
            <v>923341</v>
          </cell>
          <cell r="H57">
            <v>654214</v>
          </cell>
          <cell r="I57">
            <v>0</v>
          </cell>
          <cell r="K57">
            <v>0</v>
          </cell>
          <cell r="M57">
            <v>2975804</v>
          </cell>
          <cell r="O57">
            <v>14826565</v>
          </cell>
          <cell r="P57">
            <v>17802369</v>
          </cell>
          <cell r="R57">
            <v>17802369</v>
          </cell>
          <cell r="T57">
            <v>0</v>
          </cell>
          <cell r="W57">
            <v>19020493</v>
          </cell>
        </row>
        <row r="58">
          <cell r="A58" t="str">
            <v>Menos:  amortizaciones</v>
          </cell>
          <cell r="C58">
            <v>0</v>
          </cell>
          <cell r="D58">
            <v>-60621</v>
          </cell>
          <cell r="E58">
            <v>-617137</v>
          </cell>
          <cell r="F58">
            <v>-30310</v>
          </cell>
          <cell r="G58">
            <v>-261613</v>
          </cell>
          <cell r="H58">
            <v>-248056</v>
          </cell>
          <cell r="I58">
            <v>0</v>
          </cell>
          <cell r="K58">
            <v>0</v>
          </cell>
          <cell r="M58">
            <v>-1217737</v>
          </cell>
          <cell r="O58">
            <v>-11953084</v>
          </cell>
          <cell r="P58">
            <v>-13170821</v>
          </cell>
          <cell r="R58">
            <v>-13170821</v>
          </cell>
          <cell r="T58">
            <v>0</v>
          </cell>
          <cell r="W58">
            <v>-13466655</v>
          </cell>
        </row>
        <row r="59">
          <cell r="A59" t="str">
            <v>Otros</v>
          </cell>
          <cell r="C59">
            <v>0</v>
          </cell>
          <cell r="D59">
            <v>19774182</v>
          </cell>
          <cell r="E59">
            <v>0</v>
          </cell>
          <cell r="F59">
            <v>7010621</v>
          </cell>
          <cell r="G59">
            <v>564345</v>
          </cell>
          <cell r="H59">
            <v>788274</v>
          </cell>
          <cell r="I59">
            <v>229628</v>
          </cell>
          <cell r="J59">
            <v>1021282</v>
          </cell>
          <cell r="K59">
            <v>30120586</v>
          </cell>
          <cell r="M59">
            <v>59508918</v>
          </cell>
          <cell r="O59">
            <v>-2600891</v>
          </cell>
          <cell r="P59">
            <v>56908027</v>
          </cell>
          <cell r="R59">
            <v>159353106</v>
          </cell>
          <cell r="T59">
            <v>-102445079</v>
          </cell>
          <cell r="W59">
            <v>176912080</v>
          </cell>
        </row>
        <row r="60">
          <cell r="A60" t="str">
            <v>Contratos de leasing largo plazo (neto)</v>
          </cell>
          <cell r="G60">
            <v>0</v>
          </cell>
          <cell r="H60">
            <v>0</v>
          </cell>
          <cell r="M60">
            <v>0</v>
          </cell>
          <cell r="P60">
            <v>0</v>
          </cell>
          <cell r="R60">
            <v>0</v>
          </cell>
          <cell r="T60">
            <v>0</v>
          </cell>
          <cell r="W60">
            <v>0</v>
          </cell>
        </row>
        <row r="62">
          <cell r="A62" t="str">
            <v xml:space="preserve">Total otros activos </v>
          </cell>
          <cell r="C62">
            <v>891954828</v>
          </cell>
          <cell r="D62">
            <v>58535577</v>
          </cell>
          <cell r="E62">
            <v>678255</v>
          </cell>
          <cell r="F62">
            <v>53019133</v>
          </cell>
          <cell r="G62">
            <v>2780713</v>
          </cell>
          <cell r="H62">
            <v>1873973</v>
          </cell>
          <cell r="I62">
            <v>279508874</v>
          </cell>
          <cell r="J62">
            <v>6924488</v>
          </cell>
          <cell r="K62">
            <v>196701786</v>
          </cell>
          <cell r="L62">
            <v>196105285</v>
          </cell>
          <cell r="M62">
            <v>1688082912</v>
          </cell>
          <cell r="N62">
            <v>-1229355986</v>
          </cell>
          <cell r="O62">
            <v>-6525105</v>
          </cell>
          <cell r="P62">
            <v>452201821</v>
          </cell>
          <cell r="R62">
            <v>434584063</v>
          </cell>
          <cell r="T62">
            <v>17617758</v>
          </cell>
          <cell r="W62">
            <v>500736334</v>
          </cell>
        </row>
        <row r="64">
          <cell r="A64" t="str">
            <v xml:space="preserve">    TOTAL ACTIVOS</v>
          </cell>
          <cell r="C64">
            <v>985427737</v>
          </cell>
          <cell r="D64">
            <v>307729238</v>
          </cell>
          <cell r="E64">
            <v>238640025</v>
          </cell>
          <cell r="F64">
            <v>400521457</v>
          </cell>
          <cell r="G64">
            <v>15151763</v>
          </cell>
          <cell r="H64">
            <v>21568885</v>
          </cell>
          <cell r="I64">
            <v>300056507</v>
          </cell>
          <cell r="J64">
            <v>693865136</v>
          </cell>
          <cell r="K64">
            <v>1267309503</v>
          </cell>
          <cell r="L64">
            <v>208535483</v>
          </cell>
          <cell r="M64">
            <v>4438805734</v>
          </cell>
          <cell r="N64">
            <v>-1351568309</v>
          </cell>
          <cell r="O64">
            <v>-7152265</v>
          </cell>
          <cell r="P64">
            <v>3080085160</v>
          </cell>
          <cell r="R64">
            <v>3168330238</v>
          </cell>
          <cell r="T64">
            <v>-88245078</v>
          </cell>
          <cell r="W64">
            <v>3270898062</v>
          </cell>
        </row>
        <row r="68">
          <cell r="A68" t="str">
            <v xml:space="preserve"> PASIVOS Y PATRIMONIO</v>
          </cell>
        </row>
        <row r="70">
          <cell r="A70" t="str">
            <v>PASIVO CIRCULANTE:</v>
          </cell>
        </row>
        <row r="72">
          <cell r="A72" t="str">
            <v>Obligaciones con bcos e inst. financ. corto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29521869</v>
          </cell>
          <cell r="K72">
            <v>0</v>
          </cell>
          <cell r="L72">
            <v>0</v>
          </cell>
          <cell r="M72">
            <v>29521869</v>
          </cell>
          <cell r="P72">
            <v>29521869</v>
          </cell>
          <cell r="R72">
            <v>29521869</v>
          </cell>
          <cell r="T72">
            <v>0</v>
          </cell>
          <cell r="W72">
            <v>2896054</v>
          </cell>
        </row>
        <row r="73">
          <cell r="A73" t="str">
            <v>Obligaciones con bcos e inst. financ.l/plazo porción c/plazo</v>
          </cell>
          <cell r="C73">
            <v>0</v>
          </cell>
          <cell r="D73">
            <v>4144063</v>
          </cell>
          <cell r="E73">
            <v>614653</v>
          </cell>
          <cell r="F73">
            <v>81490</v>
          </cell>
          <cell r="G73">
            <v>0</v>
          </cell>
          <cell r="H73">
            <v>0</v>
          </cell>
          <cell r="I73">
            <v>0</v>
          </cell>
          <cell r="J73">
            <v>19973132</v>
          </cell>
          <cell r="K73">
            <v>33966519</v>
          </cell>
          <cell r="M73">
            <v>58779857</v>
          </cell>
          <cell r="P73">
            <v>58779857</v>
          </cell>
          <cell r="R73">
            <v>58779857</v>
          </cell>
          <cell r="T73">
            <v>0</v>
          </cell>
          <cell r="W73">
            <v>34087353</v>
          </cell>
        </row>
        <row r="74">
          <cell r="A74" t="str">
            <v>Obligaciones con el publico (pagarés)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K74">
            <v>0</v>
          </cell>
          <cell r="M74">
            <v>0</v>
          </cell>
          <cell r="P74">
            <v>0</v>
          </cell>
          <cell r="R74">
            <v>0</v>
          </cell>
          <cell r="T74">
            <v>0</v>
          </cell>
          <cell r="W74">
            <v>0</v>
          </cell>
        </row>
        <row r="75">
          <cell r="A75" t="str">
            <v>Obligaciones con el publico-porción corto plazo (bonos)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92568646</v>
          </cell>
          <cell r="M75">
            <v>92568646</v>
          </cell>
          <cell r="P75">
            <v>92568646</v>
          </cell>
          <cell r="R75">
            <v>92568646</v>
          </cell>
          <cell r="T75">
            <v>0</v>
          </cell>
          <cell r="W75">
            <v>12159164</v>
          </cell>
        </row>
        <row r="76">
          <cell r="A76" t="str">
            <v>Obligaciones largo plazo con vencimiento  dentro de un año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769241</v>
          </cell>
          <cell r="M76">
            <v>769241</v>
          </cell>
          <cell r="P76">
            <v>769241</v>
          </cell>
          <cell r="R76">
            <v>769241</v>
          </cell>
          <cell r="T76">
            <v>0</v>
          </cell>
          <cell r="W76">
            <v>2962525</v>
          </cell>
        </row>
        <row r="77">
          <cell r="A77" t="str">
            <v>Dividendos por pagar</v>
          </cell>
          <cell r="C77">
            <v>702219</v>
          </cell>
          <cell r="D77">
            <v>22442037</v>
          </cell>
          <cell r="E77">
            <v>35279</v>
          </cell>
          <cell r="F77">
            <v>13625221</v>
          </cell>
          <cell r="G77">
            <v>0</v>
          </cell>
          <cell r="H77">
            <v>0</v>
          </cell>
          <cell r="I77">
            <v>0</v>
          </cell>
          <cell r="J77">
            <v>343829</v>
          </cell>
          <cell r="K77">
            <v>0</v>
          </cell>
          <cell r="L77">
            <v>3431</v>
          </cell>
          <cell r="M77">
            <v>37152016</v>
          </cell>
          <cell r="N77">
            <v>-22442037</v>
          </cell>
          <cell r="P77">
            <v>14709979</v>
          </cell>
          <cell r="R77">
            <v>14709978</v>
          </cell>
          <cell r="T77">
            <v>1</v>
          </cell>
          <cell r="W77">
            <v>19363165</v>
          </cell>
        </row>
        <row r="78">
          <cell r="A78" t="str">
            <v>Cuentas por pagar</v>
          </cell>
          <cell r="C78">
            <v>0</v>
          </cell>
          <cell r="D78">
            <v>5521442</v>
          </cell>
          <cell r="E78">
            <v>11456793</v>
          </cell>
          <cell r="F78">
            <v>22923523</v>
          </cell>
          <cell r="G78">
            <v>8889</v>
          </cell>
          <cell r="H78">
            <v>2292</v>
          </cell>
          <cell r="I78">
            <v>0</v>
          </cell>
          <cell r="J78">
            <v>74282274</v>
          </cell>
          <cell r="K78">
            <v>44401473</v>
          </cell>
          <cell r="L78">
            <v>0</v>
          </cell>
          <cell r="M78">
            <v>158596686</v>
          </cell>
          <cell r="O78">
            <v>-6494828</v>
          </cell>
          <cell r="P78">
            <v>152101858</v>
          </cell>
          <cell r="R78">
            <v>152101858</v>
          </cell>
          <cell r="T78">
            <v>0</v>
          </cell>
          <cell r="W78">
            <v>131113170</v>
          </cell>
        </row>
        <row r="79">
          <cell r="A79" t="str">
            <v>Documentos por pagar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9435198</v>
          </cell>
          <cell r="M79">
            <v>9435198</v>
          </cell>
          <cell r="O79">
            <v>6494828</v>
          </cell>
          <cell r="P79">
            <v>15930026</v>
          </cell>
          <cell r="R79">
            <v>15930027</v>
          </cell>
          <cell r="T79">
            <v>-1</v>
          </cell>
          <cell r="W79">
            <v>16890479</v>
          </cell>
        </row>
        <row r="80">
          <cell r="A80" t="str">
            <v>Acreedores varios</v>
          </cell>
          <cell r="C80">
            <v>0</v>
          </cell>
          <cell r="D80">
            <v>2258365</v>
          </cell>
          <cell r="E80">
            <v>4210149</v>
          </cell>
          <cell r="F80">
            <v>4034747</v>
          </cell>
          <cell r="G80">
            <v>0</v>
          </cell>
          <cell r="H80">
            <v>0</v>
          </cell>
          <cell r="I80">
            <v>0</v>
          </cell>
          <cell r="J80">
            <v>8228045</v>
          </cell>
          <cell r="K80">
            <v>34924981</v>
          </cell>
          <cell r="M80">
            <v>53656287</v>
          </cell>
          <cell r="N80">
            <v>988860</v>
          </cell>
          <cell r="O80">
            <v>-2</v>
          </cell>
          <cell r="P80">
            <v>54645145</v>
          </cell>
          <cell r="R80">
            <v>54638413</v>
          </cell>
          <cell r="T80">
            <v>6732</v>
          </cell>
          <cell r="W80">
            <v>63111967</v>
          </cell>
        </row>
        <row r="81">
          <cell r="A81" t="str">
            <v>Doctos y ctas por pagar a emp. relacionadas</v>
          </cell>
          <cell r="C81">
            <v>653255</v>
          </cell>
          <cell r="D81">
            <v>29317</v>
          </cell>
          <cell r="E81">
            <v>22857</v>
          </cell>
          <cell r="F81">
            <v>26654670</v>
          </cell>
          <cell r="G81">
            <v>19559518</v>
          </cell>
          <cell r="H81">
            <v>18055674</v>
          </cell>
          <cell r="I81">
            <v>0</v>
          </cell>
          <cell r="J81">
            <v>28574038</v>
          </cell>
          <cell r="K81">
            <v>8314935</v>
          </cell>
          <cell r="L81">
            <v>148093886</v>
          </cell>
          <cell r="M81">
            <v>249958150</v>
          </cell>
          <cell r="N81">
            <v>-72717924</v>
          </cell>
          <cell r="P81">
            <v>177240226</v>
          </cell>
          <cell r="R81">
            <v>177240226</v>
          </cell>
          <cell r="T81">
            <v>0</v>
          </cell>
          <cell r="W81">
            <v>193366225</v>
          </cell>
        </row>
        <row r="82">
          <cell r="A82" t="str">
            <v>Provisiones</v>
          </cell>
          <cell r="C82">
            <v>717447</v>
          </cell>
          <cell r="D82">
            <v>4472</v>
          </cell>
          <cell r="E82">
            <v>248445</v>
          </cell>
          <cell r="F82">
            <v>160495</v>
          </cell>
          <cell r="G82">
            <v>337974</v>
          </cell>
          <cell r="H82">
            <v>187116</v>
          </cell>
          <cell r="I82">
            <v>0</v>
          </cell>
          <cell r="J82">
            <v>7208964</v>
          </cell>
          <cell r="K82">
            <v>13058336</v>
          </cell>
          <cell r="M82">
            <v>21923249</v>
          </cell>
          <cell r="P82">
            <v>21923249</v>
          </cell>
          <cell r="R82">
            <v>21923249</v>
          </cell>
          <cell r="T82">
            <v>0</v>
          </cell>
          <cell r="W82">
            <v>24466693</v>
          </cell>
        </row>
        <row r="83">
          <cell r="A83" t="str">
            <v>Retenciones</v>
          </cell>
          <cell r="C83">
            <v>109371</v>
          </cell>
          <cell r="D83">
            <v>3883195</v>
          </cell>
          <cell r="E83">
            <v>3123451</v>
          </cell>
          <cell r="F83">
            <v>1891163</v>
          </cell>
          <cell r="G83">
            <v>5365</v>
          </cell>
          <cell r="H83">
            <v>15412</v>
          </cell>
          <cell r="I83">
            <v>336763</v>
          </cell>
          <cell r="J83">
            <v>15313103</v>
          </cell>
          <cell r="K83">
            <v>31530237</v>
          </cell>
          <cell r="L83">
            <v>1585</v>
          </cell>
          <cell r="M83">
            <v>56209645</v>
          </cell>
          <cell r="N83">
            <v>0</v>
          </cell>
          <cell r="P83">
            <v>56209645</v>
          </cell>
          <cell r="R83">
            <v>56209645</v>
          </cell>
          <cell r="T83">
            <v>0</v>
          </cell>
          <cell r="W83">
            <v>70543906</v>
          </cell>
        </row>
        <row r="84">
          <cell r="A84" t="str">
            <v>Impuesto a la renta</v>
          </cell>
          <cell r="C84">
            <v>2376</v>
          </cell>
          <cell r="D84">
            <v>60124</v>
          </cell>
          <cell r="E84">
            <v>2428301</v>
          </cell>
          <cell r="F84">
            <v>0</v>
          </cell>
          <cell r="H84">
            <v>602588</v>
          </cell>
          <cell r="I84">
            <v>1084574</v>
          </cell>
          <cell r="K84">
            <v>916818</v>
          </cell>
          <cell r="M84">
            <v>5094781</v>
          </cell>
          <cell r="N84">
            <v>-3407619</v>
          </cell>
          <cell r="O84">
            <v>-1084574</v>
          </cell>
          <cell r="P84">
            <v>602588</v>
          </cell>
          <cell r="R84">
            <v>602588</v>
          </cell>
          <cell r="T84">
            <v>0</v>
          </cell>
          <cell r="W84">
            <v>63365859</v>
          </cell>
        </row>
        <row r="85">
          <cell r="A85" t="str">
            <v>Ingresos percibidos por adelantado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  <cell r="P85">
            <v>0</v>
          </cell>
          <cell r="R85">
            <v>0</v>
          </cell>
          <cell r="T85">
            <v>0</v>
          </cell>
          <cell r="W85">
            <v>0</v>
          </cell>
        </row>
        <row r="86">
          <cell r="A86" t="str">
            <v>Impuestos diferidos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M86">
            <v>0</v>
          </cell>
          <cell r="N86">
            <v>0</v>
          </cell>
          <cell r="P86">
            <v>0</v>
          </cell>
          <cell r="R86">
            <v>0</v>
          </cell>
          <cell r="T86">
            <v>0</v>
          </cell>
          <cell r="W86">
            <v>0</v>
          </cell>
        </row>
        <row r="87">
          <cell r="A87" t="str">
            <v>Aportes Financieros Reembolsables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  <cell r="P87">
            <v>0</v>
          </cell>
          <cell r="R87">
            <v>0</v>
          </cell>
          <cell r="T87">
            <v>0</v>
          </cell>
          <cell r="W87">
            <v>0</v>
          </cell>
        </row>
        <row r="88">
          <cell r="A88" t="str">
            <v>Otros pasivos circulantes</v>
          </cell>
          <cell r="C88">
            <v>0</v>
          </cell>
          <cell r="D88">
            <v>6880436</v>
          </cell>
          <cell r="E88">
            <v>45714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37324936</v>
          </cell>
          <cell r="K88">
            <v>18078563</v>
          </cell>
          <cell r="M88">
            <v>62329649</v>
          </cell>
          <cell r="O88">
            <v>-1815242</v>
          </cell>
          <cell r="P88">
            <v>60514407</v>
          </cell>
          <cell r="R88">
            <v>60514408</v>
          </cell>
          <cell r="T88">
            <v>-1</v>
          </cell>
          <cell r="W88">
            <v>47075525</v>
          </cell>
        </row>
        <row r="90">
          <cell r="A90" t="str">
            <v>Total pasivo circulante</v>
          </cell>
          <cell r="C90">
            <v>2184668</v>
          </cell>
          <cell r="D90">
            <v>45223451</v>
          </cell>
          <cell r="E90">
            <v>22185642</v>
          </cell>
          <cell r="F90">
            <v>69371309</v>
          </cell>
          <cell r="G90">
            <v>19911746</v>
          </cell>
          <cell r="H90">
            <v>18863082</v>
          </cell>
          <cell r="I90">
            <v>1421337</v>
          </cell>
          <cell r="J90">
            <v>220770190</v>
          </cell>
          <cell r="K90">
            <v>287964947</v>
          </cell>
          <cell r="L90">
            <v>148098902</v>
          </cell>
          <cell r="M90">
            <v>835995274</v>
          </cell>
          <cell r="N90">
            <v>-97578720</v>
          </cell>
          <cell r="O90">
            <v>-2899818</v>
          </cell>
          <cell r="P90">
            <v>735516736</v>
          </cell>
          <cell r="R90">
            <v>735510005</v>
          </cell>
          <cell r="T90">
            <v>6731</v>
          </cell>
          <cell r="W90">
            <v>681402085</v>
          </cell>
        </row>
        <row r="92">
          <cell r="A92" t="str">
            <v>PASIVO A LARGO PLAZO:</v>
          </cell>
        </row>
        <row r="94">
          <cell r="A94" t="str">
            <v>Obligaciones con bancos e inst. financieras</v>
          </cell>
          <cell r="C94">
            <v>0</v>
          </cell>
          <cell r="D94">
            <v>52506863</v>
          </cell>
          <cell r="E94">
            <v>0</v>
          </cell>
          <cell r="F94">
            <v>168313537</v>
          </cell>
          <cell r="G94">
            <v>0</v>
          </cell>
          <cell r="H94">
            <v>0</v>
          </cell>
          <cell r="I94">
            <v>0</v>
          </cell>
          <cell r="J94">
            <v>76815658</v>
          </cell>
          <cell r="K94">
            <v>245095704</v>
          </cell>
          <cell r="M94">
            <v>542731762</v>
          </cell>
          <cell r="P94">
            <v>542731762</v>
          </cell>
          <cell r="R94">
            <v>542731762</v>
          </cell>
          <cell r="T94">
            <v>0</v>
          </cell>
          <cell r="W94">
            <v>412109378</v>
          </cell>
        </row>
        <row r="95">
          <cell r="A95" t="str">
            <v>Obligaciones con el público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138465459</v>
          </cell>
          <cell r="M95">
            <v>138465459</v>
          </cell>
          <cell r="P95">
            <v>138465459</v>
          </cell>
          <cell r="R95">
            <v>138465459</v>
          </cell>
          <cell r="T95">
            <v>0</v>
          </cell>
          <cell r="W95">
            <v>207208644</v>
          </cell>
        </row>
        <row r="96">
          <cell r="A96" t="str">
            <v>Documentos por pagar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30224796</v>
          </cell>
          <cell r="M96">
            <v>30224796</v>
          </cell>
          <cell r="O96">
            <v>29692991</v>
          </cell>
          <cell r="P96">
            <v>59917787</v>
          </cell>
          <cell r="R96">
            <v>59917787</v>
          </cell>
          <cell r="T96">
            <v>0</v>
          </cell>
          <cell r="W96">
            <v>59182837</v>
          </cell>
        </row>
        <row r="97">
          <cell r="A97" t="str">
            <v>Acreedores varios</v>
          </cell>
          <cell r="C97">
            <v>40804087</v>
          </cell>
          <cell r="D97">
            <v>0</v>
          </cell>
          <cell r="E97">
            <v>6942050</v>
          </cell>
          <cell r="F97">
            <v>12037160</v>
          </cell>
          <cell r="G97">
            <v>0</v>
          </cell>
          <cell r="H97">
            <v>0</v>
          </cell>
          <cell r="I97">
            <v>0</v>
          </cell>
          <cell r="J97">
            <v>32061287</v>
          </cell>
          <cell r="K97">
            <v>7794020</v>
          </cell>
          <cell r="M97">
            <v>99638604</v>
          </cell>
          <cell r="O97">
            <v>-29692991</v>
          </cell>
          <cell r="P97">
            <v>69945613</v>
          </cell>
          <cell r="R97">
            <v>69945613</v>
          </cell>
          <cell r="T97">
            <v>0</v>
          </cell>
          <cell r="W97">
            <v>62491656</v>
          </cell>
        </row>
        <row r="98">
          <cell r="A98" t="str">
            <v>Doctos y ctas por pagar a empresas relacionadas</v>
          </cell>
          <cell r="C98">
            <v>0</v>
          </cell>
          <cell r="D98">
            <v>0</v>
          </cell>
          <cell r="E98">
            <v>0</v>
          </cell>
          <cell r="F98">
            <v>70814278</v>
          </cell>
          <cell r="G98">
            <v>0</v>
          </cell>
          <cell r="H98">
            <v>0</v>
          </cell>
          <cell r="I98">
            <v>0</v>
          </cell>
          <cell r="J98">
            <v>29327682</v>
          </cell>
          <cell r="K98">
            <v>0</v>
          </cell>
          <cell r="M98">
            <v>100141960</v>
          </cell>
          <cell r="N98">
            <v>-91980168</v>
          </cell>
          <cell r="P98">
            <v>8161792</v>
          </cell>
          <cell r="R98">
            <v>8161792</v>
          </cell>
          <cell r="T98">
            <v>0</v>
          </cell>
          <cell r="W98">
            <v>12082887</v>
          </cell>
        </row>
        <row r="99">
          <cell r="A99" t="str">
            <v>Provisiones</v>
          </cell>
          <cell r="C99">
            <v>0</v>
          </cell>
          <cell r="D99">
            <v>30828546</v>
          </cell>
          <cell r="E99">
            <v>2081969</v>
          </cell>
          <cell r="F99">
            <v>4439712</v>
          </cell>
          <cell r="G99">
            <v>0</v>
          </cell>
          <cell r="H99">
            <v>0</v>
          </cell>
          <cell r="I99">
            <v>0</v>
          </cell>
          <cell r="J99">
            <v>20892379</v>
          </cell>
          <cell r="K99">
            <v>166506339</v>
          </cell>
          <cell r="M99">
            <v>224748945</v>
          </cell>
          <cell r="P99">
            <v>224748945</v>
          </cell>
          <cell r="R99">
            <v>224748944</v>
          </cell>
          <cell r="T99">
            <v>1</v>
          </cell>
          <cell r="W99">
            <v>237884720</v>
          </cell>
        </row>
        <row r="100">
          <cell r="A100" t="str">
            <v>Impuestos diferidos</v>
          </cell>
          <cell r="C100">
            <v>0</v>
          </cell>
          <cell r="D100">
            <v>0</v>
          </cell>
          <cell r="E100">
            <v>-4643252</v>
          </cell>
          <cell r="F100">
            <v>-22441652</v>
          </cell>
          <cell r="G100">
            <v>-118806</v>
          </cell>
          <cell r="H100">
            <v>-65682</v>
          </cell>
          <cell r="I100">
            <v>0</v>
          </cell>
          <cell r="J100">
            <v>23280820</v>
          </cell>
          <cell r="K100">
            <v>2571352</v>
          </cell>
          <cell r="L100">
            <v>5327064</v>
          </cell>
          <cell r="M100">
            <v>3909844</v>
          </cell>
          <cell r="N100">
            <v>-3909844</v>
          </cell>
          <cell r="O100">
            <v>-6797695</v>
          </cell>
          <cell r="P100">
            <v>-6797695</v>
          </cell>
          <cell r="R100">
            <v>0</v>
          </cell>
          <cell r="T100">
            <v>-6797695</v>
          </cell>
          <cell r="W100">
            <v>0</v>
          </cell>
        </row>
        <row r="101">
          <cell r="A101" t="str">
            <v>Aportes Financieros Reembolsables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M101">
            <v>0</v>
          </cell>
          <cell r="P101">
            <v>0</v>
          </cell>
          <cell r="R101">
            <v>0</v>
          </cell>
          <cell r="T101">
            <v>0</v>
          </cell>
          <cell r="W101">
            <v>0</v>
          </cell>
        </row>
        <row r="102">
          <cell r="A102" t="str">
            <v>Otros pasivos a largo plazo</v>
          </cell>
          <cell r="C102">
            <v>0</v>
          </cell>
          <cell r="D102">
            <v>759248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9354911</v>
          </cell>
          <cell r="K102">
            <v>0</v>
          </cell>
          <cell r="M102">
            <v>10114159</v>
          </cell>
          <cell r="N102">
            <v>0</v>
          </cell>
          <cell r="O102">
            <v>2545248</v>
          </cell>
          <cell r="P102">
            <v>12659407</v>
          </cell>
          <cell r="R102">
            <v>12474586</v>
          </cell>
          <cell r="T102">
            <v>184821</v>
          </cell>
          <cell r="W102">
            <v>17755327</v>
          </cell>
        </row>
        <row r="104">
          <cell r="A104" t="str">
            <v>Total Pasivo a Largo Plazo</v>
          </cell>
          <cell r="C104">
            <v>40804087</v>
          </cell>
          <cell r="D104">
            <v>84094657</v>
          </cell>
          <cell r="E104">
            <v>4380767</v>
          </cell>
          <cell r="F104">
            <v>233163035</v>
          </cell>
          <cell r="G104">
            <v>-118806</v>
          </cell>
          <cell r="H104">
            <v>-65682</v>
          </cell>
          <cell r="I104">
            <v>0</v>
          </cell>
          <cell r="J104">
            <v>191732737</v>
          </cell>
          <cell r="K104">
            <v>590657670</v>
          </cell>
          <cell r="L104">
            <v>5327064</v>
          </cell>
          <cell r="M104">
            <v>1149975529</v>
          </cell>
          <cell r="N104">
            <v>-95890012</v>
          </cell>
          <cell r="O104">
            <v>-4252447</v>
          </cell>
          <cell r="P104">
            <v>1049833070</v>
          </cell>
          <cell r="R104">
            <v>1056445943</v>
          </cell>
          <cell r="T104">
            <v>-6612873</v>
          </cell>
          <cell r="W104">
            <v>1008715449</v>
          </cell>
        </row>
        <row r="106">
          <cell r="A106" t="str">
            <v>Intéres minoritario</v>
          </cell>
          <cell r="D106">
            <v>0</v>
          </cell>
          <cell r="E106">
            <v>0</v>
          </cell>
          <cell r="G106">
            <v>0</v>
          </cell>
          <cell r="H106">
            <v>0</v>
          </cell>
          <cell r="M106">
            <v>0</v>
          </cell>
          <cell r="N106">
            <v>352296372</v>
          </cell>
          <cell r="O106">
            <v>0</v>
          </cell>
          <cell r="P106">
            <v>352296372</v>
          </cell>
          <cell r="R106">
            <v>428227299</v>
          </cell>
          <cell r="T106">
            <v>-75930927</v>
          </cell>
          <cell r="W106">
            <v>501042316</v>
          </cell>
        </row>
        <row r="108">
          <cell r="A108" t="str">
            <v>PATRIMONIO</v>
          </cell>
        </row>
        <row r="109">
          <cell r="A109" t="str">
            <v>Capital pagado</v>
          </cell>
          <cell r="C109">
            <v>176085837</v>
          </cell>
          <cell r="D109">
            <v>32113007</v>
          </cell>
          <cell r="E109">
            <v>128779975</v>
          </cell>
          <cell r="F109">
            <v>96711191</v>
          </cell>
          <cell r="G109">
            <v>5925118</v>
          </cell>
          <cell r="H109">
            <v>7853455</v>
          </cell>
          <cell r="I109">
            <v>423980571</v>
          </cell>
          <cell r="J109">
            <v>185982759</v>
          </cell>
          <cell r="K109">
            <v>196925668</v>
          </cell>
          <cell r="L109">
            <v>26832328</v>
          </cell>
          <cell r="M109">
            <v>1281189909</v>
          </cell>
          <cell r="N109">
            <v>-1105104072</v>
          </cell>
          <cell r="P109">
            <v>176085837</v>
          </cell>
          <cell r="R109">
            <v>176085837</v>
          </cell>
          <cell r="T109">
            <v>0</v>
          </cell>
          <cell r="W109">
            <v>202627479</v>
          </cell>
        </row>
        <row r="110">
          <cell r="A110" t="str">
            <v>Reserva de revalorización</v>
          </cell>
          <cell r="C110">
            <v>0</v>
          </cell>
          <cell r="D110">
            <v>0</v>
          </cell>
          <cell r="E110">
            <v>93573828</v>
          </cell>
          <cell r="F110">
            <v>0</v>
          </cell>
          <cell r="G110">
            <v>0</v>
          </cell>
          <cell r="H110">
            <v>0</v>
          </cell>
          <cell r="I110">
            <v>-14896058</v>
          </cell>
          <cell r="J110">
            <v>249673196</v>
          </cell>
          <cell r="K110">
            <v>0</v>
          </cell>
          <cell r="M110">
            <v>328350966</v>
          </cell>
          <cell r="N110">
            <v>-328350966</v>
          </cell>
          <cell r="P110">
            <v>0</v>
          </cell>
          <cell r="R110">
            <v>0</v>
          </cell>
          <cell r="T110">
            <v>0</v>
          </cell>
          <cell r="W110">
            <v>0</v>
          </cell>
        </row>
        <row r="111">
          <cell r="A111" t="str">
            <v>Sobreprecio en vtas de acciones propias</v>
          </cell>
          <cell r="C111">
            <v>653441372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K111">
            <v>297075</v>
          </cell>
          <cell r="M111">
            <v>653738447</v>
          </cell>
          <cell r="N111">
            <v>-297075</v>
          </cell>
          <cell r="P111">
            <v>653441372</v>
          </cell>
          <cell r="R111">
            <v>653441372</v>
          </cell>
          <cell r="T111">
            <v>0</v>
          </cell>
          <cell r="W111">
            <v>751935420</v>
          </cell>
        </row>
        <row r="112">
          <cell r="A112" t="str">
            <v>Otras reservas</v>
          </cell>
          <cell r="C112">
            <v>-104777120</v>
          </cell>
          <cell r="D112">
            <v>62505130</v>
          </cell>
          <cell r="E112">
            <v>29532813</v>
          </cell>
          <cell r="F112">
            <v>31556465</v>
          </cell>
          <cell r="G112">
            <v>-11610152</v>
          </cell>
          <cell r="H112">
            <v>-10168760</v>
          </cell>
          <cell r="I112">
            <v>-54106924</v>
          </cell>
          <cell r="J112">
            <v>-21283040</v>
          </cell>
          <cell r="K112">
            <v>269711240</v>
          </cell>
          <cell r="L112">
            <v>-13673360</v>
          </cell>
          <cell r="M112">
            <v>177686292</v>
          </cell>
          <cell r="N112">
            <v>-282463412</v>
          </cell>
          <cell r="O112">
            <v>0</v>
          </cell>
          <cell r="P112">
            <v>-104777120</v>
          </cell>
          <cell r="R112">
            <v>25671819</v>
          </cell>
          <cell r="T112">
            <v>-130448939</v>
          </cell>
          <cell r="W112">
            <v>29541365</v>
          </cell>
        </row>
        <row r="114">
          <cell r="A114" t="str">
            <v>Total Capital y Reservas</v>
          </cell>
          <cell r="C114">
            <v>724750089</v>
          </cell>
          <cell r="D114">
            <v>94618137</v>
          </cell>
          <cell r="E114">
            <v>251886616</v>
          </cell>
          <cell r="F114">
            <v>128267656</v>
          </cell>
          <cell r="G114">
            <v>-5685034</v>
          </cell>
          <cell r="H114">
            <v>-2315305</v>
          </cell>
          <cell r="I114">
            <v>354977589</v>
          </cell>
          <cell r="J114">
            <v>414372915</v>
          </cell>
          <cell r="K114">
            <v>466933983</v>
          </cell>
          <cell r="L114">
            <v>13158968</v>
          </cell>
          <cell r="M114">
            <v>2440965614</v>
          </cell>
          <cell r="N114">
            <v>-1716215525</v>
          </cell>
          <cell r="O114">
            <v>0</v>
          </cell>
          <cell r="P114">
            <v>724750089</v>
          </cell>
          <cell r="R114">
            <v>855199028</v>
          </cell>
          <cell r="T114">
            <v>-130448939</v>
          </cell>
          <cell r="W114">
            <v>984104264</v>
          </cell>
        </row>
        <row r="117">
          <cell r="A117" t="str">
            <v>UTILIDADES RETENIDAS</v>
          </cell>
        </row>
        <row r="118">
          <cell r="A118" t="str">
            <v>Reserva futuros dividendos</v>
          </cell>
          <cell r="C118">
            <v>0</v>
          </cell>
          <cell r="D118">
            <v>60934614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K118">
            <v>0</v>
          </cell>
          <cell r="M118">
            <v>60934614</v>
          </cell>
          <cell r="N118">
            <v>-60934614</v>
          </cell>
          <cell r="P118">
            <v>0</v>
          </cell>
          <cell r="R118">
            <v>0</v>
          </cell>
          <cell r="T118">
            <v>0</v>
          </cell>
          <cell r="W118">
            <v>0</v>
          </cell>
        </row>
        <row r="119">
          <cell r="A119" t="str">
            <v>Utilidades acumuladas</v>
          </cell>
          <cell r="C119">
            <v>207848039</v>
          </cell>
          <cell r="D119">
            <v>-561041</v>
          </cell>
          <cell r="E119">
            <v>0</v>
          </cell>
          <cell r="F119">
            <v>0</v>
          </cell>
          <cell r="G119">
            <v>515926</v>
          </cell>
          <cell r="H119">
            <v>3853684</v>
          </cell>
          <cell r="K119">
            <v>0</v>
          </cell>
          <cell r="L119">
            <v>41495629</v>
          </cell>
          <cell r="M119">
            <v>253152237</v>
          </cell>
          <cell r="N119">
            <v>-45304198</v>
          </cell>
          <cell r="O119">
            <v>0</v>
          </cell>
          <cell r="P119">
            <v>207848039</v>
          </cell>
          <cell r="R119">
            <v>83107109</v>
          </cell>
          <cell r="T119">
            <v>124740930</v>
          </cell>
          <cell r="W119">
            <v>35461948</v>
          </cell>
        </row>
        <row r="120">
          <cell r="A120" t="str">
            <v>Perdidas acumuladas</v>
          </cell>
          <cell r="C120">
            <v>0</v>
          </cell>
          <cell r="D120">
            <v>0</v>
          </cell>
          <cell r="E120">
            <v>-69731243</v>
          </cell>
          <cell r="F120">
            <v>-9150793</v>
          </cell>
          <cell r="G120">
            <v>0</v>
          </cell>
          <cell r="H120">
            <v>0</v>
          </cell>
          <cell r="I120">
            <v>-82526377</v>
          </cell>
          <cell r="J120">
            <v>-176178057</v>
          </cell>
          <cell r="K120">
            <v>-73382776</v>
          </cell>
          <cell r="M120">
            <v>-410969246</v>
          </cell>
          <cell r="N120">
            <v>410969246</v>
          </cell>
          <cell r="P120">
            <v>0</v>
          </cell>
          <cell r="R120">
            <v>0</v>
          </cell>
          <cell r="T120">
            <v>0</v>
          </cell>
          <cell r="W120">
            <v>0</v>
          </cell>
        </row>
        <row r="121">
          <cell r="A121" t="str">
            <v>Utilidad (pérdida) del ejercicio</v>
          </cell>
          <cell r="C121">
            <v>109050767</v>
          </cell>
          <cell r="D121">
            <v>46212758</v>
          </cell>
          <cell r="E121">
            <v>62023300</v>
          </cell>
          <cell r="F121">
            <v>-21129750</v>
          </cell>
          <cell r="G121">
            <v>527931</v>
          </cell>
          <cell r="H121">
            <v>1233106</v>
          </cell>
          <cell r="I121">
            <v>26183958</v>
          </cell>
          <cell r="J121">
            <v>43167351</v>
          </cell>
          <cell r="K121">
            <v>6224958</v>
          </cell>
          <cell r="L121">
            <v>2588340</v>
          </cell>
          <cell r="M121">
            <v>276082719</v>
          </cell>
          <cell r="N121">
            <v>-167031952</v>
          </cell>
          <cell r="P121">
            <v>109050767</v>
          </cell>
          <cell r="R121">
            <v>109050767</v>
          </cell>
          <cell r="T121">
            <v>0</v>
          </cell>
          <cell r="W121">
            <v>99049397</v>
          </cell>
        </row>
        <row r="122">
          <cell r="A122" t="str">
            <v>Menos: Dividendos provisorios</v>
          </cell>
          <cell r="C122">
            <v>-99209913</v>
          </cell>
          <cell r="D122">
            <v>-22793338</v>
          </cell>
          <cell r="E122">
            <v>-32105057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-11089279</v>
          </cell>
          <cell r="L122">
            <v>-2133420</v>
          </cell>
          <cell r="M122">
            <v>-167331007</v>
          </cell>
          <cell r="N122">
            <v>68121094</v>
          </cell>
          <cell r="P122">
            <v>-99209913</v>
          </cell>
          <cell r="R122">
            <v>-99209913</v>
          </cell>
          <cell r="T122">
            <v>0</v>
          </cell>
          <cell r="W122">
            <v>-38877397</v>
          </cell>
        </row>
        <row r="123">
          <cell r="A123" t="str">
            <v>Deficit en periodo de desarrollo filial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K123">
            <v>0</v>
          </cell>
          <cell r="M123">
            <v>0</v>
          </cell>
          <cell r="N123">
            <v>0</v>
          </cell>
          <cell r="P123">
            <v>0</v>
          </cell>
          <cell r="R123">
            <v>0</v>
          </cell>
          <cell r="T123">
            <v>0</v>
          </cell>
          <cell r="W123">
            <v>0</v>
          </cell>
        </row>
        <row r="125">
          <cell r="A125" t="str">
            <v>Total utilidades retenidas</v>
          </cell>
          <cell r="C125">
            <v>217688893</v>
          </cell>
          <cell r="D125">
            <v>83792993</v>
          </cell>
          <cell r="E125">
            <v>-39813000</v>
          </cell>
          <cell r="F125">
            <v>-30280543</v>
          </cell>
          <cell r="G125">
            <v>1043857</v>
          </cell>
          <cell r="H125">
            <v>5086790</v>
          </cell>
          <cell r="I125">
            <v>-56342419</v>
          </cell>
          <cell r="J125">
            <v>-133010706</v>
          </cell>
          <cell r="K125">
            <v>-78247097</v>
          </cell>
          <cell r="L125">
            <v>41950549</v>
          </cell>
          <cell r="M125">
            <v>11869317</v>
          </cell>
          <cell r="N125">
            <v>205819576</v>
          </cell>
          <cell r="O125">
            <v>0</v>
          </cell>
          <cell r="P125">
            <v>217688893</v>
          </cell>
          <cell r="R125">
            <v>92947963</v>
          </cell>
          <cell r="T125">
            <v>124740930</v>
          </cell>
          <cell r="W125">
            <v>95633948</v>
          </cell>
        </row>
        <row r="127">
          <cell r="A127" t="str">
            <v xml:space="preserve">    Total Patrimonio</v>
          </cell>
          <cell r="C127">
            <v>942438982</v>
          </cell>
          <cell r="D127">
            <v>178411130</v>
          </cell>
          <cell r="E127">
            <v>212073616</v>
          </cell>
          <cell r="F127">
            <v>97987113</v>
          </cell>
          <cell r="G127">
            <v>-4641177</v>
          </cell>
          <cell r="H127">
            <v>2771485</v>
          </cell>
          <cell r="I127">
            <v>298635170</v>
          </cell>
          <cell r="J127">
            <v>281362209</v>
          </cell>
          <cell r="K127">
            <v>388686886</v>
          </cell>
          <cell r="L127">
            <v>55109517</v>
          </cell>
          <cell r="M127">
            <v>2452834931</v>
          </cell>
          <cell r="N127">
            <v>-1510395949</v>
          </cell>
          <cell r="O127">
            <v>0</v>
          </cell>
          <cell r="P127">
            <v>942438982</v>
          </cell>
          <cell r="R127">
            <v>948146991</v>
          </cell>
          <cell r="T127">
            <v>-5708009</v>
          </cell>
          <cell r="W127">
            <v>1079738212</v>
          </cell>
        </row>
        <row r="129">
          <cell r="A129" t="str">
            <v xml:space="preserve">    TOTAL PASIVOS Y PATRIMONIO</v>
          </cell>
          <cell r="C129">
            <v>985427737</v>
          </cell>
          <cell r="D129">
            <v>307729238</v>
          </cell>
          <cell r="E129">
            <v>238640025</v>
          </cell>
          <cell r="F129">
            <v>400521457</v>
          </cell>
          <cell r="G129">
            <v>15151763</v>
          </cell>
          <cell r="H129">
            <v>21568885</v>
          </cell>
          <cell r="I129">
            <v>300056507</v>
          </cell>
          <cell r="J129">
            <v>693865136</v>
          </cell>
          <cell r="K129">
            <v>1267309503</v>
          </cell>
          <cell r="L129">
            <v>208535483</v>
          </cell>
          <cell r="M129">
            <v>4438805734</v>
          </cell>
          <cell r="N129">
            <v>-1351568309</v>
          </cell>
          <cell r="O129">
            <v>-7152265</v>
          </cell>
          <cell r="P129">
            <v>3080085160</v>
          </cell>
          <cell r="R129">
            <v>3168330238</v>
          </cell>
          <cell r="T129">
            <v>-88245078</v>
          </cell>
          <cell r="W129">
            <v>3270898062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P 12"/>
      <sheetName val="Datos"/>
      <sheetName val="DICIEMBRE"/>
      <sheetName val="Patrimonios"/>
      <sheetName val="AD Invers"/>
      <sheetName val="AD Pat Neg"/>
      <sheetName val="Reserva  Dif T-C"/>
      <sheetName val="Ajuste Reserva Betania"/>
      <sheetName val="Dividendos"/>
      <sheetName val="Inver EERR"/>
      <sheetName val="Aumento_Dism"/>
      <sheetName val="EMPRESAS"/>
      <sheetName val="Balance General"/>
      <sheetName val="EERR ISAPRES ABIERTAS"/>
      <sheetName val="Bce.EP"/>
      <sheetName val="LBO"/>
      <sheetName val="Balance"/>
      <sheetName val="Inicio Análisis Cuentas"/>
      <sheetName val="CMRESU99"/>
      <sheetName val="SerieA1"/>
      <sheetName val="FCaja"/>
      <sheetName val="Precios"/>
      <sheetName val="AN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HOJADECONSOLIDACION"/>
      <sheetName val="Detalle Otros cargos-abonos"/>
      <sheetName val="Detalle Otros Flujo"/>
      <sheetName val="Flujo efec. y efec. equiv."/>
      <sheetName val="Detalle Saldos Flujo"/>
      <sheetName val="Flujo  EERR"/>
      <sheetName val="Saldos Iniciales"/>
      <sheetName val="dividendos"/>
      <sheetName val="Prestamos"/>
      <sheetName val="Analisis mensual"/>
      <sheetName val="Analisis anual"/>
      <sheetName val="AD In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dor"/>
      <sheetName val="Activo"/>
      <sheetName val="Pasivo"/>
      <sheetName val="E°Resultado"/>
      <sheetName val="Presentacion Flujo"/>
      <sheetName val="Reclasificaciones"/>
      <sheetName val="Porcentajes"/>
      <sheetName val="tipos de cambio"/>
      <sheetName val="Deposito a Plazo"/>
      <sheetName val="Deudores Varios"/>
      <sheetName val="Existencias"/>
      <sheetName val="Trans.EE.RR."/>
      <sheetName val="Efectos result"/>
      <sheetName val="FUT"/>
      <sheetName val="Impto."/>
      <sheetName val="Diferido Bt60 (a)"/>
      <sheetName val="Diferido Bt60 (e)"/>
      <sheetName val="Otros activos circ."/>
      <sheetName val="Pactos con retroc."/>
      <sheetName val="Activo fijo"/>
      <sheetName val="Inv. E-R"/>
      <sheetName val="San Isidro"/>
      <sheetName val="Pasivos asoc. CP"/>
      <sheetName val="Inversiones"/>
      <sheetName val="Inv Otras soc"/>
      <sheetName val="M Y M Valor"/>
      <sheetName val="Otros Act. LP"/>
      <sheetName val="Otros Pasivos CP"/>
      <sheetName val="Oblig. Bcos. CP"/>
      <sheetName val="Oblig. Bcos. LPpCP"/>
      <sheetName val="Oblig. Bcos. LP"/>
      <sheetName val="Pagarés"/>
      <sheetName val="Bono SVS"/>
      <sheetName val="Bonos series (b)"/>
      <sheetName val="Bonos series"/>
      <sheetName val="Prov. y Cast."/>
      <sheetName val="Indem al Personal"/>
      <sheetName val="Int. Minoritario"/>
      <sheetName val="Int. Minor. Resultado"/>
      <sheetName val="Patrimonio"/>
      <sheetName val="Acciones"/>
      <sheetName val="Dividendos"/>
      <sheetName val="Capital"/>
      <sheetName val="Deficit"/>
      <sheetName val="Reservas patrimonio"/>
      <sheetName val="Otros. Ig. F.Explot."/>
      <sheetName val="OtrosEg. F.Explot."/>
      <sheetName val="Corrección monetaria"/>
      <sheetName val="Diferencias de Cambio"/>
      <sheetName val="GastosBonos"/>
      <sheetName val="Derivados"/>
      <sheetName val="Garantías"/>
      <sheetName val="Garantías Ind"/>
      <sheetName val="Moneda Ext.Activo"/>
      <sheetName val="Moneda Ext.PasivoCP"/>
      <sheetName val="Moneda Ext.PasivoLP"/>
      <sheetName val="Item ext"/>
      <sheetName val="Otros Flujo"/>
      <sheetName val="introduccion"/>
      <sheetName val="Dólar Observado"/>
      <sheetName val="General Data"/>
      <sheetName val="Feuil1"/>
      <sheetName val="Liabilities"/>
      <sheetName val="2.1 Capital expenditure"/>
      <sheetName val="1. P-L"/>
      <sheetName val="P-L"/>
      <sheetName val="Parámetros"/>
      <sheetName val="BALANCE "/>
      <sheetName val="FCaja"/>
      <sheetName val="Proy."/>
      <sheetName val="RLI"/>
      <sheetName val="Asiento Agosto 2007"/>
      <sheetName val="Proyecciones"/>
      <sheetName val="Total Gral2003"/>
      <sheetName val="Por Suc 2003"/>
      <sheetName val="Por Suc 2003 (ind)"/>
      <sheetName val="Por Suc 2003 (col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Consolidado Ch$ 05-2005 Endesa"/>
      <sheetName val="#¡REF"/>
      <sheetName val="Proyecciones"/>
      <sheetName val="graficos"/>
      <sheetName val="Resultado"/>
      <sheetName val="bond curves-n.u."/>
      <sheetName val="Dólar Observado"/>
      <sheetName val="Axe_Doc"/>
      <sheetName val="Impuestos Diferidos "/>
      <sheetName val="Dic02"/>
      <sheetName val="Deposito a Plazo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3"/>
  <sheetViews>
    <sheetView showGridLines="0" workbookViewId="0"/>
  </sheetViews>
  <sheetFormatPr baseColWidth="10" defaultRowHeight="12.75"/>
  <cols>
    <col min="2" max="2" width="3.140625" customWidth="1"/>
    <col min="3" max="3" width="26.140625" bestFit="1" customWidth="1"/>
    <col min="4" max="4" width="2.5703125" customWidth="1"/>
    <col min="6" max="6" width="2" customWidth="1"/>
    <col min="8" max="8" width="1.85546875" customWidth="1"/>
  </cols>
  <sheetData>
    <row r="2" spans="3:9" ht="5.25" customHeight="1"/>
    <row r="4" spans="3:9" ht="15.75">
      <c r="C4" s="244"/>
      <c r="D4" s="244"/>
      <c r="E4" s="437" t="s">
        <v>35</v>
      </c>
      <c r="F4" s="437"/>
      <c r="G4" s="437"/>
      <c r="H4" s="244"/>
      <c r="I4" s="245"/>
    </row>
    <row r="5" spans="3:9" ht="12.75" customHeight="1">
      <c r="C5" s="436" t="s">
        <v>107</v>
      </c>
      <c r="D5" s="246"/>
      <c r="E5" s="438" t="s">
        <v>413</v>
      </c>
      <c r="F5" s="438"/>
      <c r="G5" s="438"/>
      <c r="H5" s="245"/>
      <c r="I5" s="247"/>
    </row>
    <row r="6" spans="3:9" ht="12.75" customHeight="1">
      <c r="C6" s="436"/>
      <c r="D6" s="246"/>
      <c r="E6" s="379">
        <v>2018</v>
      </c>
      <c r="F6" s="248">
        <v>2017</v>
      </c>
      <c r="G6" s="379">
        <v>2017</v>
      </c>
      <c r="H6" s="245"/>
      <c r="I6" s="380" t="s">
        <v>55</v>
      </c>
    </row>
    <row r="7" spans="3:9" ht="15.75">
      <c r="C7" s="249"/>
      <c r="D7" s="249"/>
      <c r="E7" s="439" t="s">
        <v>221</v>
      </c>
      <c r="F7" s="439"/>
      <c r="G7" s="439"/>
      <c r="H7" s="249"/>
      <c r="I7" s="380" t="s">
        <v>21</v>
      </c>
    </row>
    <row r="8" spans="3:9" ht="13.5" customHeight="1">
      <c r="C8" s="149" t="s">
        <v>10</v>
      </c>
      <c r="D8" s="149"/>
      <c r="E8" s="289">
        <v>145.19</v>
      </c>
      <c r="F8" s="289">
        <v>0</v>
      </c>
      <c r="G8" s="289">
        <v>70.808999999999997</v>
      </c>
      <c r="H8" s="289">
        <v>0</v>
      </c>
      <c r="I8" s="288">
        <v>105.04455648293299</v>
      </c>
    </row>
    <row r="9" spans="3:9" ht="15">
      <c r="C9" s="149" t="s">
        <v>58</v>
      </c>
      <c r="D9" s="149"/>
      <c r="E9" s="289">
        <v>255.31700000000001</v>
      </c>
      <c r="F9" s="289">
        <v>0</v>
      </c>
      <c r="G9" s="289">
        <v>166.99600000000001</v>
      </c>
      <c r="H9" s="289">
        <v>0</v>
      </c>
      <c r="I9" s="288">
        <v>52.888093127979104</v>
      </c>
    </row>
    <row r="10" spans="3:9" ht="15">
      <c r="C10" s="149" t="s">
        <v>14</v>
      </c>
      <c r="D10" s="149"/>
      <c r="E10" s="289">
        <v>292.62099999999998</v>
      </c>
      <c r="F10" s="289">
        <v>0</v>
      </c>
      <c r="G10" s="289">
        <v>289.87</v>
      </c>
      <c r="H10" s="289">
        <v>0</v>
      </c>
      <c r="I10" s="288">
        <v>0.94904612412460843</v>
      </c>
    </row>
    <row r="11" spans="3:9" ht="15">
      <c r="C11" s="149" t="s">
        <v>59</v>
      </c>
      <c r="D11" s="149"/>
      <c r="E11" s="289">
        <v>132.67599999999999</v>
      </c>
      <c r="F11" s="289">
        <v>0</v>
      </c>
      <c r="G11" s="289">
        <v>129.988</v>
      </c>
      <c r="H11" s="289">
        <v>0</v>
      </c>
      <c r="I11" s="288">
        <v>2.0678831892174676</v>
      </c>
    </row>
    <row r="12" spans="3:9" ht="15" hidden="1" customHeight="1">
      <c r="C12" s="149" t="s">
        <v>287</v>
      </c>
      <c r="D12" s="149"/>
      <c r="E12" s="289">
        <v>-5.6970000000000001</v>
      </c>
      <c r="F12" s="289">
        <v>0</v>
      </c>
      <c r="G12" s="289">
        <v>-7.0289999999999999</v>
      </c>
      <c r="H12" s="289">
        <v>0</v>
      </c>
      <c r="I12" s="288">
        <v>0</v>
      </c>
    </row>
    <row r="13" spans="3:9" ht="15.75">
      <c r="C13" s="290" t="s">
        <v>288</v>
      </c>
      <c r="D13" s="290"/>
      <c r="E13" s="293">
        <v>820.10699999999986</v>
      </c>
      <c r="F13" s="293">
        <v>0</v>
      </c>
      <c r="G13" s="293">
        <v>650.63400000000001</v>
      </c>
      <c r="H13" s="291">
        <v>0</v>
      </c>
      <c r="I13" s="292">
        <v>26.047363033594895</v>
      </c>
    </row>
  </sheetData>
  <mergeCells count="4">
    <mergeCell ref="C5:C6"/>
    <mergeCell ref="E4:G4"/>
    <mergeCell ref="E5:G5"/>
    <mergeCell ref="E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workbookViewId="0"/>
  </sheetViews>
  <sheetFormatPr baseColWidth="10" defaultColWidth="7.28515625" defaultRowHeight="12.75"/>
  <cols>
    <col min="1" max="1" width="0.7109375" style="170" customWidth="1"/>
    <col min="2" max="2" width="10.5703125" style="170" customWidth="1"/>
    <col min="3" max="3" width="27.140625" style="170" customWidth="1"/>
    <col min="4" max="4" width="12" style="170" customWidth="1"/>
    <col min="5" max="6" width="13" style="382" customWidth="1"/>
    <col min="7" max="7" width="10.140625" style="382" customWidth="1"/>
    <col min="8" max="8" width="13.42578125" style="170" customWidth="1"/>
    <col min="9" max="9" width="10.42578125" style="170" customWidth="1"/>
    <col min="10" max="10" width="1.140625" style="170" customWidth="1"/>
    <col min="11" max="11" width="7.28515625" style="170" customWidth="1"/>
    <col min="12" max="16384" width="7.28515625" style="170"/>
  </cols>
  <sheetData>
    <row r="1" spans="1:9">
      <c r="A1" s="170">
        <v>0</v>
      </c>
    </row>
    <row r="2" spans="1:9" ht="6" customHeight="1"/>
    <row r="3" spans="1:9" ht="15.75" customHeight="1">
      <c r="B3" s="459" t="s">
        <v>94</v>
      </c>
      <c r="C3" s="459"/>
      <c r="D3" s="381" t="s">
        <v>95</v>
      </c>
      <c r="E3" s="171" t="s">
        <v>407</v>
      </c>
      <c r="F3" s="171" t="s">
        <v>408</v>
      </c>
      <c r="G3" s="171" t="s">
        <v>409</v>
      </c>
      <c r="H3" s="381" t="s">
        <v>103</v>
      </c>
      <c r="I3" s="381" t="s">
        <v>104</v>
      </c>
    </row>
    <row r="4" spans="1:9" ht="6" customHeight="1">
      <c r="E4" s="170"/>
      <c r="F4" s="170"/>
      <c r="G4" s="170"/>
    </row>
    <row r="5" spans="1:9" ht="18" customHeight="1">
      <c r="B5" s="383" t="s">
        <v>80</v>
      </c>
      <c r="C5" s="384" t="s">
        <v>86</v>
      </c>
      <c r="D5" s="385" t="s">
        <v>105</v>
      </c>
      <c r="E5" s="386">
        <v>0.89391109450877848</v>
      </c>
      <c r="F5" s="386">
        <v>0.92115930279691938</v>
      </c>
      <c r="G5" s="386"/>
      <c r="H5" s="401">
        <v>-2.7248208288140896E-2</v>
      </c>
      <c r="I5" s="402">
        <v>-2.9580343166927925E-2</v>
      </c>
    </row>
    <row r="6" spans="1:9" ht="18" customHeight="1">
      <c r="B6" s="384"/>
      <c r="C6" s="384" t="s">
        <v>85</v>
      </c>
      <c r="D6" s="385" t="s">
        <v>105</v>
      </c>
      <c r="E6" s="386">
        <v>0.84169592827792294</v>
      </c>
      <c r="F6" s="386">
        <v>0.87128313741386298</v>
      </c>
      <c r="G6" s="386"/>
      <c r="H6" s="401">
        <v>-2.958720913594004E-2</v>
      </c>
      <c r="I6" s="402">
        <v>-3.3958202409105076E-2</v>
      </c>
    </row>
    <row r="7" spans="1:9" ht="18" customHeight="1" thickBot="1">
      <c r="B7" s="387"/>
      <c r="C7" s="387" t="s">
        <v>87</v>
      </c>
      <c r="D7" s="388" t="s">
        <v>232</v>
      </c>
      <c r="E7" s="279">
        <v>-568</v>
      </c>
      <c r="F7" s="403">
        <v>-389</v>
      </c>
      <c r="G7" s="403"/>
      <c r="H7" s="403">
        <v>-179</v>
      </c>
      <c r="I7" s="404">
        <v>0.46015424164524421</v>
      </c>
    </row>
    <row r="8" spans="1:9" ht="18" customHeight="1" thickTop="1">
      <c r="B8" s="389" t="s">
        <v>81</v>
      </c>
      <c r="C8" s="390" t="s">
        <v>81</v>
      </c>
      <c r="D8" s="391" t="s">
        <v>105</v>
      </c>
      <c r="E8" s="405">
        <v>1.4264447309811277</v>
      </c>
      <c r="F8" s="405">
        <v>1.436163787897089</v>
      </c>
      <c r="G8" s="405"/>
      <c r="H8" s="406">
        <v>-9.7190569159613105E-3</v>
      </c>
      <c r="I8" s="407">
        <v>-6.7673736086832914E-3</v>
      </c>
    </row>
    <row r="9" spans="1:9" ht="18" customHeight="1">
      <c r="B9" s="390"/>
      <c r="C9" s="390" t="s">
        <v>89</v>
      </c>
      <c r="D9" s="391" t="s">
        <v>21</v>
      </c>
      <c r="E9" s="408">
        <v>0.43997041663242664</v>
      </c>
      <c r="F9" s="408">
        <v>0.41497056349873845</v>
      </c>
      <c r="G9" s="408"/>
      <c r="H9" s="407">
        <v>2.4999853133688188E-2</v>
      </c>
      <c r="I9" s="407">
        <v>6.0244883210286204E-2</v>
      </c>
    </row>
    <row r="10" spans="1:9" ht="18" customHeight="1">
      <c r="B10" s="390"/>
      <c r="C10" s="390" t="s">
        <v>88</v>
      </c>
      <c r="D10" s="391" t="s">
        <v>21</v>
      </c>
      <c r="E10" s="408">
        <v>0.56002958336757336</v>
      </c>
      <c r="F10" s="408">
        <v>0.5850294365012616</v>
      </c>
      <c r="G10" s="408"/>
      <c r="H10" s="407">
        <v>-2.4999853133688243E-2</v>
      </c>
      <c r="I10" s="407">
        <v>-4.2732641426042717E-2</v>
      </c>
    </row>
    <row r="11" spans="1:9" ht="18" customHeight="1" thickBot="1">
      <c r="B11" s="392"/>
      <c r="C11" s="392" t="s">
        <v>90</v>
      </c>
      <c r="D11" s="393" t="s">
        <v>105</v>
      </c>
      <c r="E11" s="409">
        <v>4.0796019900497509</v>
      </c>
      <c r="F11" s="409"/>
      <c r="G11" s="409">
        <v>2.5038461538461538</v>
      </c>
      <c r="H11" s="410">
        <v>1.575755836203597</v>
      </c>
      <c r="I11" s="411">
        <v>0.62933412813046896</v>
      </c>
    </row>
    <row r="12" spans="1:9" ht="18" customHeight="1" thickTop="1">
      <c r="B12" s="394" t="s">
        <v>82</v>
      </c>
      <c r="C12" s="395" t="s">
        <v>91</v>
      </c>
      <c r="D12" s="396" t="s">
        <v>21</v>
      </c>
      <c r="E12" s="397">
        <v>0.22535714285714287</v>
      </c>
      <c r="F12" s="397"/>
      <c r="G12" s="397">
        <v>0.20394173093401885</v>
      </c>
      <c r="H12" s="412">
        <v>2.1415411923124017E-2</v>
      </c>
      <c r="I12" s="412">
        <v>0.10500750300120054</v>
      </c>
    </row>
    <row r="13" spans="1:9" ht="18" customHeight="1">
      <c r="B13" s="395"/>
      <c r="C13" s="395" t="s">
        <v>92</v>
      </c>
      <c r="D13" s="396" t="s">
        <v>21</v>
      </c>
      <c r="E13" s="397">
        <v>0.12959999999999999</v>
      </c>
      <c r="F13" s="397"/>
      <c r="G13" s="397">
        <v>6.6000000000000003E-2</v>
      </c>
      <c r="H13" s="412">
        <v>6.359999999999999E-2</v>
      </c>
      <c r="I13" s="412">
        <v>0.9636363636363634</v>
      </c>
    </row>
    <row r="14" spans="1:9" ht="18" customHeight="1" thickBot="1">
      <c r="B14" s="398"/>
      <c r="C14" s="398" t="s">
        <v>93</v>
      </c>
      <c r="D14" s="399" t="s">
        <v>21</v>
      </c>
      <c r="E14" s="413">
        <v>7.1099999999999997E-2</v>
      </c>
      <c r="F14" s="400"/>
      <c r="G14" s="400">
        <v>4.3999999999999997E-2</v>
      </c>
      <c r="H14" s="414">
        <v>2.7099999999999999E-2</v>
      </c>
      <c r="I14" s="414">
        <v>0.61590909090909096</v>
      </c>
    </row>
    <row r="15" spans="1:9" ht="6" customHeight="1" thickTop="1"/>
    <row r="16" spans="1:9" ht="11.25" customHeight="1">
      <c r="B16" s="170" t="s">
        <v>83</v>
      </c>
    </row>
    <row r="17" spans="2:7" ht="17.25" customHeight="1">
      <c r="B17" s="170" t="s">
        <v>84</v>
      </c>
      <c r="E17" s="170"/>
      <c r="F17" s="170"/>
      <c r="G17" s="170"/>
    </row>
    <row r="18" spans="2:7">
      <c r="E18" s="170"/>
      <c r="F18" s="170"/>
      <c r="G18" s="170"/>
    </row>
  </sheetData>
  <mergeCells count="1">
    <mergeCell ref="B3:C3"/>
  </mergeCells>
  <phoneticPr fontId="12" type="noConversion"/>
  <printOptions horizontalCentered="1" verticalCentered="1"/>
  <pageMargins left="0.21" right="0.21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6"/>
  <sheetViews>
    <sheetView showGridLines="0" zoomScaleNormal="100" workbookViewId="0"/>
  </sheetViews>
  <sheetFormatPr baseColWidth="10" defaultRowHeight="12.75"/>
  <cols>
    <col min="1" max="1" width="2.5703125" style="3" customWidth="1"/>
    <col min="2" max="2" width="41.28515625" style="3" customWidth="1"/>
    <col min="3" max="3" width="16.85546875" style="3" customWidth="1"/>
    <col min="4" max="4" width="17.7109375" style="3" customWidth="1"/>
    <col min="5" max="6" width="12.28515625" style="3" customWidth="1"/>
    <col min="7" max="7" width="2" style="3" customWidth="1"/>
    <col min="8" max="8" width="5" style="3" customWidth="1"/>
    <col min="9" max="16384" width="11.42578125" style="3"/>
  </cols>
  <sheetData>
    <row r="3" spans="2:17" ht="14.25">
      <c r="B3" s="460" t="s">
        <v>96</v>
      </c>
      <c r="C3" s="460"/>
      <c r="D3" s="460"/>
      <c r="E3" s="460"/>
      <c r="F3" s="460"/>
    </row>
    <row r="4" spans="2:17" s="49" customFormat="1" ht="17.25" customHeight="1">
      <c r="B4" s="461" t="s">
        <v>229</v>
      </c>
      <c r="C4" s="461"/>
      <c r="D4" s="461"/>
      <c r="E4" s="461"/>
      <c r="F4" s="461"/>
    </row>
    <row r="5" spans="2:17" s="50" customFormat="1" ht="15.75" customHeight="1">
      <c r="C5" s="51"/>
      <c r="D5" s="51"/>
      <c r="E5" s="51"/>
      <c r="F5" s="51"/>
    </row>
    <row r="6" spans="2:17" ht="48" customHeight="1">
      <c r="B6" s="463" t="s">
        <v>60</v>
      </c>
      <c r="C6" s="462" t="s">
        <v>122</v>
      </c>
      <c r="D6" s="462"/>
      <c r="E6" s="462" t="s">
        <v>97</v>
      </c>
      <c r="F6" s="462"/>
      <c r="K6"/>
      <c r="L6"/>
      <c r="M6"/>
      <c r="N6"/>
      <c r="O6"/>
      <c r="P6"/>
      <c r="Q6"/>
    </row>
    <row r="7" spans="2:17" ht="21.75" customHeight="1">
      <c r="B7" s="463"/>
      <c r="C7" s="150" t="s">
        <v>417</v>
      </c>
      <c r="D7" s="150" t="s">
        <v>418</v>
      </c>
      <c r="E7" s="150" t="s">
        <v>417</v>
      </c>
      <c r="F7" s="150" t="s">
        <v>418</v>
      </c>
      <c r="J7"/>
      <c r="K7"/>
      <c r="L7"/>
      <c r="M7"/>
      <c r="N7"/>
      <c r="O7"/>
      <c r="P7"/>
      <c r="Q7"/>
    </row>
    <row r="8" spans="2:17" ht="6" customHeight="1">
      <c r="B8" s="127"/>
      <c r="C8" s="127"/>
      <c r="D8" s="127"/>
      <c r="E8" s="127"/>
      <c r="F8" s="127"/>
      <c r="J8"/>
      <c r="K8"/>
      <c r="L8"/>
      <c r="M8"/>
      <c r="N8"/>
      <c r="O8"/>
      <c r="P8"/>
      <c r="Q8"/>
    </row>
    <row r="9" spans="2:17" ht="13.5" customHeight="1">
      <c r="B9" s="128" t="s">
        <v>289</v>
      </c>
      <c r="C9" s="129">
        <v>0.14564127760838999</v>
      </c>
      <c r="D9" s="129">
        <v>0</v>
      </c>
      <c r="E9" s="129">
        <v>0.90523555808266998</v>
      </c>
      <c r="F9" s="129">
        <v>1</v>
      </c>
      <c r="J9" t="s">
        <v>218</v>
      </c>
      <c r="K9"/>
      <c r="L9"/>
      <c r="M9"/>
      <c r="N9"/>
      <c r="O9"/>
      <c r="P9"/>
      <c r="Q9"/>
    </row>
    <row r="10" spans="2:17" ht="13.5" customHeight="1">
      <c r="B10" s="128" t="s">
        <v>244</v>
      </c>
      <c r="C10" s="129">
        <v>13.406000000000001</v>
      </c>
      <c r="D10" s="129">
        <v>12</v>
      </c>
      <c r="E10" s="129">
        <v>7.6139906743231602</v>
      </c>
      <c r="F10" s="129">
        <v>9</v>
      </c>
      <c r="J10"/>
      <c r="K10"/>
      <c r="L10"/>
      <c r="M10"/>
      <c r="N10"/>
      <c r="O10"/>
      <c r="P10"/>
      <c r="Q10"/>
    </row>
    <row r="11" spans="2:17" ht="13.5" customHeight="1">
      <c r="B11" s="128" t="s">
        <v>290</v>
      </c>
      <c r="C11" s="129">
        <v>19.364689776501091</v>
      </c>
      <c r="D11" s="129">
        <v>47</v>
      </c>
      <c r="E11" s="129">
        <v>18.628232598601326</v>
      </c>
      <c r="F11" s="129">
        <v>18</v>
      </c>
      <c r="J11"/>
      <c r="K11"/>
      <c r="L11"/>
      <c r="M11"/>
      <c r="N11"/>
      <c r="O11"/>
      <c r="P11"/>
      <c r="Q11"/>
    </row>
    <row r="12" spans="2:17" ht="13.5" customHeight="1">
      <c r="B12" s="128" t="s">
        <v>265</v>
      </c>
      <c r="C12" s="129">
        <v>8.968</v>
      </c>
      <c r="D12" s="129">
        <v>16</v>
      </c>
      <c r="E12" s="129">
        <v>13.356732019916636</v>
      </c>
      <c r="F12" s="129">
        <v>15</v>
      </c>
      <c r="J12"/>
      <c r="K12"/>
      <c r="L12"/>
      <c r="M12"/>
      <c r="N12"/>
      <c r="O12"/>
      <c r="P12"/>
      <c r="Q12"/>
    </row>
    <row r="13" spans="2:17" ht="13.5" customHeight="1">
      <c r="B13" s="128" t="s">
        <v>421</v>
      </c>
      <c r="C13" s="129">
        <v>50.671999999999997</v>
      </c>
      <c r="D13" s="129">
        <v>4</v>
      </c>
      <c r="E13" s="129">
        <v>22.135798079551954</v>
      </c>
      <c r="F13" s="129">
        <v>8</v>
      </c>
      <c r="J13"/>
      <c r="K13"/>
      <c r="L13"/>
      <c r="M13"/>
      <c r="N13"/>
      <c r="O13"/>
      <c r="P13"/>
      <c r="Q13"/>
    </row>
    <row r="14" spans="2:17" ht="13.5" customHeight="1">
      <c r="B14" s="128" t="s">
        <v>252</v>
      </c>
      <c r="C14" s="129">
        <v>0.12104624434495928</v>
      </c>
      <c r="D14" s="129">
        <v>0</v>
      </c>
      <c r="E14" s="129">
        <v>1.9793764476952505</v>
      </c>
      <c r="F14" s="129">
        <v>2</v>
      </c>
      <c r="J14"/>
      <c r="K14"/>
      <c r="L14"/>
      <c r="M14"/>
      <c r="N14"/>
      <c r="O14"/>
      <c r="P14"/>
      <c r="Q14"/>
    </row>
    <row r="15" spans="2:17" ht="13.5" customHeight="1">
      <c r="B15" s="128" t="s">
        <v>291</v>
      </c>
      <c r="C15" s="129">
        <v>2.5748877474478582</v>
      </c>
      <c r="D15" s="129">
        <v>3</v>
      </c>
      <c r="E15" s="129">
        <v>3.0314731793726239</v>
      </c>
      <c r="F15" s="129">
        <v>2</v>
      </c>
      <c r="J15"/>
      <c r="K15"/>
      <c r="L15"/>
      <c r="M15"/>
      <c r="N15"/>
      <c r="O15"/>
      <c r="P15"/>
      <c r="Q15"/>
    </row>
    <row r="16" spans="2:17" ht="13.5" customHeight="1">
      <c r="B16" s="128" t="s">
        <v>254</v>
      </c>
      <c r="C16" s="129">
        <v>5.9612084470537521E-2</v>
      </c>
      <c r="D16" s="129">
        <v>1</v>
      </c>
      <c r="E16" s="129">
        <v>4.2863582075713715</v>
      </c>
      <c r="F16" s="129">
        <v>4</v>
      </c>
      <c r="J16"/>
      <c r="K16"/>
      <c r="L16"/>
      <c r="M16"/>
      <c r="N16"/>
      <c r="O16"/>
      <c r="P16"/>
      <c r="Q16"/>
    </row>
    <row r="17" spans="2:17" ht="13.5" customHeight="1">
      <c r="B17" s="128" t="s">
        <v>22</v>
      </c>
      <c r="C17" s="129">
        <v>45.489289955238796</v>
      </c>
      <c r="D17" s="129">
        <v>24</v>
      </c>
      <c r="E17" s="129">
        <v>5.4796033755426921</v>
      </c>
      <c r="F17" s="129">
        <v>5</v>
      </c>
      <c r="J17"/>
      <c r="K17"/>
      <c r="L17"/>
      <c r="M17"/>
      <c r="N17"/>
      <c r="O17"/>
      <c r="P17"/>
      <c r="Q17"/>
    </row>
    <row r="18" spans="2:17" ht="13.5" customHeight="1">
      <c r="B18" s="128" t="s">
        <v>268</v>
      </c>
      <c r="C18" s="129">
        <v>20.918770000000002</v>
      </c>
      <c r="D18" s="129">
        <v>29</v>
      </c>
      <c r="E18" s="129">
        <v>13.15323729703832</v>
      </c>
      <c r="F18" s="129">
        <v>12</v>
      </c>
      <c r="J18"/>
      <c r="K18"/>
      <c r="L18"/>
      <c r="M18"/>
      <c r="N18"/>
      <c r="O18"/>
      <c r="P18"/>
      <c r="Q18"/>
    </row>
    <row r="19" spans="2:17" ht="13.5" customHeight="1">
      <c r="B19" s="128" t="s">
        <v>292</v>
      </c>
      <c r="C19" s="129">
        <v>39.595209110823632</v>
      </c>
      <c r="D19" s="129">
        <v>59</v>
      </c>
      <c r="E19" s="129">
        <v>22.947629306199627</v>
      </c>
      <c r="F19" s="129">
        <v>22</v>
      </c>
      <c r="J19"/>
      <c r="K19"/>
      <c r="L19"/>
      <c r="M19"/>
      <c r="N19"/>
      <c r="O19"/>
      <c r="P19"/>
      <c r="Q19"/>
    </row>
    <row r="20" spans="2:17" ht="13.5" customHeight="1">
      <c r="B20" s="128" t="s">
        <v>293</v>
      </c>
      <c r="C20" s="129">
        <v>44.212553609638576</v>
      </c>
      <c r="D20" s="129">
        <v>39</v>
      </c>
      <c r="E20" s="129">
        <v>15.491472377804685</v>
      </c>
      <c r="F20" s="129">
        <v>14</v>
      </c>
      <c r="J20"/>
      <c r="K20"/>
      <c r="L20"/>
      <c r="M20"/>
      <c r="N20"/>
      <c r="O20"/>
      <c r="P20"/>
      <c r="Q20"/>
    </row>
    <row r="21" spans="2:17" ht="13.5" customHeight="1">
      <c r="B21" s="128" t="s">
        <v>23</v>
      </c>
      <c r="C21" s="129">
        <v>82.556966225951314</v>
      </c>
      <c r="D21" s="129">
        <v>59</v>
      </c>
      <c r="E21" s="129">
        <v>29.703887997051559</v>
      </c>
      <c r="F21" s="129">
        <v>26</v>
      </c>
      <c r="J21"/>
      <c r="K21"/>
      <c r="L21"/>
      <c r="M21"/>
      <c r="N21"/>
      <c r="O21"/>
      <c r="P21"/>
      <c r="Q21"/>
    </row>
    <row r="22" spans="2:17" ht="13.5" customHeight="1">
      <c r="B22" s="128" t="s">
        <v>294</v>
      </c>
      <c r="C22" s="129">
        <v>0</v>
      </c>
      <c r="D22" s="129">
        <v>2</v>
      </c>
      <c r="E22" s="129">
        <v>1.5650364099109301E-2</v>
      </c>
      <c r="F22" s="129">
        <v>0</v>
      </c>
      <c r="J22"/>
      <c r="K22"/>
      <c r="L22"/>
      <c r="M22"/>
      <c r="N22"/>
      <c r="O22"/>
      <c r="P22"/>
      <c r="Q22"/>
    </row>
    <row r="23" spans="2:17" ht="13.5" customHeight="1">
      <c r="B23" s="128" t="s">
        <v>295</v>
      </c>
      <c r="C23" s="129">
        <v>0.36053945205760712</v>
      </c>
      <c r="D23" s="129">
        <v>0</v>
      </c>
      <c r="E23" s="129">
        <v>3.5070519353842302</v>
      </c>
      <c r="F23" s="129">
        <v>4</v>
      </c>
      <c r="J23"/>
      <c r="K23"/>
      <c r="L23"/>
      <c r="M23"/>
      <c r="N23"/>
      <c r="O23"/>
      <c r="P23"/>
      <c r="Q23"/>
    </row>
    <row r="24" spans="2:17" ht="13.5" customHeight="1">
      <c r="B24" s="128" t="s">
        <v>267</v>
      </c>
      <c r="C24" s="129">
        <v>2.74532</v>
      </c>
      <c r="D24" s="129">
        <v>3</v>
      </c>
      <c r="E24" s="129">
        <v>3.5770655099236657</v>
      </c>
      <c r="F24" s="129">
        <v>2</v>
      </c>
      <c r="J24"/>
      <c r="K24"/>
      <c r="L24"/>
      <c r="M24"/>
      <c r="N24"/>
      <c r="O24"/>
      <c r="P24"/>
      <c r="Q24"/>
    </row>
    <row r="25" spans="2:17" ht="13.5" customHeight="1">
      <c r="B25" s="128" t="s">
        <v>296</v>
      </c>
      <c r="C25" s="129">
        <v>1.5744446270747174</v>
      </c>
      <c r="D25" s="129">
        <v>0</v>
      </c>
      <c r="E25" s="129">
        <v>0.83492804398738174</v>
      </c>
      <c r="F25" s="129">
        <v>0</v>
      </c>
      <c r="J25"/>
      <c r="K25"/>
      <c r="L25"/>
      <c r="M25"/>
      <c r="N25"/>
      <c r="O25"/>
      <c r="P25"/>
      <c r="Q25"/>
    </row>
    <row r="26" spans="2:17" ht="13.5" customHeight="1">
      <c r="B26" s="175" t="s">
        <v>20</v>
      </c>
      <c r="C26" s="176">
        <v>332.76497011115748</v>
      </c>
      <c r="D26" s="176">
        <v>298</v>
      </c>
      <c r="E26" s="176">
        <v>166.64772297214628</v>
      </c>
      <c r="F26" s="176">
        <v>144</v>
      </c>
      <c r="J26"/>
      <c r="K26"/>
      <c r="L26"/>
      <c r="M26"/>
      <c r="N26"/>
      <c r="O26"/>
      <c r="P26"/>
      <c r="Q26"/>
    </row>
    <row r="27" spans="2:17" ht="10.5" customHeight="1">
      <c r="B27" s="130"/>
      <c r="C27" s="172"/>
      <c r="D27" s="172"/>
      <c r="E27" s="172"/>
      <c r="F27" s="172"/>
      <c r="J27"/>
      <c r="K27"/>
      <c r="L27"/>
      <c r="M27"/>
      <c r="N27"/>
      <c r="O27"/>
      <c r="P27"/>
      <c r="Q27"/>
    </row>
    <row r="28" spans="2:17">
      <c r="B28" s="173" t="s">
        <v>98</v>
      </c>
      <c r="C28" s="172"/>
      <c r="D28" s="174"/>
      <c r="E28" s="174"/>
      <c r="F28" s="172"/>
      <c r="J28"/>
      <c r="K28"/>
      <c r="L28"/>
      <c r="M28"/>
    </row>
    <row r="29" spans="2:17">
      <c r="C29" s="63"/>
      <c r="D29" s="63"/>
      <c r="E29" s="63"/>
      <c r="F29" s="63"/>
      <c r="J29"/>
      <c r="K29"/>
      <c r="L29"/>
      <c r="M29"/>
    </row>
    <row r="30" spans="2:17">
      <c r="C30" s="63"/>
      <c r="J30"/>
      <c r="K30"/>
      <c r="L30"/>
      <c r="M30"/>
    </row>
    <row r="31" spans="2:17">
      <c r="C31"/>
      <c r="D31"/>
      <c r="F31"/>
    </row>
    <row r="32" spans="2:17">
      <c r="C32" s="116"/>
      <c r="D32"/>
      <c r="E32" s="116"/>
      <c r="F32"/>
    </row>
    <row r="33" spans="3:8">
      <c r="C33"/>
      <c r="D33"/>
      <c r="E33"/>
      <c r="F33"/>
      <c r="G33"/>
      <c r="H33"/>
    </row>
    <row r="34" spans="3:8">
      <c r="C34" s="59"/>
      <c r="D34"/>
      <c r="E34"/>
      <c r="F34"/>
      <c r="G34"/>
      <c r="H34"/>
    </row>
    <row r="35" spans="3:8">
      <c r="G35"/>
      <c r="H35"/>
    </row>
    <row r="36" spans="3:8">
      <c r="G36"/>
      <c r="H36"/>
    </row>
  </sheetData>
  <mergeCells count="5">
    <mergeCell ref="B3:F3"/>
    <mergeCell ref="B4:F4"/>
    <mergeCell ref="C6:D6"/>
    <mergeCell ref="E6:F6"/>
    <mergeCell ref="B6:B7"/>
  </mergeCells>
  <phoneticPr fontId="12" type="noConversion"/>
  <printOptions horizontalCentered="1" verticalCentered="1"/>
  <pageMargins left="0.23" right="0.21" top="0.81" bottom="1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showGridLines="0" workbookViewId="0"/>
  </sheetViews>
  <sheetFormatPr baseColWidth="10" defaultRowHeight="12.75"/>
  <cols>
    <col min="1" max="1" width="11.42578125" style="135"/>
    <col min="2" max="2" width="20.5703125" style="135" customWidth="1"/>
    <col min="3" max="16384" width="11.42578125" style="135"/>
  </cols>
  <sheetData>
    <row r="2" spans="2:14">
      <c r="B2" s="463" t="s">
        <v>151</v>
      </c>
      <c r="C2" s="464" t="s">
        <v>136</v>
      </c>
      <c r="D2" s="464"/>
      <c r="E2" s="464" t="s">
        <v>75</v>
      </c>
      <c r="F2" s="464"/>
      <c r="G2" s="464" t="s">
        <v>76</v>
      </c>
      <c r="H2" s="464"/>
    </row>
    <row r="3" spans="2:14">
      <c r="B3" s="463"/>
      <c r="C3" s="464" t="s">
        <v>152</v>
      </c>
      <c r="D3" s="464"/>
      <c r="E3" s="464" t="s">
        <v>21</v>
      </c>
      <c r="F3" s="464"/>
      <c r="G3" s="464" t="s">
        <v>153</v>
      </c>
      <c r="H3" s="464"/>
    </row>
    <row r="4" spans="2:14">
      <c r="B4" s="463"/>
      <c r="C4" s="150" t="s">
        <v>417</v>
      </c>
      <c r="D4" s="150" t="s">
        <v>418</v>
      </c>
      <c r="E4" s="150" t="s">
        <v>417</v>
      </c>
      <c r="F4" s="150" t="s">
        <v>418</v>
      </c>
      <c r="G4" s="150" t="s">
        <v>417</v>
      </c>
      <c r="H4" s="150" t="s">
        <v>418</v>
      </c>
    </row>
    <row r="5" spans="2:14" s="141" customFormat="1">
      <c r="B5" s="138"/>
      <c r="C5" s="139"/>
      <c r="D5" s="139"/>
      <c r="E5" s="140"/>
      <c r="F5" s="140"/>
      <c r="G5" s="139"/>
      <c r="H5" s="139"/>
    </row>
    <row r="6" spans="2:14" ht="13.5" thickBot="1">
      <c r="B6" s="132" t="s">
        <v>17</v>
      </c>
      <c r="C6" s="134">
        <v>4626.3577749969299</v>
      </c>
      <c r="D6" s="134">
        <v>4635.1097868216802</v>
      </c>
      <c r="E6" s="144">
        <v>0.11980920427254499</v>
      </c>
      <c r="F6" s="144">
        <v>0.12132315446105998</v>
      </c>
      <c r="G6" s="134">
        <v>2535457</v>
      </c>
      <c r="H6" s="134">
        <v>2512721</v>
      </c>
    </row>
    <row r="7" spans="2:14" ht="13.5" thickBot="1">
      <c r="B7" s="132" t="s">
        <v>239</v>
      </c>
      <c r="C7" s="134">
        <v>2021</v>
      </c>
      <c r="D7" s="134">
        <v>2073.9129683414999</v>
      </c>
      <c r="E7" s="144">
        <v>8.1600000000000006E-2</v>
      </c>
      <c r="F7" s="144">
        <v>7.831308817593001E-2</v>
      </c>
      <c r="G7" s="134">
        <v>1403352</v>
      </c>
      <c r="H7" s="134">
        <v>1379316</v>
      </c>
    </row>
    <row r="8" spans="2:14" ht="13.5" thickBot="1">
      <c r="B8" s="132" t="s">
        <v>241</v>
      </c>
      <c r="C8" s="134">
        <v>3008.2231033084699</v>
      </c>
      <c r="D8" s="134">
        <v>3121.9047699447001</v>
      </c>
      <c r="E8" s="144">
        <v>0.205092634244287</v>
      </c>
      <c r="F8" s="144">
        <v>0.19541635330358001</v>
      </c>
      <c r="G8" s="134">
        <v>2992407.25</v>
      </c>
      <c r="H8" s="134">
        <v>3063304</v>
      </c>
    </row>
    <row r="9" spans="2:14" ht="13.5" thickBot="1">
      <c r="B9" s="132" t="s">
        <v>240</v>
      </c>
      <c r="C9" s="134">
        <v>2867.0557093570601</v>
      </c>
      <c r="D9" s="134">
        <v>2657.7247759121201</v>
      </c>
      <c r="E9" s="144">
        <v>0.137872249125123</v>
      </c>
      <c r="F9" s="144">
        <v>0.12805447492711</v>
      </c>
      <c r="G9" s="134">
        <v>3990591.05</v>
      </c>
      <c r="H9" s="134">
        <v>3925905</v>
      </c>
    </row>
    <row r="10" spans="2:14" ht="13.5" thickBot="1">
      <c r="B10" s="132" t="s">
        <v>422</v>
      </c>
      <c r="C10" s="134">
        <v>3253.0015660916802</v>
      </c>
      <c r="D10" s="134">
        <v>2078.5520691321099</v>
      </c>
      <c r="E10" s="144">
        <v>0.119487393860466</v>
      </c>
      <c r="F10" s="144">
        <v>0.12720000000000001</v>
      </c>
      <c r="G10" s="134">
        <v>2945439</v>
      </c>
      <c r="H10" s="134">
        <v>2828459</v>
      </c>
    </row>
    <row r="11" spans="2:14" ht="13.5" thickBot="1">
      <c r="B11" s="132" t="s">
        <v>154</v>
      </c>
      <c r="C11" s="134">
        <v>3409.27</v>
      </c>
      <c r="D11" s="134">
        <v>3372.4621488989601</v>
      </c>
      <c r="E11" s="144">
        <v>7.8799999999999995E-2</v>
      </c>
      <c r="F11" s="144">
        <v>7.8247752979090007E-2</v>
      </c>
      <c r="G11" s="134">
        <v>3363948</v>
      </c>
      <c r="H11" s="134">
        <v>3268564</v>
      </c>
    </row>
    <row r="12" spans="2:14">
      <c r="B12" s="128"/>
      <c r="C12" s="129"/>
      <c r="D12" s="129"/>
      <c r="E12" s="142"/>
      <c r="F12" s="142"/>
      <c r="G12" s="129"/>
      <c r="H12" s="129"/>
      <c r="I12" s="129"/>
      <c r="J12" s="129"/>
      <c r="K12" s="129"/>
      <c r="L12" s="129"/>
      <c r="M12" s="129"/>
      <c r="N12" s="129"/>
    </row>
    <row r="13" spans="2:14">
      <c r="B13" s="128"/>
      <c r="C13" s="129"/>
      <c r="D13" s="129"/>
      <c r="E13" s="142"/>
      <c r="F13" s="142"/>
      <c r="G13" s="129"/>
      <c r="H13" s="129"/>
      <c r="I13" s="129"/>
      <c r="J13" s="129"/>
      <c r="K13" s="129"/>
      <c r="L13" s="129"/>
      <c r="M13" s="129"/>
      <c r="N13" s="129"/>
    </row>
    <row r="14" spans="2:14">
      <c r="B14" s="128"/>
      <c r="C14" s="129"/>
      <c r="D14" s="129"/>
      <c r="E14" s="142"/>
      <c r="F14" s="142"/>
      <c r="G14" s="129"/>
      <c r="H14" s="129"/>
      <c r="I14" s="129"/>
      <c r="J14" s="129"/>
      <c r="K14" s="129"/>
      <c r="L14" s="129"/>
      <c r="M14" s="129"/>
      <c r="N14" s="129"/>
    </row>
    <row r="17" spans="2:18" ht="15">
      <c r="B17" s="467" t="s">
        <v>156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</row>
    <row r="19" spans="2:18">
      <c r="B19" s="463"/>
      <c r="C19" s="464" t="s">
        <v>10</v>
      </c>
      <c r="D19" s="464"/>
      <c r="E19" s="464" t="s">
        <v>59</v>
      </c>
      <c r="F19" s="464"/>
      <c r="G19" s="464" t="s">
        <v>58</v>
      </c>
      <c r="H19" s="464"/>
      <c r="I19" s="464"/>
      <c r="J19" s="464"/>
      <c r="K19" s="270"/>
      <c r="L19" s="270"/>
      <c r="M19" s="464" t="s">
        <v>14</v>
      </c>
      <c r="N19" s="464"/>
      <c r="O19" s="464" t="s">
        <v>155</v>
      </c>
      <c r="P19" s="464"/>
    </row>
    <row r="20" spans="2:18">
      <c r="B20" s="463"/>
      <c r="C20" s="464" t="s">
        <v>17</v>
      </c>
      <c r="D20" s="464"/>
      <c r="E20" s="464" t="s">
        <v>239</v>
      </c>
      <c r="F20" s="464"/>
      <c r="G20" s="464" t="s">
        <v>241</v>
      </c>
      <c r="H20" s="464"/>
      <c r="I20" s="464" t="s">
        <v>240</v>
      </c>
      <c r="J20" s="464"/>
      <c r="K20" s="464" t="s">
        <v>397</v>
      </c>
      <c r="L20" s="464"/>
      <c r="M20" s="464" t="s">
        <v>154</v>
      </c>
      <c r="N20" s="464"/>
      <c r="O20" s="464"/>
      <c r="P20" s="464"/>
    </row>
    <row r="21" spans="2:18">
      <c r="B21" s="463"/>
      <c r="C21" s="150" t="s">
        <v>417</v>
      </c>
      <c r="D21" s="150" t="s">
        <v>418</v>
      </c>
      <c r="E21" s="150" t="s">
        <v>417</v>
      </c>
      <c r="F21" s="150" t="s">
        <v>418</v>
      </c>
      <c r="G21" s="150" t="s">
        <v>417</v>
      </c>
      <c r="H21" s="150" t="s">
        <v>418</v>
      </c>
      <c r="I21" s="150" t="s">
        <v>417</v>
      </c>
      <c r="J21" s="150" t="s">
        <v>418</v>
      </c>
      <c r="K21" s="150" t="s">
        <v>417</v>
      </c>
      <c r="L21" s="150" t="s">
        <v>418</v>
      </c>
      <c r="M21" s="150" t="s">
        <v>417</v>
      </c>
      <c r="N21" s="150" t="s">
        <v>418</v>
      </c>
      <c r="O21" s="150" t="s">
        <v>417</v>
      </c>
      <c r="P21" s="150" t="s">
        <v>418</v>
      </c>
    </row>
    <row r="22" spans="2:18" ht="13.5" thickBot="1">
      <c r="B22" s="280" t="s">
        <v>113</v>
      </c>
      <c r="C22" s="281">
        <v>1996.1856203787668</v>
      </c>
      <c r="D22" s="281">
        <v>1981.3496612357997</v>
      </c>
      <c r="E22" s="281">
        <v>767.375</v>
      </c>
      <c r="F22" s="281">
        <v>775.46900000000005</v>
      </c>
      <c r="G22" s="281">
        <v>1379.7148229999998</v>
      </c>
      <c r="H22" s="281">
        <v>1433.9404520000001</v>
      </c>
      <c r="I22" s="281">
        <v>1049.2631030000002</v>
      </c>
      <c r="J22" s="281">
        <v>1014.016255</v>
      </c>
      <c r="K22" s="281">
        <v>1173.07757206619</v>
      </c>
      <c r="L22" s="281">
        <v>711.61568342230089</v>
      </c>
      <c r="M22" s="281">
        <v>1236.7408025000002</v>
      </c>
      <c r="N22" s="281">
        <v>1223.4015808325944</v>
      </c>
      <c r="O22" s="281">
        <v>7602.3569209449579</v>
      </c>
      <c r="P22" s="281">
        <v>7139.7926324906957</v>
      </c>
    </row>
    <row r="23" spans="2:18" ht="13.5" thickBot="1">
      <c r="B23" s="280" t="s">
        <v>114</v>
      </c>
      <c r="C23" s="281">
        <v>1215.8919024554568</v>
      </c>
      <c r="D23" s="281">
        <v>1235.0880345317194</v>
      </c>
      <c r="E23" s="281">
        <v>236.959</v>
      </c>
      <c r="F23" s="281">
        <v>275.25700000000001</v>
      </c>
      <c r="G23" s="281">
        <v>502.64754299999993</v>
      </c>
      <c r="H23" s="281">
        <v>548.26871300000005</v>
      </c>
      <c r="I23" s="281">
        <v>465.25903199999999</v>
      </c>
      <c r="J23" s="281">
        <v>464.44203500000003</v>
      </c>
      <c r="K23" s="281">
        <v>553.01159304953626</v>
      </c>
      <c r="L23" s="281">
        <v>353.10395748879563</v>
      </c>
      <c r="M23" s="281">
        <v>611.24060269999995</v>
      </c>
      <c r="N23" s="281">
        <v>593.48338780214453</v>
      </c>
      <c r="O23" s="281">
        <v>3585.0096732049929</v>
      </c>
      <c r="P23" s="281">
        <v>3116.5391703338641</v>
      </c>
    </row>
    <row r="24" spans="2:18" ht="13.5" thickBot="1">
      <c r="B24" s="280" t="s">
        <v>115</v>
      </c>
      <c r="C24" s="281">
        <v>335.92108859000155</v>
      </c>
      <c r="D24" s="281">
        <v>325.55037406553839</v>
      </c>
      <c r="E24" s="281">
        <v>457.459</v>
      </c>
      <c r="F24" s="281">
        <v>433.92600000000004</v>
      </c>
      <c r="G24" s="281">
        <v>78.793133999999995</v>
      </c>
      <c r="H24" s="281">
        <v>103.96111699999999</v>
      </c>
      <c r="I24" s="281">
        <v>171.25103099999998</v>
      </c>
      <c r="J24" s="281">
        <v>178.113888</v>
      </c>
      <c r="K24" s="281">
        <v>248.32065657356242</v>
      </c>
      <c r="L24" s="281">
        <v>186.86398270109206</v>
      </c>
      <c r="M24" s="281">
        <v>250.95729509999998</v>
      </c>
      <c r="N24" s="281">
        <v>257.50942243327711</v>
      </c>
      <c r="O24" s="281">
        <v>1542.7022052635641</v>
      </c>
      <c r="P24" s="281">
        <v>1299.0608014988156</v>
      </c>
    </row>
    <row r="25" spans="2:18" ht="13.5" thickBot="1">
      <c r="B25" s="280" t="s">
        <v>173</v>
      </c>
      <c r="C25" s="281">
        <v>1078.3591635727048</v>
      </c>
      <c r="D25" s="281">
        <v>1093.1217169886197</v>
      </c>
      <c r="E25" s="281">
        <v>559.20699999999988</v>
      </c>
      <c r="F25" s="281">
        <v>589.26096834149996</v>
      </c>
      <c r="G25" s="281">
        <v>1047.0676033084703</v>
      </c>
      <c r="H25" s="281">
        <v>1035.7344879447</v>
      </c>
      <c r="I25" s="281">
        <v>1181.2825433570636</v>
      </c>
      <c r="J25" s="281">
        <v>1001.1525979121199</v>
      </c>
      <c r="K25" s="281">
        <v>1278.5917444023885</v>
      </c>
      <c r="L25" s="281">
        <v>826.96844551992149</v>
      </c>
      <c r="M25" s="281">
        <v>1310.3310341507747</v>
      </c>
      <c r="N25" s="281">
        <v>1298.0294827472815</v>
      </c>
      <c r="O25" s="281">
        <v>5176.2473443890131</v>
      </c>
      <c r="P25" s="281">
        <v>5017.2992539342213</v>
      </c>
    </row>
    <row r="26" spans="2:18">
      <c r="B26" s="282" t="s">
        <v>155</v>
      </c>
      <c r="C26" s="282">
        <v>16787.383651151795</v>
      </c>
      <c r="D26" s="282">
        <v>18583.075224685861</v>
      </c>
      <c r="E26" s="282">
        <v>7806.92563196833</v>
      </c>
      <c r="F26" s="282">
        <v>7908.7513790594712</v>
      </c>
      <c r="G26" s="282">
        <v>11090.992622692618</v>
      </c>
      <c r="H26" s="282">
        <v>11180.59443189</v>
      </c>
      <c r="I26" s="282">
        <v>11521.725192000002</v>
      </c>
      <c r="J26" s="282">
        <v>11628.255455</v>
      </c>
      <c r="K26" s="282">
        <v>12263.605117338531</v>
      </c>
      <c r="L26" s="282">
        <v>0</v>
      </c>
      <c r="M26" s="282">
        <v>13790.230000000001</v>
      </c>
      <c r="N26" s="282">
        <v>13632.000086833752</v>
      </c>
      <c r="O26" s="282">
        <v>65192.257097812741</v>
      </c>
      <c r="P26" s="282">
        <v>62932.676577469087</v>
      </c>
    </row>
    <row r="27" spans="2:18" ht="23.25">
      <c r="B27" s="283"/>
      <c r="C27" s="284"/>
      <c r="D27" s="285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</row>
    <row r="28" spans="2:18">
      <c r="B28" s="465"/>
      <c r="C28" s="466" t="s">
        <v>10</v>
      </c>
      <c r="D28" s="466"/>
      <c r="E28" s="466" t="s">
        <v>59</v>
      </c>
      <c r="F28" s="466"/>
      <c r="G28" s="466" t="s">
        <v>58</v>
      </c>
      <c r="H28" s="466"/>
      <c r="I28" s="466"/>
      <c r="J28" s="466"/>
      <c r="K28" s="286"/>
      <c r="L28" s="286"/>
      <c r="M28" s="466" t="s">
        <v>14</v>
      </c>
      <c r="N28" s="466"/>
      <c r="O28" s="466" t="s">
        <v>155</v>
      </c>
      <c r="P28" s="466"/>
    </row>
    <row r="29" spans="2:18">
      <c r="B29" s="465"/>
      <c r="C29" s="466" t="s">
        <v>17</v>
      </c>
      <c r="D29" s="466"/>
      <c r="E29" s="466" t="s">
        <v>18</v>
      </c>
      <c r="F29" s="466"/>
      <c r="G29" s="466" t="s">
        <v>43</v>
      </c>
      <c r="H29" s="466"/>
      <c r="I29" s="466" t="s">
        <v>19</v>
      </c>
      <c r="J29" s="466"/>
      <c r="K29" s="286"/>
      <c r="L29" s="286"/>
      <c r="M29" s="466" t="s">
        <v>154</v>
      </c>
      <c r="N29" s="466"/>
      <c r="O29" s="466"/>
      <c r="P29" s="466"/>
    </row>
    <row r="30" spans="2:18">
      <c r="B30" s="465"/>
      <c r="C30" s="286">
        <v>42795</v>
      </c>
      <c r="D30" s="286">
        <v>42430</v>
      </c>
      <c r="E30" s="286">
        <v>42795</v>
      </c>
      <c r="F30" s="286">
        <v>42430</v>
      </c>
      <c r="G30" s="286">
        <v>42795</v>
      </c>
      <c r="H30" s="286">
        <v>42430</v>
      </c>
      <c r="I30" s="286">
        <v>42795</v>
      </c>
      <c r="J30" s="286">
        <v>42430</v>
      </c>
      <c r="K30" s="286"/>
      <c r="L30" s="286"/>
      <c r="M30" s="286">
        <v>42795</v>
      </c>
      <c r="N30" s="286">
        <v>42430</v>
      </c>
      <c r="O30" s="286">
        <v>42795</v>
      </c>
      <c r="P30" s="286">
        <v>42430</v>
      </c>
    </row>
    <row r="31" spans="2:18" ht="13.5" thickBot="1">
      <c r="B31" s="280" t="s">
        <v>113</v>
      </c>
      <c r="C31" s="287">
        <v>0.43148103053488801</v>
      </c>
      <c r="D31" s="287">
        <v>0.42746552991454018</v>
      </c>
      <c r="E31" s="287">
        <v>0.37970064324591785</v>
      </c>
      <c r="F31" s="287">
        <v>0.37391588356773697</v>
      </c>
      <c r="G31" s="287">
        <v>0.45864777166380294</v>
      </c>
      <c r="H31" s="287">
        <v>0.4593158849061883</v>
      </c>
      <c r="I31" s="287">
        <v>0.36597234562815562</v>
      </c>
      <c r="J31" s="287">
        <v>0.38153546378856851</v>
      </c>
      <c r="K31" s="287">
        <v>0.36061389711397696</v>
      </c>
      <c r="L31" s="287">
        <v>0.34236124944391355</v>
      </c>
      <c r="M31" s="287">
        <v>0.36275827342222194</v>
      </c>
      <c r="N31" s="287">
        <v>0.36276625555035386</v>
      </c>
      <c r="O31" s="287">
        <v>0.42456286708509694</v>
      </c>
      <c r="P31" s="287">
        <v>0.43081671303344637</v>
      </c>
    </row>
    <row r="32" spans="2:18" ht="13.5" thickBot="1">
      <c r="B32" s="280" t="s">
        <v>115</v>
      </c>
      <c r="C32" s="287">
        <v>0.26281839010089608</v>
      </c>
      <c r="D32" s="287">
        <v>0.26646359877888171</v>
      </c>
      <c r="E32" s="287">
        <v>0.11724839188520535</v>
      </c>
      <c r="F32" s="287">
        <v>0.13272350585671971</v>
      </c>
      <c r="G32" s="287">
        <v>0.1670911783262298</v>
      </c>
      <c r="H32" s="287">
        <v>0.17561993507243073</v>
      </c>
      <c r="I32" s="287">
        <v>0.16227763921069191</v>
      </c>
      <c r="J32" s="287">
        <v>0.17475174224562265</v>
      </c>
      <c r="K32" s="287">
        <v>0.17000040787375112</v>
      </c>
      <c r="L32" s="287">
        <v>0.16987977483587052</v>
      </c>
      <c r="M32" s="287">
        <v>0.17928783883639213</v>
      </c>
      <c r="N32" s="287">
        <v>0.17598125562156092</v>
      </c>
      <c r="O32" s="287">
        <v>0.20020922474586064</v>
      </c>
      <c r="P32" s="287">
        <v>0.1880526831120076</v>
      </c>
    </row>
    <row r="33" spans="2:16" ht="13.5" thickBot="1">
      <c r="B33" s="280" t="s">
        <v>114</v>
      </c>
      <c r="C33" s="287">
        <v>7.2610270309287628E-2</v>
      </c>
      <c r="D33" s="287">
        <v>7.0235741770589263E-2</v>
      </c>
      <c r="E33" s="287">
        <v>0.22635279564571995</v>
      </c>
      <c r="F33" s="287">
        <v>0.2092305736180477</v>
      </c>
      <c r="G33" s="287">
        <v>2.619258322740179E-2</v>
      </c>
      <c r="H33" s="287">
        <v>3.3300540747064976E-2</v>
      </c>
      <c r="I33" s="287">
        <v>5.9730625547699236E-2</v>
      </c>
      <c r="J33" s="287">
        <v>6.7017431456525459E-2</v>
      </c>
      <c r="K33" s="287">
        <v>7.6335855218141679E-2</v>
      </c>
      <c r="L33" s="287">
        <v>8.9901035185092223E-2</v>
      </c>
      <c r="M33" s="287">
        <v>7.3610278636526999E-2</v>
      </c>
      <c r="N33" s="287">
        <v>7.6357371454007367E-2</v>
      </c>
      <c r="O33" s="287">
        <v>8.6154080653686085E-2</v>
      </c>
      <c r="P33" s="287">
        <v>7.8385624532778531E-2</v>
      </c>
    </row>
    <row r="34" spans="2:16" ht="13.5" thickBot="1">
      <c r="B34" s="280" t="s">
        <v>173</v>
      </c>
      <c r="C34" s="287">
        <v>0.23309030905492828</v>
      </c>
      <c r="D34" s="287">
        <v>0.23583512953598879</v>
      </c>
      <c r="E34" s="287">
        <v>0.27669816922315682</v>
      </c>
      <c r="F34" s="287">
        <v>0.28413003695749567</v>
      </c>
      <c r="G34" s="287">
        <v>0.34806846678256553</v>
      </c>
      <c r="H34" s="287">
        <v>0.33176363927431601</v>
      </c>
      <c r="I34" s="287">
        <v>0.41201938961345325</v>
      </c>
      <c r="J34" s="287">
        <v>0.37669536250928332</v>
      </c>
      <c r="K34" s="287">
        <v>0.39304983979413027</v>
      </c>
      <c r="L34" s="287">
        <v>0.3978579405351238</v>
      </c>
      <c r="M34" s="287">
        <v>0.38434360910485887</v>
      </c>
      <c r="N34" s="287">
        <v>0.38489511737407794</v>
      </c>
      <c r="O34" s="287">
        <v>0.28907382751535637</v>
      </c>
      <c r="P34" s="287">
        <v>0.30274497932176753</v>
      </c>
    </row>
    <row r="35" spans="2:16">
      <c r="B35" s="266" t="s">
        <v>155</v>
      </c>
      <c r="C35" s="267">
        <v>1</v>
      </c>
      <c r="D35" s="267">
        <v>1</v>
      </c>
      <c r="E35" s="267">
        <v>1</v>
      </c>
      <c r="F35" s="267">
        <v>1.0000000000000002</v>
      </c>
      <c r="G35" s="267">
        <v>1</v>
      </c>
      <c r="H35" s="267">
        <v>1</v>
      </c>
      <c r="I35" s="267">
        <v>1</v>
      </c>
      <c r="J35" s="267">
        <v>1</v>
      </c>
      <c r="K35" s="267">
        <v>1</v>
      </c>
      <c r="L35" s="267">
        <v>1</v>
      </c>
      <c r="M35" s="267">
        <v>1</v>
      </c>
      <c r="N35" s="267">
        <v>1</v>
      </c>
      <c r="O35" s="267">
        <v>1</v>
      </c>
      <c r="P35" s="267">
        <v>1</v>
      </c>
    </row>
  </sheetData>
  <mergeCells count="33">
    <mergeCell ref="O20:P20"/>
    <mergeCell ref="B2:B4"/>
    <mergeCell ref="C2:D2"/>
    <mergeCell ref="E2:F2"/>
    <mergeCell ref="G2:H2"/>
    <mergeCell ref="C3:D3"/>
    <mergeCell ref="E3:F3"/>
    <mergeCell ref="G3:H3"/>
    <mergeCell ref="K20:L20"/>
    <mergeCell ref="M20:N20"/>
    <mergeCell ref="B17:R17"/>
    <mergeCell ref="M19:N19"/>
    <mergeCell ref="O19:P19"/>
    <mergeCell ref="C20:D20"/>
    <mergeCell ref="E20:F20"/>
    <mergeCell ref="G20:H20"/>
    <mergeCell ref="M29:N29"/>
    <mergeCell ref="O29:P29"/>
    <mergeCell ref="O28:P28"/>
    <mergeCell ref="M28:N28"/>
    <mergeCell ref="G28:J28"/>
    <mergeCell ref="I20:J20"/>
    <mergeCell ref="C19:D19"/>
    <mergeCell ref="B19:B21"/>
    <mergeCell ref="G19:J19"/>
    <mergeCell ref="B28:B30"/>
    <mergeCell ref="C28:D28"/>
    <mergeCell ref="E28:F28"/>
    <mergeCell ref="C29:D29"/>
    <mergeCell ref="E29:F29"/>
    <mergeCell ref="G29:H29"/>
    <mergeCell ref="E19:F19"/>
    <mergeCell ref="I29:J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"/>
  <sheetViews>
    <sheetView showGridLines="0" zoomScale="90" zoomScaleNormal="90" workbookViewId="0"/>
  </sheetViews>
  <sheetFormatPr baseColWidth="10" defaultColWidth="23.28515625" defaultRowHeight="12.75"/>
  <cols>
    <col min="1" max="1" width="5.85546875" style="127" customWidth="1"/>
    <col min="2" max="2" width="46.85546875" style="127" customWidth="1"/>
    <col min="3" max="11" width="14.85546875" style="127" customWidth="1"/>
    <col min="12" max="16" width="12.28515625" style="127" customWidth="1"/>
    <col min="17" max="16384" width="23.28515625" style="127"/>
  </cols>
  <sheetData>
    <row r="4" spans="2:16" ht="30.75" customHeight="1">
      <c r="B4" s="268" t="s">
        <v>417</v>
      </c>
      <c r="C4" s="269" t="s">
        <v>400</v>
      </c>
      <c r="D4" s="269" t="s">
        <v>401</v>
      </c>
      <c r="E4" s="269" t="s">
        <v>402</v>
      </c>
      <c r="F4" s="269" t="s">
        <v>48</v>
      </c>
      <c r="G4" s="269" t="s">
        <v>398</v>
      </c>
      <c r="H4" s="269" t="s">
        <v>399</v>
      </c>
      <c r="I4" s="269" t="s">
        <v>403</v>
      </c>
      <c r="J4" s="269" t="s">
        <v>121</v>
      </c>
      <c r="K4" s="269" t="s">
        <v>423</v>
      </c>
      <c r="L4" s="269" t="s">
        <v>10</v>
      </c>
      <c r="M4" s="269" t="s">
        <v>14</v>
      </c>
      <c r="N4" s="269" t="s">
        <v>59</v>
      </c>
      <c r="O4" s="269" t="s">
        <v>58</v>
      </c>
      <c r="P4" s="269" t="s">
        <v>20</v>
      </c>
    </row>
    <row r="5" spans="2:16" s="126" customFormat="1" ht="13.5" thickBot="1">
      <c r="B5" s="145" t="s">
        <v>157</v>
      </c>
      <c r="C5" s="145">
        <v>1692.31</v>
      </c>
      <c r="D5" s="145">
        <v>607.24</v>
      </c>
      <c r="E5" s="145">
        <v>1461.1846099999998</v>
      </c>
      <c r="F5" s="145">
        <v>3279.2699999999995</v>
      </c>
      <c r="G5" s="145">
        <v>2008.3119000121301</v>
      </c>
      <c r="H5" s="145">
        <v>114.227565</v>
      </c>
      <c r="I5" s="145">
        <v>375.764452927793</v>
      </c>
      <c r="J5" s="145">
        <v>404.61812182161498</v>
      </c>
      <c r="K5" s="145">
        <v>301.28331311911302</v>
      </c>
      <c r="L5" s="146">
        <v>3760.73461</v>
      </c>
      <c r="M5" s="146">
        <v>3279.2699999999995</v>
      </c>
      <c r="N5" s="146">
        <v>2122.5394650121302</v>
      </c>
      <c r="O5" s="146">
        <v>1081.6658878685209</v>
      </c>
      <c r="P5" s="145">
        <v>10244.209962880652</v>
      </c>
    </row>
    <row r="6" spans="2:16" ht="13.5" thickBot="1">
      <c r="B6" s="133" t="s">
        <v>158</v>
      </c>
      <c r="C6" s="134">
        <v>0</v>
      </c>
      <c r="D6" s="134">
        <v>594.76</v>
      </c>
      <c r="E6" s="134">
        <v>0</v>
      </c>
      <c r="F6" s="134">
        <v>3189.7</v>
      </c>
      <c r="G6" s="134">
        <v>1119.1368484811901</v>
      </c>
      <c r="H6" s="134">
        <v>0</v>
      </c>
      <c r="I6" s="134">
        <v>375.764452927793</v>
      </c>
      <c r="J6" s="134">
        <v>0</v>
      </c>
      <c r="K6" s="134">
        <v>301.28331311911302</v>
      </c>
      <c r="L6" s="147">
        <v>594.76</v>
      </c>
      <c r="M6" s="147">
        <v>3189.7</v>
      </c>
      <c r="N6" s="147">
        <v>1119.1368484811901</v>
      </c>
      <c r="O6" s="147">
        <v>677.04776604690596</v>
      </c>
      <c r="P6" s="134">
        <v>5580.6446145280961</v>
      </c>
    </row>
    <row r="7" spans="2:16" ht="13.5" thickBot="1">
      <c r="B7" s="133" t="s">
        <v>159</v>
      </c>
      <c r="C7" s="134">
        <v>1692.31</v>
      </c>
      <c r="D7" s="134">
        <v>12.48</v>
      </c>
      <c r="E7" s="134">
        <v>1461.1846099999998</v>
      </c>
      <c r="F7" s="134">
        <v>89.57</v>
      </c>
      <c r="G7" s="134">
        <v>889.17505153093998</v>
      </c>
      <c r="H7" s="134">
        <v>114.227565</v>
      </c>
      <c r="I7" s="134">
        <v>0</v>
      </c>
      <c r="J7" s="134">
        <v>404.61812182161498</v>
      </c>
      <c r="K7" s="134">
        <v>0</v>
      </c>
      <c r="L7" s="147">
        <v>3165.9746099999998</v>
      </c>
      <c r="M7" s="147">
        <v>89.57</v>
      </c>
      <c r="N7" s="147">
        <v>1003.40261653094</v>
      </c>
      <c r="O7" s="147">
        <v>404.61812182161498</v>
      </c>
      <c r="P7" s="134">
        <v>4663.5653483525548</v>
      </c>
    </row>
    <row r="8" spans="2:16" ht="13.5" thickBot="1">
      <c r="B8" s="133" t="s">
        <v>160</v>
      </c>
      <c r="C8" s="134">
        <v>0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47">
        <v>0</v>
      </c>
      <c r="M8" s="147">
        <v>0</v>
      </c>
      <c r="N8" s="147">
        <v>0</v>
      </c>
      <c r="O8" s="147">
        <v>0</v>
      </c>
      <c r="P8" s="134">
        <v>0</v>
      </c>
    </row>
    <row r="9" spans="2:16" s="126" customFormat="1" ht="13.5" thickBot="1">
      <c r="B9" s="145" t="s">
        <v>161</v>
      </c>
      <c r="C9" s="145">
        <v>0</v>
      </c>
      <c r="D9" s="145">
        <v>9.9999999999909051E-3</v>
      </c>
      <c r="E9" s="145">
        <v>0</v>
      </c>
      <c r="F9" s="145">
        <v>1056.6999999999998</v>
      </c>
      <c r="G9" s="145">
        <v>623.60755566699345</v>
      </c>
      <c r="H9" s="145">
        <v>39.477770133014104</v>
      </c>
      <c r="I9" s="145">
        <v>3711.8382576863064</v>
      </c>
      <c r="J9" s="145">
        <v>286.84615271113717</v>
      </c>
      <c r="K9" s="145">
        <v>106.20706906001999</v>
      </c>
      <c r="L9" s="146">
        <v>9.9999999999909051E-3</v>
      </c>
      <c r="M9" s="146">
        <v>1056.6999999999998</v>
      </c>
      <c r="N9" s="146">
        <v>663.08532580000758</v>
      </c>
      <c r="O9" s="146">
        <v>4104.8914794574639</v>
      </c>
      <c r="P9" s="145">
        <v>5824.6868052574719</v>
      </c>
    </row>
    <row r="10" spans="2:16" ht="13.5" thickBot="1">
      <c r="B10" s="133" t="s">
        <v>162</v>
      </c>
      <c r="C10" s="134">
        <v>0</v>
      </c>
      <c r="D10" s="134">
        <v>0</v>
      </c>
      <c r="E10" s="134">
        <v>0</v>
      </c>
      <c r="F10" s="134">
        <v>5.5232642100000007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47">
        <v>0</v>
      </c>
      <c r="M10" s="147">
        <v>5.5232642100000007</v>
      </c>
      <c r="N10" s="147">
        <v>0</v>
      </c>
      <c r="O10" s="147">
        <v>0</v>
      </c>
      <c r="P10" s="134">
        <v>5.5232642100000007</v>
      </c>
    </row>
    <row r="11" spans="2:16" ht="13.5" thickBot="1">
      <c r="B11" s="133" t="s">
        <v>163</v>
      </c>
      <c r="C11" s="134">
        <v>0</v>
      </c>
      <c r="D11" s="134">
        <v>9.9999999999909051E-3</v>
      </c>
      <c r="E11" s="134">
        <v>0</v>
      </c>
      <c r="F11" s="134">
        <v>189.57981760999999</v>
      </c>
      <c r="G11" s="134">
        <v>0</v>
      </c>
      <c r="H11" s="134">
        <v>0</v>
      </c>
      <c r="I11" s="134">
        <v>3228.1901031017819</v>
      </c>
      <c r="J11" s="134">
        <v>132.78040000000001</v>
      </c>
      <c r="K11" s="134">
        <v>0</v>
      </c>
      <c r="L11" s="147">
        <v>9.9999999999909051E-3</v>
      </c>
      <c r="M11" s="147">
        <v>189.57981760999999</v>
      </c>
      <c r="N11" s="147">
        <v>0</v>
      </c>
      <c r="O11" s="147">
        <v>3360.970503101782</v>
      </c>
      <c r="P11" s="134">
        <v>3550.560320711782</v>
      </c>
    </row>
    <row r="12" spans="2:16" ht="13.5" thickBot="1">
      <c r="B12" s="133" t="s">
        <v>164</v>
      </c>
      <c r="C12" s="134">
        <v>0</v>
      </c>
      <c r="D12" s="134">
        <v>0</v>
      </c>
      <c r="E12" s="134">
        <v>0</v>
      </c>
      <c r="F12" s="134">
        <v>861.59023576465677</v>
      </c>
      <c r="G12" s="134">
        <v>623.60755566699345</v>
      </c>
      <c r="H12" s="134">
        <v>39.479999999999997</v>
      </c>
      <c r="I12" s="134">
        <v>483.64815458452335</v>
      </c>
      <c r="J12" s="134">
        <v>154.065753</v>
      </c>
      <c r="K12" s="134">
        <v>109.60706906001997</v>
      </c>
      <c r="L12" s="147">
        <v>0</v>
      </c>
      <c r="M12" s="147">
        <v>861.59023576465677</v>
      </c>
      <c r="N12" s="147">
        <v>663.08755566699347</v>
      </c>
      <c r="O12" s="147">
        <v>747.32097664454329</v>
      </c>
      <c r="P12" s="134">
        <v>2271.9987680761938</v>
      </c>
    </row>
    <row r="13" spans="2:16" ht="13.5" thickBot="1">
      <c r="B13" s="133" t="s">
        <v>165</v>
      </c>
      <c r="C13" s="134">
        <v>0</v>
      </c>
      <c r="D13" s="134">
        <v>0</v>
      </c>
      <c r="E13" s="134">
        <v>0</v>
      </c>
      <c r="F13" s="134">
        <v>47.163023029147809</v>
      </c>
      <c r="G13" s="134">
        <v>0</v>
      </c>
      <c r="H13" s="134">
        <v>0</v>
      </c>
      <c r="I13" s="134">
        <v>0</v>
      </c>
      <c r="J13" s="134">
        <v>0</v>
      </c>
      <c r="K13" s="134">
        <v>0</v>
      </c>
      <c r="L13" s="147">
        <v>0</v>
      </c>
      <c r="M13" s="147">
        <v>47.163023029147809</v>
      </c>
      <c r="N13" s="147">
        <v>0</v>
      </c>
      <c r="O13" s="147">
        <v>0</v>
      </c>
      <c r="P13" s="134">
        <v>47.163023029147809</v>
      </c>
    </row>
    <row r="14" spans="2:16" s="126" customFormat="1" ht="13.5" thickBot="1">
      <c r="B14" s="145" t="s">
        <v>166</v>
      </c>
      <c r="C14" s="145">
        <v>1692.31</v>
      </c>
      <c r="D14" s="145">
        <v>607.25</v>
      </c>
      <c r="E14" s="145">
        <v>1461.18461</v>
      </c>
      <c r="F14" s="145">
        <v>4335.9699999999993</v>
      </c>
      <c r="G14" s="145">
        <v>2631.9194556791235</v>
      </c>
      <c r="H14" s="145">
        <v>153.7053351330141</v>
      </c>
      <c r="I14" s="145">
        <v>4087.6027106140996</v>
      </c>
      <c r="J14" s="145">
        <v>691.46427453275214</v>
      </c>
      <c r="K14" s="145">
        <v>407.49038217913301</v>
      </c>
      <c r="L14" s="146">
        <v>3760.7446099999997</v>
      </c>
      <c r="M14" s="146">
        <v>4335.9699999999993</v>
      </c>
      <c r="N14" s="146">
        <v>2785.6247908121377</v>
      </c>
      <c r="O14" s="146">
        <v>5186.5573673259851</v>
      </c>
      <c r="P14" s="145">
        <v>16068.896768138122</v>
      </c>
    </row>
    <row r="15" spans="2:16" ht="13.5" thickBot="1">
      <c r="B15" s="133" t="s">
        <v>167</v>
      </c>
      <c r="C15" s="134">
        <v>1692.31</v>
      </c>
      <c r="D15" s="134">
        <v>607.25</v>
      </c>
      <c r="E15" s="134">
        <v>1461.18461</v>
      </c>
      <c r="F15" s="134">
        <v>2405.0152019799998</v>
      </c>
      <c r="G15" s="134">
        <v>1061.05</v>
      </c>
      <c r="H15" s="134">
        <v>122.5</v>
      </c>
      <c r="I15" s="134">
        <v>31.10598573861872</v>
      </c>
      <c r="J15" s="134">
        <v>663.59474843378962</v>
      </c>
      <c r="K15" s="134">
        <v>216.52695903113906</v>
      </c>
      <c r="L15" s="147">
        <v>3760.7446099999997</v>
      </c>
      <c r="M15" s="147">
        <v>2405.0152019799998</v>
      </c>
      <c r="N15" s="147">
        <v>1183.55</v>
      </c>
      <c r="O15" s="147">
        <v>911.22769320354746</v>
      </c>
      <c r="P15" s="134">
        <v>8260.5375051835472</v>
      </c>
    </row>
    <row r="16" spans="2:16" ht="13.5" thickBot="1">
      <c r="B16" s="133" t="s">
        <v>168</v>
      </c>
      <c r="C16" s="134">
        <v>0</v>
      </c>
      <c r="D16" s="134">
        <v>0</v>
      </c>
      <c r="E16" s="134">
        <v>0</v>
      </c>
      <c r="F16" s="134">
        <v>1050.42318331</v>
      </c>
      <c r="G16" s="134">
        <v>1245.5999999999999</v>
      </c>
      <c r="H16" s="134">
        <v>31.21</v>
      </c>
      <c r="I16" s="134">
        <v>4056.4967248754788</v>
      </c>
      <c r="J16" s="134">
        <v>0</v>
      </c>
      <c r="K16" s="134">
        <v>119.04650000000001</v>
      </c>
      <c r="L16" s="147">
        <v>0</v>
      </c>
      <c r="M16" s="147">
        <v>1050.42318331</v>
      </c>
      <c r="N16" s="147">
        <v>1276.81</v>
      </c>
      <c r="O16" s="147">
        <v>4175.5432248754787</v>
      </c>
      <c r="P16" s="134">
        <v>6502.7764081854784</v>
      </c>
    </row>
    <row r="17" spans="2:16" ht="13.5" thickBot="1">
      <c r="B17" s="133" t="s">
        <v>169</v>
      </c>
      <c r="C17" s="134">
        <v>0</v>
      </c>
      <c r="D17" s="134">
        <v>0</v>
      </c>
      <c r="E17" s="134">
        <v>0</v>
      </c>
      <c r="F17" s="134">
        <v>880.53304027465583</v>
      </c>
      <c r="G17" s="134">
        <v>325.27999999999997</v>
      </c>
      <c r="H17" s="134">
        <v>0</v>
      </c>
      <c r="I17" s="134">
        <v>8.5265128291212022E-14</v>
      </c>
      <c r="J17" s="134">
        <v>27.869526098962194</v>
      </c>
      <c r="K17" s="134">
        <v>83.357837246999992</v>
      </c>
      <c r="L17" s="147">
        <v>0</v>
      </c>
      <c r="M17" s="147">
        <v>880.53304027465583</v>
      </c>
      <c r="N17" s="147">
        <v>325.27999999999997</v>
      </c>
      <c r="O17" s="147">
        <v>111.22736334596227</v>
      </c>
      <c r="P17" s="134">
        <v>1317.040403620618</v>
      </c>
    </row>
    <row r="18" spans="2:16" ht="13.5" thickBot="1">
      <c r="B18" s="133" t="s">
        <v>170</v>
      </c>
      <c r="C18" s="134">
        <v>0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47">
        <v>0</v>
      </c>
      <c r="M18" s="147">
        <v>0</v>
      </c>
      <c r="N18" s="147">
        <v>0</v>
      </c>
      <c r="O18" s="147">
        <v>0</v>
      </c>
      <c r="P18" s="134">
        <v>0</v>
      </c>
    </row>
    <row r="19" spans="2:16" s="126" customFormat="1" ht="13.5" thickBot="1">
      <c r="B19" s="145" t="s">
        <v>171</v>
      </c>
      <c r="C19" s="145">
        <v>36271.730834426955</v>
      </c>
      <c r="D19" s="145">
        <v>36271.730834426955</v>
      </c>
      <c r="E19" s="145">
        <v>36271.730834426955</v>
      </c>
      <c r="F19" s="145">
        <v>16649</v>
      </c>
      <c r="G19" s="145">
        <v>12490.666248892501</v>
      </c>
      <c r="H19" s="145">
        <v>12490.666248892501</v>
      </c>
      <c r="I19" s="145">
        <v>116611.5</v>
      </c>
      <c r="J19" s="145">
        <v>116611.5</v>
      </c>
      <c r="K19" s="145">
        <v>116611.5</v>
      </c>
      <c r="L19" s="146">
        <v>36271.730834426955</v>
      </c>
      <c r="M19" s="146">
        <v>16649</v>
      </c>
      <c r="N19" s="146">
        <v>12490.666248892501</v>
      </c>
      <c r="O19" s="146">
        <v>116611.5</v>
      </c>
      <c r="P19" s="145"/>
    </row>
    <row r="20" spans="2:16" ht="13.5" thickBot="1">
      <c r="B20" s="133" t="s">
        <v>172</v>
      </c>
      <c r="C20" s="144">
        <v>4.6656444593864282E-2</v>
      </c>
      <c r="D20" s="144">
        <v>1.6741687976566992E-2</v>
      </c>
      <c r="E20" s="144">
        <v>4.0284391629117712E-2</v>
      </c>
      <c r="F20" s="144">
        <v>0.26043426031593486</v>
      </c>
      <c r="G20" s="144">
        <v>0.21071089429777098</v>
      </c>
      <c r="H20" s="144">
        <v>1.2305615414761608E-2</v>
      </c>
      <c r="I20" s="144">
        <v>3.5053169804128231E-2</v>
      </c>
      <c r="J20" s="144">
        <v>5.9296405117227041E-3</v>
      </c>
      <c r="K20" s="144">
        <v>3.4944270691924296E-3</v>
      </c>
      <c r="L20" s="148">
        <v>0.10368252419954899</v>
      </c>
      <c r="M20" s="148">
        <v>0.26043426031593486</v>
      </c>
      <c r="N20" s="148">
        <v>0.22301650971253259</v>
      </c>
      <c r="O20" s="148">
        <v>4.4477237385043368E-2</v>
      </c>
      <c r="P20" s="144"/>
    </row>
    <row r="21" spans="2:16" ht="20.25"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</row>
    <row r="22" spans="2:16" ht="30" customHeight="1">
      <c r="B22" s="268" t="s">
        <v>418</v>
      </c>
      <c r="C22" s="269" t="str">
        <f>C4</f>
        <v>Enel Gx Costanera</v>
      </c>
      <c r="D22" s="269" t="str">
        <f t="shared" ref="D22:K22" si="0">D4</f>
        <v>Enel Gx El Chocón</v>
      </c>
      <c r="E22" s="269" t="str">
        <f t="shared" si="0"/>
        <v>Central Docksud</v>
      </c>
      <c r="F22" s="269" t="str">
        <f t="shared" si="0"/>
        <v>Emgesa</v>
      </c>
      <c r="G22" s="269" t="str">
        <f t="shared" si="0"/>
        <v>Enel Gx Perú</v>
      </c>
      <c r="H22" s="269" t="str">
        <f t="shared" si="0"/>
        <v>Enel Gx Piura</v>
      </c>
      <c r="I22" s="269" t="str">
        <f t="shared" si="0"/>
        <v>EGP Cachoeira Dourada</v>
      </c>
      <c r="J22" s="269" t="str">
        <f t="shared" si="0"/>
        <v>Fortaleza</v>
      </c>
      <c r="K22" s="269" t="str">
        <f t="shared" si="0"/>
        <v>EGP Volta Grande</v>
      </c>
      <c r="L22" s="269" t="s">
        <v>10</v>
      </c>
      <c r="M22" s="269" t="s">
        <v>14</v>
      </c>
      <c r="N22" s="269" t="s">
        <v>59</v>
      </c>
      <c r="O22" s="269" t="s">
        <v>58</v>
      </c>
      <c r="P22" s="269" t="s">
        <v>20</v>
      </c>
    </row>
    <row r="23" spans="2:16" s="126" customFormat="1" ht="13.5" thickBot="1">
      <c r="B23" s="145" t="s">
        <v>157</v>
      </c>
      <c r="C23" s="145">
        <v>2142.8035027999999</v>
      </c>
      <c r="D23" s="145">
        <v>625.90472</v>
      </c>
      <c r="E23" s="145">
        <v>1386.6051299999999</v>
      </c>
      <c r="F23" s="145">
        <v>3780.2513342000002</v>
      </c>
      <c r="G23" s="145">
        <v>1771.4361217061901</v>
      </c>
      <c r="H23" s="145">
        <v>81.656626000000003</v>
      </c>
      <c r="I23" s="145">
        <v>551.87147988699996</v>
      </c>
      <c r="J23" s="145">
        <v>579.71383932454603</v>
      </c>
      <c r="K23" s="145">
        <v>0</v>
      </c>
      <c r="L23" s="146">
        <v>4155.3133527999998</v>
      </c>
      <c r="M23" s="146">
        <v>3780.2513342000002</v>
      </c>
      <c r="N23" s="146">
        <v>1853.09274770619</v>
      </c>
      <c r="O23" s="146">
        <v>1131.585319211546</v>
      </c>
      <c r="P23" s="145">
        <v>10920.242753917737</v>
      </c>
    </row>
    <row r="24" spans="2:16" ht="13.5" thickBot="1">
      <c r="B24" s="133" t="s">
        <v>158</v>
      </c>
      <c r="C24" s="134">
        <v>0</v>
      </c>
      <c r="D24" s="134">
        <v>580.10329999999999</v>
      </c>
      <c r="E24" s="134">
        <v>0</v>
      </c>
      <c r="F24" s="134">
        <v>3693.5448362000002</v>
      </c>
      <c r="G24" s="134">
        <v>1289.31755351577</v>
      </c>
      <c r="H24" s="134">
        <v>0</v>
      </c>
      <c r="I24" s="134">
        <v>551.87147988699996</v>
      </c>
      <c r="J24" s="134">
        <v>0</v>
      </c>
      <c r="K24" s="134">
        <v>0</v>
      </c>
      <c r="L24" s="147">
        <v>580.10329999999999</v>
      </c>
      <c r="M24" s="147">
        <v>3693.5448362000002</v>
      </c>
      <c r="N24" s="147">
        <v>1289.31755351577</v>
      </c>
      <c r="O24" s="147">
        <v>551.87147988699996</v>
      </c>
      <c r="P24" s="134">
        <v>6114.8371696027698</v>
      </c>
    </row>
    <row r="25" spans="2:16" ht="13.5" thickBot="1">
      <c r="B25" s="133" t="s">
        <v>159</v>
      </c>
      <c r="C25" s="134">
        <v>2142.8035027999999</v>
      </c>
      <c r="D25" s="134">
        <v>45.80142</v>
      </c>
      <c r="E25" s="134">
        <v>1386.6051299999999</v>
      </c>
      <c r="F25" s="134">
        <v>86.706497999999996</v>
      </c>
      <c r="G25" s="134">
        <v>482.11856819041998</v>
      </c>
      <c r="H25" s="134">
        <v>81.656626000000003</v>
      </c>
      <c r="I25" s="134">
        <v>0</v>
      </c>
      <c r="J25" s="134">
        <v>579.71383932454603</v>
      </c>
      <c r="K25" s="134">
        <v>0</v>
      </c>
      <c r="L25" s="147">
        <v>3575.2100527999996</v>
      </c>
      <c r="M25" s="147">
        <v>86.706497999999996</v>
      </c>
      <c r="N25" s="147">
        <v>563.77519419041994</v>
      </c>
      <c r="O25" s="147">
        <v>579.71383932454603</v>
      </c>
      <c r="P25" s="134">
        <v>4805.4055843149654</v>
      </c>
    </row>
    <row r="26" spans="2:16" ht="13.5" thickBot="1">
      <c r="B26" s="133" t="s">
        <v>160</v>
      </c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47">
        <v>0</v>
      </c>
      <c r="M26" s="147">
        <v>0</v>
      </c>
      <c r="N26" s="147">
        <v>0</v>
      </c>
      <c r="O26" s="147">
        <v>0</v>
      </c>
      <c r="P26" s="134">
        <v>0</v>
      </c>
    </row>
    <row r="27" spans="2:16" s="126" customFormat="1" ht="13.5" thickBot="1">
      <c r="B27" s="145" t="s">
        <v>161</v>
      </c>
      <c r="C27" s="145">
        <v>0</v>
      </c>
      <c r="D27" s="145">
        <v>17.14960242744894</v>
      </c>
      <c r="E27" s="145">
        <v>0</v>
      </c>
      <c r="F27" s="145">
        <v>462.39872383280999</v>
      </c>
      <c r="G27" s="145">
        <v>661.71006895072605</v>
      </c>
      <c r="H27" s="145">
        <v>92.297212542864017</v>
      </c>
      <c r="I27" s="145">
        <v>1921.4735196799998</v>
      </c>
      <c r="J27" s="145">
        <v>148.35490353684202</v>
      </c>
      <c r="K27" s="145">
        <v>0</v>
      </c>
      <c r="L27" s="146">
        <v>17.14960242744894</v>
      </c>
      <c r="M27" s="146">
        <v>462.39872383280999</v>
      </c>
      <c r="N27" s="146">
        <v>754.00728149359009</v>
      </c>
      <c r="O27" s="146">
        <v>2069.8284232168417</v>
      </c>
      <c r="P27" s="145">
        <v>3303.3840309706907</v>
      </c>
    </row>
    <row r="28" spans="2:16" ht="13.5" thickBot="1">
      <c r="B28" s="133" t="s">
        <v>162</v>
      </c>
      <c r="C28" s="134">
        <v>0</v>
      </c>
      <c r="D28" s="134">
        <v>0</v>
      </c>
      <c r="E28" s="134">
        <v>0</v>
      </c>
      <c r="F28" s="134">
        <v>13.948938479999999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47">
        <v>0</v>
      </c>
      <c r="M28" s="147">
        <v>13.948938479999999</v>
      </c>
      <c r="N28" s="147">
        <v>0</v>
      </c>
      <c r="O28" s="147">
        <v>0</v>
      </c>
      <c r="P28" s="134">
        <v>13.948938479999999</v>
      </c>
    </row>
    <row r="29" spans="2:16" ht="13.5" thickBot="1">
      <c r="B29" s="133" t="s">
        <v>163</v>
      </c>
      <c r="C29" s="134">
        <v>0</v>
      </c>
      <c r="D29" s="134">
        <v>17.14960242744894</v>
      </c>
      <c r="E29" s="134">
        <v>0</v>
      </c>
      <c r="F29" s="134">
        <v>30.714505799999998</v>
      </c>
      <c r="G29" s="134">
        <v>0</v>
      </c>
      <c r="H29" s="134">
        <v>0</v>
      </c>
      <c r="I29" s="134">
        <v>1397.832693462</v>
      </c>
      <c r="J29" s="134">
        <v>112.64338321</v>
      </c>
      <c r="K29" s="134">
        <v>0</v>
      </c>
      <c r="L29" s="147">
        <v>17.14960242744894</v>
      </c>
      <c r="M29" s="147">
        <v>30.714505799999998</v>
      </c>
      <c r="N29" s="147">
        <v>0</v>
      </c>
      <c r="O29" s="147">
        <v>1510.4760766719999</v>
      </c>
      <c r="P29" s="134">
        <v>1558.3401848994488</v>
      </c>
    </row>
    <row r="30" spans="2:16" ht="13.5" thickBot="1">
      <c r="B30" s="133" t="s">
        <v>164</v>
      </c>
      <c r="C30" s="134">
        <v>0</v>
      </c>
      <c r="D30" s="134">
        <v>0</v>
      </c>
      <c r="E30" s="134">
        <v>0</v>
      </c>
      <c r="F30" s="134">
        <v>417.73555209142432</v>
      </c>
      <c r="G30" s="134">
        <v>661.71006895072605</v>
      </c>
      <c r="H30" s="134">
        <v>92.297212542864017</v>
      </c>
      <c r="I30" s="134">
        <v>523.64082621877969</v>
      </c>
      <c r="J30" s="134">
        <v>35.71152117616419</v>
      </c>
      <c r="K30" s="134">
        <v>0</v>
      </c>
      <c r="L30" s="147">
        <v>0</v>
      </c>
      <c r="M30" s="147">
        <v>417.73555209142432</v>
      </c>
      <c r="N30" s="147">
        <v>754.00728149359009</v>
      </c>
      <c r="O30" s="147">
        <v>559.35234739494388</v>
      </c>
      <c r="P30" s="134">
        <v>1731.0951809799585</v>
      </c>
    </row>
    <row r="31" spans="2:16" ht="13.5" thickBot="1">
      <c r="B31" s="133" t="s">
        <v>165</v>
      </c>
      <c r="C31" s="134">
        <v>0</v>
      </c>
      <c r="D31" s="134">
        <v>0</v>
      </c>
      <c r="E31" s="134">
        <v>0</v>
      </c>
      <c r="F31" s="134">
        <v>50.0007430890902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47">
        <v>0</v>
      </c>
      <c r="M31" s="147">
        <v>50.0007430890902</v>
      </c>
      <c r="N31" s="147">
        <v>0</v>
      </c>
      <c r="O31" s="147">
        <v>0</v>
      </c>
      <c r="P31" s="134">
        <v>50.0007430890902</v>
      </c>
    </row>
    <row r="32" spans="2:16" s="126" customFormat="1" ht="13.5" thickBot="1">
      <c r="B32" s="145" t="s">
        <v>166</v>
      </c>
      <c r="C32" s="145">
        <v>2142.8035027999999</v>
      </c>
      <c r="D32" s="145">
        <v>643.05432242744894</v>
      </c>
      <c r="E32" s="145">
        <v>1386.6051299999999</v>
      </c>
      <c r="F32" s="145">
        <v>4242.6500580328102</v>
      </c>
      <c r="G32" s="145">
        <v>2433.1461906569161</v>
      </c>
      <c r="H32" s="145">
        <v>173.95383854286402</v>
      </c>
      <c r="I32" s="145">
        <v>2473.3449995669998</v>
      </c>
      <c r="J32" s="145">
        <v>728.06874286138805</v>
      </c>
      <c r="K32" s="145">
        <v>0</v>
      </c>
      <c r="L32" s="146">
        <v>4172.4629552274491</v>
      </c>
      <c r="M32" s="146">
        <v>4242.6500580328102</v>
      </c>
      <c r="N32" s="146">
        <v>2607.1000291997802</v>
      </c>
      <c r="O32" s="146">
        <v>3201.4137424283881</v>
      </c>
      <c r="P32" s="145">
        <v>14223.626784888427</v>
      </c>
    </row>
    <row r="33" spans="2:16" ht="13.5" thickBot="1">
      <c r="B33" s="133" t="s">
        <v>167</v>
      </c>
      <c r="C33" s="134">
        <v>2142.8035027999999</v>
      </c>
      <c r="D33" s="134">
        <v>643.05432242744894</v>
      </c>
      <c r="E33" s="134">
        <v>1386.6051299999999</v>
      </c>
      <c r="F33" s="134">
        <v>2169.93952975</v>
      </c>
      <c r="G33" s="134">
        <v>1335.31</v>
      </c>
      <c r="H33" s="134">
        <v>143.09</v>
      </c>
      <c r="I33" s="134">
        <v>149.59259599999999</v>
      </c>
      <c r="J33" s="134">
        <v>663.28766999999993</v>
      </c>
      <c r="K33" s="134">
        <v>0</v>
      </c>
      <c r="L33" s="147">
        <v>4172.4629552274491</v>
      </c>
      <c r="M33" s="147">
        <v>2169.93952975</v>
      </c>
      <c r="N33" s="147">
        <v>1478.3999999999999</v>
      </c>
      <c r="O33" s="147">
        <v>812.88026599999989</v>
      </c>
      <c r="P33" s="134">
        <v>8633.6827509774484</v>
      </c>
    </row>
    <row r="34" spans="2:16" ht="13.5" thickBot="1">
      <c r="B34" s="133" t="s">
        <v>168</v>
      </c>
      <c r="C34" s="134">
        <v>0</v>
      </c>
      <c r="D34" s="134">
        <v>0</v>
      </c>
      <c r="E34" s="134">
        <v>0</v>
      </c>
      <c r="F34" s="134">
        <v>979.50341420719451</v>
      </c>
      <c r="G34" s="134">
        <v>893.80000000000007</v>
      </c>
      <c r="H34" s="134">
        <v>30.9</v>
      </c>
      <c r="I34" s="134">
        <v>2047.6610876329999</v>
      </c>
      <c r="J34" s="134">
        <v>34.847383210000004</v>
      </c>
      <c r="K34" s="134">
        <v>0</v>
      </c>
      <c r="L34" s="147">
        <v>0</v>
      </c>
      <c r="M34" s="147">
        <v>979.50341420719451</v>
      </c>
      <c r="N34" s="147">
        <v>924.7</v>
      </c>
      <c r="O34" s="147">
        <v>2082.5084708429999</v>
      </c>
      <c r="P34" s="134">
        <v>3986.7118850501947</v>
      </c>
    </row>
    <row r="35" spans="2:16" ht="13.5" thickBot="1">
      <c r="B35" s="133" t="s">
        <v>169</v>
      </c>
      <c r="C35" s="134">
        <v>0</v>
      </c>
      <c r="D35" s="134">
        <v>0</v>
      </c>
      <c r="E35" s="134">
        <v>0</v>
      </c>
      <c r="F35" s="134">
        <v>1093.207114075625</v>
      </c>
      <c r="G35" s="134">
        <v>203.99</v>
      </c>
      <c r="H35" s="134">
        <v>0</v>
      </c>
      <c r="I35" s="134">
        <v>276.09131593400002</v>
      </c>
      <c r="J35" s="134">
        <v>29.933689651387798</v>
      </c>
      <c r="K35" s="134">
        <v>0</v>
      </c>
      <c r="L35" s="147">
        <v>0</v>
      </c>
      <c r="M35" s="147">
        <v>1093.207114075625</v>
      </c>
      <c r="N35" s="147">
        <v>203.99</v>
      </c>
      <c r="O35" s="147">
        <v>306.02500558538782</v>
      </c>
      <c r="P35" s="134">
        <v>1603.2221196610128</v>
      </c>
    </row>
    <row r="36" spans="2:16" ht="13.5" thickBot="1">
      <c r="B36" s="133" t="s">
        <v>170</v>
      </c>
      <c r="C36" s="134">
        <v>0</v>
      </c>
      <c r="D36" s="134">
        <v>0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47">
        <v>0</v>
      </c>
      <c r="M36" s="147">
        <v>0</v>
      </c>
      <c r="N36" s="147">
        <v>0</v>
      </c>
      <c r="O36" s="147">
        <v>0</v>
      </c>
      <c r="P36" s="134">
        <v>0</v>
      </c>
    </row>
    <row r="37" spans="2:16" s="126" customFormat="1" ht="13.5" thickBot="1">
      <c r="B37" s="145" t="s">
        <v>171</v>
      </c>
      <c r="C37" s="145">
        <v>35608.683290000001</v>
      </c>
      <c r="D37" s="145">
        <v>35608.683290000001</v>
      </c>
      <c r="E37" s="145">
        <v>35608.683290000001</v>
      </c>
      <c r="F37" s="145">
        <v>16224</v>
      </c>
      <c r="G37" s="145">
        <v>12288.14387106954</v>
      </c>
      <c r="H37" s="145">
        <v>12288.14387106954</v>
      </c>
      <c r="I37" s="145">
        <v>145292.61000000002</v>
      </c>
      <c r="J37" s="145">
        <v>145292.61000000002</v>
      </c>
      <c r="K37" s="145">
        <v>0</v>
      </c>
      <c r="L37" s="146">
        <v>35608.683290000001</v>
      </c>
      <c r="M37" s="146">
        <v>16224</v>
      </c>
      <c r="N37" s="146">
        <v>12288.14387106954</v>
      </c>
      <c r="O37" s="146">
        <v>145292.61000000002</v>
      </c>
      <c r="P37" s="145"/>
    </row>
    <row r="38" spans="2:16" ht="13.5" thickBot="1">
      <c r="B38" s="133" t="s">
        <v>172</v>
      </c>
      <c r="C38" s="144">
        <v>6.0176431836831336E-2</v>
      </c>
      <c r="D38" s="144">
        <v>1.8058918865108336E-2</v>
      </c>
      <c r="E38" s="144">
        <v>3.8940084324583853E-2</v>
      </c>
      <c r="F38" s="144">
        <v>0.26150456472095723</v>
      </c>
      <c r="G38" s="144">
        <v>0.19800762557682677</v>
      </c>
      <c r="H38" s="144">
        <v>1.4156233876168262E-2</v>
      </c>
      <c r="I38" s="144">
        <v>1.7023198905759897E-2</v>
      </c>
      <c r="J38" s="144">
        <v>5.0110514420615608E-3</v>
      </c>
      <c r="K38" s="144">
        <v>0</v>
      </c>
      <c r="L38" s="148">
        <v>0.11717543502652353</v>
      </c>
      <c r="M38" s="148">
        <v>0.26150456472095723</v>
      </c>
      <c r="N38" s="148">
        <v>0.21216385945299504</v>
      </c>
      <c r="O38" s="148">
        <v>2.2034250347821457E-2</v>
      </c>
      <c r="P38" s="14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2"/>
  <sheetViews>
    <sheetView showGridLines="0" zoomScale="80" zoomScaleNormal="80" workbookViewId="0">
      <selection activeCell="F26" sqref="F26"/>
    </sheetView>
  </sheetViews>
  <sheetFormatPr baseColWidth="10" defaultRowHeight="12.75"/>
  <cols>
    <col min="2" max="2" width="51.28515625" bestFit="1" customWidth="1"/>
    <col min="11" max="11" width="13.85546875" customWidth="1"/>
    <col min="12" max="12" width="13.5703125" customWidth="1"/>
  </cols>
  <sheetData>
    <row r="3" spans="2:18"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</row>
    <row r="4" spans="2:18"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</row>
    <row r="5" spans="2:18">
      <c r="B5" s="294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</row>
    <row r="6" spans="2:18" ht="33.75">
      <c r="B6" s="295"/>
      <c r="C6" s="296" t="s">
        <v>67</v>
      </c>
      <c r="D6" s="296" t="s">
        <v>275</v>
      </c>
      <c r="E6" s="296" t="s">
        <v>68</v>
      </c>
      <c r="F6" s="296" t="s">
        <v>69</v>
      </c>
      <c r="G6" s="296" t="s">
        <v>70</v>
      </c>
      <c r="H6" s="296" t="s">
        <v>276</v>
      </c>
      <c r="I6" s="297" t="s">
        <v>214</v>
      </c>
      <c r="J6" s="297" t="s">
        <v>135</v>
      </c>
      <c r="K6" s="297" t="s">
        <v>277</v>
      </c>
      <c r="L6" s="297" t="s">
        <v>143</v>
      </c>
      <c r="M6" s="297" t="s">
        <v>35</v>
      </c>
      <c r="N6" s="297" t="s">
        <v>278</v>
      </c>
      <c r="O6" s="297" t="s">
        <v>279</v>
      </c>
      <c r="P6" s="297" t="s">
        <v>280</v>
      </c>
      <c r="Q6" s="297" t="s">
        <v>133</v>
      </c>
      <c r="R6" s="297" t="s">
        <v>134</v>
      </c>
    </row>
    <row r="7" spans="2:18">
      <c r="B7" s="295"/>
      <c r="C7" s="298" t="s">
        <v>281</v>
      </c>
      <c r="D7" s="298" t="s">
        <v>281</v>
      </c>
      <c r="E7" s="298" t="s">
        <v>281</v>
      </c>
      <c r="F7" s="298" t="s">
        <v>281</v>
      </c>
      <c r="G7" s="298" t="s">
        <v>281</v>
      </c>
      <c r="H7" s="298" t="s">
        <v>281</v>
      </c>
      <c r="I7" s="298" t="s">
        <v>281</v>
      </c>
      <c r="J7" s="298" t="s">
        <v>281</v>
      </c>
      <c r="K7" s="298" t="s">
        <v>281</v>
      </c>
      <c r="L7" s="298" t="s">
        <v>281</v>
      </c>
      <c r="M7" s="298" t="s">
        <v>281</v>
      </c>
      <c r="N7" s="298" t="s">
        <v>281</v>
      </c>
      <c r="O7" s="298" t="s">
        <v>281</v>
      </c>
      <c r="P7" s="298" t="s">
        <v>281</v>
      </c>
      <c r="Q7" s="298" t="s">
        <v>281</v>
      </c>
      <c r="R7" s="298" t="s">
        <v>281</v>
      </c>
    </row>
    <row r="8" spans="2:18">
      <c r="B8" s="299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</row>
    <row r="9" spans="2:18">
      <c r="B9" s="301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</row>
    <row r="10" spans="2:18">
      <c r="B10" s="303" t="s">
        <v>243</v>
      </c>
      <c r="C10" s="304">
        <v>5475</v>
      </c>
      <c r="D10" s="304">
        <v>261276</v>
      </c>
      <c r="E10" s="302">
        <v>266751</v>
      </c>
      <c r="F10" s="302">
        <v>359</v>
      </c>
      <c r="G10" s="302">
        <v>0</v>
      </c>
      <c r="H10" s="302">
        <v>266392</v>
      </c>
      <c r="I10" s="302">
        <v>266751</v>
      </c>
      <c r="J10" s="302">
        <v>0</v>
      </c>
      <c r="K10" s="302">
        <v>0</v>
      </c>
      <c r="L10" s="302">
        <v>0</v>
      </c>
      <c r="M10" s="302">
        <v>-276</v>
      </c>
      <c r="N10" s="302">
        <v>-276</v>
      </c>
      <c r="O10" s="302">
        <v>447</v>
      </c>
      <c r="P10" s="302">
        <v>172</v>
      </c>
      <c r="Q10" s="302">
        <v>-63</v>
      </c>
      <c r="R10" s="302">
        <v>109</v>
      </c>
    </row>
    <row r="11" spans="2:18">
      <c r="B11" s="305" t="s">
        <v>244</v>
      </c>
      <c r="C11" s="304">
        <v>112176</v>
      </c>
      <c r="D11" s="304">
        <v>195733</v>
      </c>
      <c r="E11" s="302">
        <v>307909</v>
      </c>
      <c r="F11" s="302">
        <v>132840</v>
      </c>
      <c r="G11" s="302">
        <v>130239</v>
      </c>
      <c r="H11" s="302">
        <v>44830</v>
      </c>
      <c r="I11" s="302">
        <v>307909</v>
      </c>
      <c r="J11" s="302">
        <v>34060</v>
      </c>
      <c r="K11" s="302">
        <v>-2066</v>
      </c>
      <c r="L11" s="302">
        <v>31994</v>
      </c>
      <c r="M11" s="302">
        <v>17402</v>
      </c>
      <c r="N11" s="302">
        <v>9788</v>
      </c>
      <c r="O11" s="302">
        <v>-4220</v>
      </c>
      <c r="P11" s="302">
        <v>5718</v>
      </c>
      <c r="Q11" s="302">
        <v>-1626</v>
      </c>
      <c r="R11" s="302">
        <v>4092</v>
      </c>
    </row>
    <row r="12" spans="2:18">
      <c r="B12" s="305" t="s">
        <v>245</v>
      </c>
      <c r="C12" s="304">
        <v>98128</v>
      </c>
      <c r="D12" s="304">
        <v>301503</v>
      </c>
      <c r="E12" s="302">
        <v>399631</v>
      </c>
      <c r="F12" s="302">
        <v>76379</v>
      </c>
      <c r="G12" s="302">
        <v>83362</v>
      </c>
      <c r="H12" s="302">
        <v>239890</v>
      </c>
      <c r="I12" s="302">
        <v>399631</v>
      </c>
      <c r="J12" s="302">
        <v>18109</v>
      </c>
      <c r="K12" s="302">
        <v>-1302</v>
      </c>
      <c r="L12" s="302">
        <v>16807</v>
      </c>
      <c r="M12" s="302">
        <v>14208</v>
      </c>
      <c r="N12" s="302">
        <v>13302</v>
      </c>
      <c r="O12" s="302">
        <v>21984</v>
      </c>
      <c r="P12" s="302">
        <v>35801</v>
      </c>
      <c r="Q12" s="302">
        <v>-10334</v>
      </c>
      <c r="R12" s="302">
        <v>25467</v>
      </c>
    </row>
    <row r="13" spans="2:18">
      <c r="B13" s="305" t="s">
        <v>246</v>
      </c>
      <c r="C13" s="304">
        <v>493683</v>
      </c>
      <c r="D13" s="304">
        <v>824772</v>
      </c>
      <c r="E13" s="302">
        <v>1318455</v>
      </c>
      <c r="F13" s="302">
        <v>993660</v>
      </c>
      <c r="G13" s="302">
        <v>294970</v>
      </c>
      <c r="H13" s="302">
        <v>29825</v>
      </c>
      <c r="I13" s="302">
        <v>1318455</v>
      </c>
      <c r="J13" s="302">
        <v>447859</v>
      </c>
      <c r="K13" s="302">
        <v>-257249</v>
      </c>
      <c r="L13" s="302">
        <v>190610</v>
      </c>
      <c r="M13" s="302">
        <v>91342</v>
      </c>
      <c r="N13" s="302">
        <v>77685</v>
      </c>
      <c r="O13" s="302">
        <v>-44482</v>
      </c>
      <c r="P13" s="302">
        <v>33202</v>
      </c>
      <c r="Q13" s="302">
        <v>-11122</v>
      </c>
      <c r="R13" s="302">
        <v>22080</v>
      </c>
    </row>
    <row r="14" spans="2:18">
      <c r="B14" s="305" t="s">
        <v>247</v>
      </c>
      <c r="C14" s="304">
        <v>22342</v>
      </c>
      <c r="D14" s="304">
        <v>164</v>
      </c>
      <c r="E14" s="302">
        <v>22506</v>
      </c>
      <c r="F14" s="302">
        <v>21639</v>
      </c>
      <c r="G14" s="302">
        <v>0</v>
      </c>
      <c r="H14" s="302">
        <v>867</v>
      </c>
      <c r="I14" s="302">
        <v>22506</v>
      </c>
      <c r="J14" s="302">
        <v>765</v>
      </c>
      <c r="K14" s="302">
        <v>-129</v>
      </c>
      <c r="L14" s="302">
        <v>636</v>
      </c>
      <c r="M14" s="302">
        <v>-298</v>
      </c>
      <c r="N14" s="302">
        <v>-313</v>
      </c>
      <c r="O14" s="302">
        <v>54</v>
      </c>
      <c r="P14" s="302">
        <v>-259</v>
      </c>
      <c r="Q14" s="302">
        <v>72</v>
      </c>
      <c r="R14" s="302">
        <v>-187</v>
      </c>
    </row>
    <row r="15" spans="2:18">
      <c r="B15" s="305" t="s">
        <v>248</v>
      </c>
      <c r="C15" s="304">
        <v>62706</v>
      </c>
      <c r="D15" s="304">
        <v>146948</v>
      </c>
      <c r="E15" s="302">
        <v>209654</v>
      </c>
      <c r="F15" s="302">
        <v>36902</v>
      </c>
      <c r="G15" s="302">
        <v>33259</v>
      </c>
      <c r="H15" s="302">
        <v>139493</v>
      </c>
      <c r="I15" s="302">
        <v>209654</v>
      </c>
      <c r="J15" s="302">
        <v>30869</v>
      </c>
      <c r="K15" s="302">
        <v>-4415</v>
      </c>
      <c r="L15" s="302">
        <v>26454</v>
      </c>
      <c r="M15" s="302">
        <v>22430</v>
      </c>
      <c r="N15" s="302">
        <v>18922</v>
      </c>
      <c r="O15" s="302">
        <v>9169</v>
      </c>
      <c r="P15" s="302">
        <v>28091</v>
      </c>
      <c r="Q15" s="302">
        <v>-8457</v>
      </c>
      <c r="R15" s="302">
        <v>19634</v>
      </c>
    </row>
    <row r="16" spans="2:18">
      <c r="B16" s="305" t="s">
        <v>249</v>
      </c>
      <c r="C16" s="304">
        <v>237650</v>
      </c>
      <c r="D16" s="304">
        <v>509494</v>
      </c>
      <c r="E16" s="302">
        <v>747144</v>
      </c>
      <c r="F16" s="302">
        <v>209795</v>
      </c>
      <c r="G16" s="302">
        <v>211167</v>
      </c>
      <c r="H16" s="302">
        <v>326182</v>
      </c>
      <c r="I16" s="302">
        <v>747144</v>
      </c>
      <c r="J16" s="302">
        <v>51888</v>
      </c>
      <c r="K16" s="302">
        <v>-3378</v>
      </c>
      <c r="L16" s="302">
        <v>48510</v>
      </c>
      <c r="M16" s="302">
        <v>31224</v>
      </c>
      <c r="N16" s="302">
        <v>22705</v>
      </c>
      <c r="O16" s="302">
        <v>19736</v>
      </c>
      <c r="P16" s="302">
        <v>52585</v>
      </c>
      <c r="Q16" s="302">
        <v>-12447</v>
      </c>
      <c r="R16" s="302">
        <v>40138</v>
      </c>
    </row>
    <row r="17" spans="2:18">
      <c r="B17" s="305" t="s">
        <v>250</v>
      </c>
      <c r="C17" s="304">
        <v>286128</v>
      </c>
      <c r="D17" s="304">
        <v>3394185</v>
      </c>
      <c r="E17" s="302">
        <v>3680313</v>
      </c>
      <c r="F17" s="302">
        <v>128012</v>
      </c>
      <c r="G17" s="302">
        <v>395713</v>
      </c>
      <c r="H17" s="302">
        <v>3156588</v>
      </c>
      <c r="I17" s="302">
        <v>3680313</v>
      </c>
      <c r="J17" s="302">
        <v>0</v>
      </c>
      <c r="K17" s="302">
        <v>-44</v>
      </c>
      <c r="L17" s="302">
        <v>-44</v>
      </c>
      <c r="M17" s="302">
        <v>-15640</v>
      </c>
      <c r="N17" s="302">
        <v>-15667</v>
      </c>
      <c r="O17" s="302">
        <v>-6052</v>
      </c>
      <c r="P17" s="302">
        <v>-21719</v>
      </c>
      <c r="Q17" s="302">
        <v>1534</v>
      </c>
      <c r="R17" s="302">
        <v>-20185</v>
      </c>
    </row>
    <row r="18" spans="2:18">
      <c r="B18" s="305" t="s">
        <v>251</v>
      </c>
      <c r="C18" s="304">
        <v>127223</v>
      </c>
      <c r="D18" s="304">
        <v>205168</v>
      </c>
      <c r="E18" s="302">
        <v>332391</v>
      </c>
      <c r="F18" s="302">
        <v>69657</v>
      </c>
      <c r="G18" s="302">
        <v>61457</v>
      </c>
      <c r="H18" s="302">
        <v>201277</v>
      </c>
      <c r="I18" s="302">
        <v>332391</v>
      </c>
      <c r="J18" s="302">
        <v>63772</v>
      </c>
      <c r="K18" s="302">
        <v>-34409</v>
      </c>
      <c r="L18" s="302">
        <v>29363</v>
      </c>
      <c r="M18" s="302">
        <v>26405</v>
      </c>
      <c r="N18" s="302">
        <v>23374</v>
      </c>
      <c r="O18" s="302">
        <v>-268</v>
      </c>
      <c r="P18" s="302">
        <v>23106</v>
      </c>
      <c r="Q18" s="302">
        <v>-7957</v>
      </c>
      <c r="R18" s="302">
        <v>15149</v>
      </c>
    </row>
    <row r="19" spans="2:18">
      <c r="B19" s="305" t="s">
        <v>252</v>
      </c>
      <c r="C19" s="304">
        <v>274995</v>
      </c>
      <c r="D19" s="304">
        <v>126333</v>
      </c>
      <c r="E19" s="302">
        <v>401328</v>
      </c>
      <c r="F19" s="302">
        <v>237666</v>
      </c>
      <c r="G19" s="302">
        <v>1530</v>
      </c>
      <c r="H19" s="302">
        <v>162132</v>
      </c>
      <c r="I19" s="302">
        <v>401328</v>
      </c>
      <c r="J19" s="302">
        <v>135949</v>
      </c>
      <c r="K19" s="302">
        <v>-94930</v>
      </c>
      <c r="L19" s="302">
        <v>41019</v>
      </c>
      <c r="M19" s="302">
        <v>37235</v>
      </c>
      <c r="N19" s="302">
        <v>35255</v>
      </c>
      <c r="O19" s="302">
        <v>1590</v>
      </c>
      <c r="P19" s="302">
        <v>36845</v>
      </c>
      <c r="Q19" s="302">
        <v>-12602</v>
      </c>
      <c r="R19" s="302">
        <v>24243</v>
      </c>
    </row>
    <row r="20" spans="2:18">
      <c r="B20" s="305" t="s">
        <v>253</v>
      </c>
      <c r="C20" s="304">
        <v>44318</v>
      </c>
      <c r="D20" s="304">
        <v>418049</v>
      </c>
      <c r="E20" s="302">
        <v>462367</v>
      </c>
      <c r="F20" s="302">
        <v>10349</v>
      </c>
      <c r="G20" s="302">
        <v>263081</v>
      </c>
      <c r="H20" s="302">
        <v>188937</v>
      </c>
      <c r="I20" s="302">
        <v>462367</v>
      </c>
      <c r="J20" s="302">
        <v>25816</v>
      </c>
      <c r="K20" s="302">
        <v>-2513</v>
      </c>
      <c r="L20" s="302">
        <v>23303</v>
      </c>
      <c r="M20" s="302">
        <v>22979</v>
      </c>
      <c r="N20" s="302">
        <v>22979</v>
      </c>
      <c r="O20" s="302">
        <v>-4612</v>
      </c>
      <c r="P20" s="302">
        <v>18366</v>
      </c>
      <c r="Q20" s="302">
        <v>-6276</v>
      </c>
      <c r="R20" s="302">
        <v>12090</v>
      </c>
    </row>
    <row r="21" spans="2:18">
      <c r="B21" s="305" t="s">
        <v>254</v>
      </c>
      <c r="C21" s="304">
        <v>71185</v>
      </c>
      <c r="D21" s="304">
        <v>267775</v>
      </c>
      <c r="E21" s="302">
        <v>338960</v>
      </c>
      <c r="F21" s="302">
        <v>12497</v>
      </c>
      <c r="G21" s="302">
        <v>47865</v>
      </c>
      <c r="H21" s="302">
        <v>278598</v>
      </c>
      <c r="I21" s="302">
        <v>338960</v>
      </c>
      <c r="J21" s="302">
        <v>22276</v>
      </c>
      <c r="K21" s="302">
        <v>-555</v>
      </c>
      <c r="L21" s="302">
        <v>21721</v>
      </c>
      <c r="M21" s="302">
        <v>19150</v>
      </c>
      <c r="N21" s="302">
        <v>14863</v>
      </c>
      <c r="O21" s="302">
        <v>4398</v>
      </c>
      <c r="P21" s="302">
        <v>19262</v>
      </c>
      <c r="Q21" s="302">
        <v>-6575</v>
      </c>
      <c r="R21" s="302">
        <v>12687</v>
      </c>
    </row>
    <row r="22" spans="2:18">
      <c r="B22" s="305" t="s">
        <v>255</v>
      </c>
      <c r="C22" s="304">
        <v>15097</v>
      </c>
      <c r="D22" s="304">
        <v>719</v>
      </c>
      <c r="E22" s="302">
        <v>15816</v>
      </c>
      <c r="F22" s="302">
        <v>21425</v>
      </c>
      <c r="G22" s="302">
        <v>27206</v>
      </c>
      <c r="H22" s="302">
        <v>-32815</v>
      </c>
      <c r="I22" s="302">
        <v>15816</v>
      </c>
      <c r="J22" s="302">
        <v>416</v>
      </c>
      <c r="K22" s="302">
        <v>0</v>
      </c>
      <c r="L22" s="302">
        <v>416</v>
      </c>
      <c r="M22" s="302">
        <v>268</v>
      </c>
      <c r="N22" s="302">
        <v>242</v>
      </c>
      <c r="O22" s="302">
        <v>-4893</v>
      </c>
      <c r="P22" s="302">
        <v>-4652</v>
      </c>
      <c r="Q22" s="302">
        <v>0</v>
      </c>
      <c r="R22" s="302">
        <v>-4652</v>
      </c>
    </row>
    <row r="23" spans="2:18">
      <c r="B23" s="305" t="s">
        <v>256</v>
      </c>
      <c r="C23" s="304">
        <v>11914</v>
      </c>
      <c r="D23" s="304">
        <v>1367</v>
      </c>
      <c r="E23" s="302">
        <v>13281</v>
      </c>
      <c r="F23" s="302">
        <v>22652</v>
      </c>
      <c r="G23" s="302">
        <v>27808</v>
      </c>
      <c r="H23" s="302">
        <v>-37179</v>
      </c>
      <c r="I23" s="302">
        <v>13281</v>
      </c>
      <c r="J23" s="302">
        <v>396</v>
      </c>
      <c r="K23" s="302">
        <v>0</v>
      </c>
      <c r="L23" s="302">
        <v>396</v>
      </c>
      <c r="M23" s="302">
        <v>226</v>
      </c>
      <c r="N23" s="302">
        <v>191</v>
      </c>
      <c r="O23" s="302">
        <v>-5080</v>
      </c>
      <c r="P23" s="302">
        <v>-4889</v>
      </c>
      <c r="Q23" s="302">
        <v>0</v>
      </c>
      <c r="R23" s="302">
        <v>-4889</v>
      </c>
    </row>
    <row r="24" spans="2:18">
      <c r="B24" s="305" t="s">
        <v>234</v>
      </c>
      <c r="C24" s="304">
        <v>582138</v>
      </c>
      <c r="D24" s="304">
        <v>1218691</v>
      </c>
      <c r="E24" s="302">
        <v>1800829</v>
      </c>
      <c r="F24" s="302">
        <v>554518</v>
      </c>
      <c r="G24" s="302">
        <v>378486</v>
      </c>
      <c r="H24" s="302">
        <v>867825</v>
      </c>
      <c r="I24" s="302">
        <v>1800829</v>
      </c>
      <c r="J24" s="302">
        <v>319965</v>
      </c>
      <c r="K24" s="302">
        <v>-218770</v>
      </c>
      <c r="L24" s="302">
        <v>101195</v>
      </c>
      <c r="M24" s="302">
        <v>56221</v>
      </c>
      <c r="N24" s="302">
        <v>37113</v>
      </c>
      <c r="O24" s="302">
        <v>-3937</v>
      </c>
      <c r="P24" s="302">
        <v>33176</v>
      </c>
      <c r="Q24" s="302">
        <v>-6715</v>
      </c>
      <c r="R24" s="302">
        <v>26461</v>
      </c>
    </row>
    <row r="25" spans="2:18">
      <c r="B25" s="305" t="s">
        <v>257</v>
      </c>
      <c r="C25" s="304">
        <v>926922</v>
      </c>
      <c r="D25" s="304">
        <v>2138062</v>
      </c>
      <c r="E25" s="302">
        <v>3064984</v>
      </c>
      <c r="F25" s="302">
        <v>980109</v>
      </c>
      <c r="G25" s="302">
        <v>1047935</v>
      </c>
      <c r="H25" s="302">
        <v>1036940</v>
      </c>
      <c r="I25" s="302">
        <v>3064984</v>
      </c>
      <c r="J25" s="302">
        <v>378099</v>
      </c>
      <c r="K25" s="302">
        <v>-251496</v>
      </c>
      <c r="L25" s="302">
        <v>126603</v>
      </c>
      <c r="M25" s="302">
        <v>70143</v>
      </c>
      <c r="N25" s="302">
        <v>37998</v>
      </c>
      <c r="O25" s="302">
        <v>-25066</v>
      </c>
      <c r="P25" s="302">
        <v>12932</v>
      </c>
      <c r="Q25" s="302">
        <v>-5328</v>
      </c>
      <c r="R25" s="302">
        <v>7604</v>
      </c>
    </row>
    <row r="26" spans="2:18">
      <c r="B26" s="305" t="s">
        <v>258</v>
      </c>
      <c r="C26" s="304">
        <v>681764</v>
      </c>
      <c r="D26" s="304">
        <v>2366922</v>
      </c>
      <c r="E26" s="302">
        <v>3048686</v>
      </c>
      <c r="F26" s="302">
        <v>597769</v>
      </c>
      <c r="G26" s="302">
        <v>1292962</v>
      </c>
      <c r="H26" s="302">
        <v>1157955</v>
      </c>
      <c r="I26" s="302">
        <v>3048686</v>
      </c>
      <c r="J26" s="302">
        <v>377889</v>
      </c>
      <c r="K26" s="302">
        <v>-280595</v>
      </c>
      <c r="L26" s="302">
        <v>97294</v>
      </c>
      <c r="M26" s="302">
        <v>39552</v>
      </c>
      <c r="N26" s="302">
        <v>17640</v>
      </c>
      <c r="O26" s="302">
        <v>-11004</v>
      </c>
      <c r="P26" s="302">
        <v>6636</v>
      </c>
      <c r="Q26" s="302">
        <v>7165</v>
      </c>
      <c r="R26" s="302">
        <v>13801</v>
      </c>
    </row>
    <row r="27" spans="2:18">
      <c r="B27" s="305" t="s">
        <v>259</v>
      </c>
      <c r="C27" s="304">
        <v>12547</v>
      </c>
      <c r="D27" s="304">
        <v>6609</v>
      </c>
      <c r="E27" s="302">
        <v>19156</v>
      </c>
      <c r="F27" s="302">
        <v>7192</v>
      </c>
      <c r="G27" s="302">
        <v>437</v>
      </c>
      <c r="H27" s="302">
        <v>11527</v>
      </c>
      <c r="I27" s="302">
        <v>19156</v>
      </c>
      <c r="J27" s="302">
        <v>3768</v>
      </c>
      <c r="K27" s="302">
        <v>-2520</v>
      </c>
      <c r="L27" s="302">
        <v>1248</v>
      </c>
      <c r="M27" s="302">
        <v>-726</v>
      </c>
      <c r="N27" s="302">
        <v>-603</v>
      </c>
      <c r="O27" s="302">
        <v>-14</v>
      </c>
      <c r="P27" s="302">
        <v>-617</v>
      </c>
      <c r="Q27" s="302">
        <v>170</v>
      </c>
      <c r="R27" s="302">
        <v>-447</v>
      </c>
    </row>
    <row r="28" spans="2:18">
      <c r="B28" s="305" t="s">
        <v>260</v>
      </c>
      <c r="C28" s="304">
        <v>2694313</v>
      </c>
      <c r="D28" s="304">
        <v>6802339</v>
      </c>
      <c r="E28" s="302">
        <v>9496652</v>
      </c>
      <c r="F28" s="302">
        <v>2260770</v>
      </c>
      <c r="G28" s="302">
        <v>3399567</v>
      </c>
      <c r="H28" s="302">
        <v>3836315</v>
      </c>
      <c r="I28" s="302">
        <v>9496652</v>
      </c>
      <c r="J28" s="302">
        <v>1241021</v>
      </c>
      <c r="K28" s="302">
        <v>-799509</v>
      </c>
      <c r="L28" s="302">
        <v>441512</v>
      </c>
      <c r="M28" s="302">
        <v>255814</v>
      </c>
      <c r="N28" s="302">
        <v>173384</v>
      </c>
      <c r="O28" s="302">
        <v>-54938</v>
      </c>
      <c r="P28" s="302">
        <v>118447</v>
      </c>
      <c r="Q28" s="302">
        <v>-36584</v>
      </c>
      <c r="R28" s="302">
        <v>81863</v>
      </c>
    </row>
    <row r="29" spans="2:18">
      <c r="B29" s="305" t="s">
        <v>261</v>
      </c>
      <c r="C29" s="304">
        <v>342642</v>
      </c>
      <c r="D29" s="304">
        <v>2872435</v>
      </c>
      <c r="E29" s="302">
        <v>3215077</v>
      </c>
      <c r="F29" s="302">
        <v>687646</v>
      </c>
      <c r="G29" s="302">
        <v>1288465</v>
      </c>
      <c r="H29" s="302">
        <v>1238966</v>
      </c>
      <c r="I29" s="302">
        <v>3215077</v>
      </c>
      <c r="J29" s="302">
        <v>307128</v>
      </c>
      <c r="K29" s="302">
        <v>-113008</v>
      </c>
      <c r="L29" s="302">
        <v>194120</v>
      </c>
      <c r="M29" s="302">
        <v>176318</v>
      </c>
      <c r="N29" s="302">
        <v>157278</v>
      </c>
      <c r="O29" s="302">
        <v>-27688</v>
      </c>
      <c r="P29" s="302">
        <v>129590</v>
      </c>
      <c r="Q29" s="302">
        <v>-47699</v>
      </c>
      <c r="R29" s="302">
        <v>81891</v>
      </c>
    </row>
    <row r="30" spans="2:18">
      <c r="B30" s="305" t="s">
        <v>262</v>
      </c>
      <c r="C30" s="304">
        <v>326787</v>
      </c>
      <c r="D30" s="304">
        <v>1798262</v>
      </c>
      <c r="E30" s="302">
        <v>2125049</v>
      </c>
      <c r="F30" s="302">
        <v>746443</v>
      </c>
      <c r="G30" s="302">
        <v>542674</v>
      </c>
      <c r="H30" s="302">
        <v>835932</v>
      </c>
      <c r="I30" s="302">
        <v>2125049</v>
      </c>
      <c r="J30" s="302">
        <v>407687</v>
      </c>
      <c r="K30" s="302">
        <v>-248101</v>
      </c>
      <c r="L30" s="302">
        <v>159586</v>
      </c>
      <c r="M30" s="302">
        <v>116267</v>
      </c>
      <c r="N30" s="302">
        <v>85517</v>
      </c>
      <c r="O30" s="302">
        <v>-13165</v>
      </c>
      <c r="P30" s="302">
        <v>72352</v>
      </c>
      <c r="Q30" s="302">
        <v>-27191</v>
      </c>
      <c r="R30" s="302">
        <v>45161</v>
      </c>
    </row>
    <row r="31" spans="2:18">
      <c r="B31" s="305" t="s">
        <v>263</v>
      </c>
      <c r="C31" s="304">
        <v>1</v>
      </c>
      <c r="D31" s="304">
        <v>0</v>
      </c>
      <c r="E31" s="302">
        <v>1</v>
      </c>
      <c r="F31" s="302">
        <v>0</v>
      </c>
      <c r="G31" s="302">
        <v>0</v>
      </c>
      <c r="H31" s="302">
        <v>1</v>
      </c>
      <c r="I31" s="302">
        <v>1</v>
      </c>
      <c r="J31" s="302">
        <v>0</v>
      </c>
      <c r="K31" s="302">
        <v>0</v>
      </c>
      <c r="L31" s="302">
        <v>0</v>
      </c>
      <c r="M31" s="302">
        <v>0</v>
      </c>
      <c r="N31" s="302">
        <v>0</v>
      </c>
      <c r="O31" s="302">
        <v>0</v>
      </c>
      <c r="P31" s="302">
        <v>0</v>
      </c>
      <c r="Q31" s="302">
        <v>0</v>
      </c>
      <c r="R31" s="302">
        <v>0</v>
      </c>
    </row>
    <row r="32" spans="2:18">
      <c r="B32" s="305" t="s">
        <v>264</v>
      </c>
      <c r="C32" s="304">
        <v>83770</v>
      </c>
      <c r="D32" s="304">
        <v>1453660</v>
      </c>
      <c r="E32" s="302">
        <v>1537430</v>
      </c>
      <c r="F32" s="302">
        <v>137472</v>
      </c>
      <c r="G32" s="302">
        <v>10949</v>
      </c>
      <c r="H32" s="302">
        <v>1389009</v>
      </c>
      <c r="I32" s="302">
        <v>1537430</v>
      </c>
      <c r="J32" s="302">
        <v>0</v>
      </c>
      <c r="K32" s="302">
        <v>0</v>
      </c>
      <c r="L32" s="302">
        <v>0</v>
      </c>
      <c r="M32" s="302">
        <v>-20</v>
      </c>
      <c r="N32" s="302">
        <v>-20</v>
      </c>
      <c r="O32" s="302">
        <v>-302</v>
      </c>
      <c r="P32" s="302">
        <v>45014</v>
      </c>
      <c r="Q32" s="302">
        <v>0</v>
      </c>
      <c r="R32" s="302">
        <v>45014</v>
      </c>
    </row>
    <row r="33" spans="2:18">
      <c r="B33" s="305" t="s">
        <v>265</v>
      </c>
      <c r="C33" s="304">
        <v>339692</v>
      </c>
      <c r="D33" s="304">
        <v>973783</v>
      </c>
      <c r="E33" s="302">
        <v>1313475</v>
      </c>
      <c r="F33" s="302">
        <v>170436</v>
      </c>
      <c r="G33" s="302">
        <v>241049</v>
      </c>
      <c r="H33" s="302">
        <v>901990</v>
      </c>
      <c r="I33" s="302">
        <v>1313475</v>
      </c>
      <c r="J33" s="302">
        <v>162485</v>
      </c>
      <c r="K33" s="302">
        <v>-92669</v>
      </c>
      <c r="L33" s="302">
        <v>69816</v>
      </c>
      <c r="M33" s="302">
        <v>56328</v>
      </c>
      <c r="N33" s="302">
        <v>42977</v>
      </c>
      <c r="O33" s="302">
        <v>605</v>
      </c>
      <c r="P33" s="302">
        <v>48339</v>
      </c>
      <c r="Q33" s="302">
        <v>-12813</v>
      </c>
      <c r="R33" s="302">
        <v>35526</v>
      </c>
    </row>
    <row r="34" spans="2:18">
      <c r="B34" s="305" t="s">
        <v>266</v>
      </c>
      <c r="C34" s="304">
        <v>13968</v>
      </c>
      <c r="D34" s="304">
        <v>144261</v>
      </c>
      <c r="E34" s="302">
        <v>158229</v>
      </c>
      <c r="F34" s="302">
        <v>21938</v>
      </c>
      <c r="G34" s="302">
        <v>25097</v>
      </c>
      <c r="H34" s="302">
        <v>111194</v>
      </c>
      <c r="I34" s="302">
        <v>158229</v>
      </c>
      <c r="J34" s="302">
        <v>15603</v>
      </c>
      <c r="K34" s="302">
        <v>-4564</v>
      </c>
      <c r="L34" s="302">
        <v>11039</v>
      </c>
      <c r="M34" s="302">
        <v>9446</v>
      </c>
      <c r="N34" s="302">
        <v>8363</v>
      </c>
      <c r="O34" s="302">
        <v>-85</v>
      </c>
      <c r="P34" s="302">
        <v>8278</v>
      </c>
      <c r="Q34" s="302">
        <v>-2444</v>
      </c>
      <c r="R34" s="302">
        <v>5834</v>
      </c>
    </row>
    <row r="35" spans="2:18">
      <c r="B35" s="305" t="s">
        <v>267</v>
      </c>
      <c r="C35" s="304">
        <v>79177</v>
      </c>
      <c r="D35" s="304">
        <v>186824</v>
      </c>
      <c r="E35" s="302">
        <v>266001</v>
      </c>
      <c r="F35" s="302">
        <v>49936</v>
      </c>
      <c r="G35" s="302">
        <v>81324</v>
      </c>
      <c r="H35" s="302">
        <v>134741</v>
      </c>
      <c r="I35" s="302">
        <v>266001</v>
      </c>
      <c r="J35" s="302">
        <v>22252</v>
      </c>
      <c r="K35" s="302">
        <v>-8720</v>
      </c>
      <c r="L35" s="302">
        <v>13532</v>
      </c>
      <c r="M35" s="302">
        <v>11132</v>
      </c>
      <c r="N35" s="302">
        <v>7674</v>
      </c>
      <c r="O35" s="302">
        <v>-600</v>
      </c>
      <c r="P35" s="302">
        <v>7099</v>
      </c>
      <c r="Q35" s="302">
        <v>-2191</v>
      </c>
      <c r="R35" s="302">
        <v>4908</v>
      </c>
    </row>
    <row r="36" spans="2:18">
      <c r="B36" s="305" t="s">
        <v>268</v>
      </c>
      <c r="C36" s="304">
        <v>164685</v>
      </c>
      <c r="D36" s="304">
        <v>1168800</v>
      </c>
      <c r="E36" s="302">
        <v>1333485</v>
      </c>
      <c r="F36" s="302">
        <v>282044</v>
      </c>
      <c r="G36" s="302">
        <v>468529</v>
      </c>
      <c r="H36" s="302">
        <v>582912</v>
      </c>
      <c r="I36" s="302">
        <v>1333485</v>
      </c>
      <c r="J36" s="302">
        <v>237086</v>
      </c>
      <c r="K36" s="302">
        <v>-162036</v>
      </c>
      <c r="L36" s="302">
        <v>75050</v>
      </c>
      <c r="M36" s="302">
        <v>55768</v>
      </c>
      <c r="N36" s="302">
        <v>41903</v>
      </c>
      <c r="O36" s="302">
        <v>-5414</v>
      </c>
      <c r="P36" s="302">
        <v>36484</v>
      </c>
      <c r="Q36" s="302">
        <v>-9388</v>
      </c>
      <c r="R36" s="302">
        <v>27096</v>
      </c>
    </row>
    <row r="37" spans="2:18">
      <c r="B37" s="305" t="s">
        <v>269</v>
      </c>
      <c r="C37" s="304">
        <v>0</v>
      </c>
      <c r="D37" s="304">
        <v>0</v>
      </c>
      <c r="E37" s="302">
        <v>0</v>
      </c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302">
        <v>0</v>
      </c>
    </row>
    <row r="38" spans="2:18">
      <c r="B38" s="305" t="s">
        <v>270</v>
      </c>
      <c r="C38" s="304">
        <v>0</v>
      </c>
      <c r="D38" s="304">
        <v>0</v>
      </c>
      <c r="E38" s="302">
        <v>0</v>
      </c>
      <c r="F38" s="302">
        <v>0</v>
      </c>
      <c r="G38" s="302">
        <v>0</v>
      </c>
      <c r="H38" s="302">
        <v>0</v>
      </c>
      <c r="I38" s="302">
        <v>0</v>
      </c>
      <c r="J38" s="302">
        <v>0</v>
      </c>
      <c r="K38" s="302">
        <v>0</v>
      </c>
      <c r="L38" s="302">
        <v>0</v>
      </c>
      <c r="M38" s="302">
        <v>0</v>
      </c>
      <c r="N38" s="302">
        <v>0</v>
      </c>
      <c r="O38" s="302">
        <v>0</v>
      </c>
      <c r="P38" s="302">
        <v>0</v>
      </c>
      <c r="Q38" s="302">
        <v>0</v>
      </c>
      <c r="R38" s="302">
        <v>0</v>
      </c>
    </row>
    <row r="39" spans="2:18">
      <c r="B39" s="305" t="s">
        <v>271</v>
      </c>
      <c r="C39" s="304">
        <v>0</v>
      </c>
      <c r="D39" s="304">
        <v>0</v>
      </c>
      <c r="E39" s="302">
        <v>0</v>
      </c>
      <c r="F39" s="302">
        <v>0</v>
      </c>
      <c r="G39" s="302">
        <v>0</v>
      </c>
      <c r="H39" s="302">
        <v>0</v>
      </c>
      <c r="I39" s="302">
        <v>0</v>
      </c>
      <c r="J39" s="302">
        <v>0</v>
      </c>
      <c r="K39" s="302">
        <v>0</v>
      </c>
      <c r="L39" s="302">
        <v>0</v>
      </c>
      <c r="M39" s="302">
        <v>0</v>
      </c>
      <c r="N39" s="302">
        <v>0</v>
      </c>
      <c r="O39" s="302">
        <v>0</v>
      </c>
      <c r="P39" s="302">
        <v>0</v>
      </c>
      <c r="Q39" s="302">
        <v>0</v>
      </c>
      <c r="R39" s="302">
        <v>0</v>
      </c>
    </row>
    <row r="40" spans="2:18">
      <c r="B40" s="305" t="s">
        <v>272</v>
      </c>
      <c r="C40" s="304">
        <v>488411</v>
      </c>
      <c r="D40" s="304">
        <v>2481367</v>
      </c>
      <c r="E40" s="302">
        <v>2969778</v>
      </c>
      <c r="F40" s="302">
        <v>477029</v>
      </c>
      <c r="G40" s="302">
        <v>826948</v>
      </c>
      <c r="H40" s="302">
        <v>1665801</v>
      </c>
      <c r="I40" s="302">
        <v>2969778</v>
      </c>
      <c r="J40" s="302">
        <v>381745</v>
      </c>
      <c r="K40" s="302">
        <v>-212461</v>
      </c>
      <c r="L40" s="302">
        <v>169284</v>
      </c>
      <c r="M40" s="302">
        <v>132653</v>
      </c>
      <c r="N40" s="302">
        <v>100896</v>
      </c>
      <c r="O40" s="302">
        <v>-5843</v>
      </c>
      <c r="P40" s="302">
        <v>96817</v>
      </c>
      <c r="Q40" s="302">
        <v>-26836</v>
      </c>
      <c r="R40" s="302">
        <v>69981</v>
      </c>
    </row>
    <row r="41" spans="2:18">
      <c r="B41" s="305" t="s">
        <v>273</v>
      </c>
      <c r="C41" s="304">
        <v>0</v>
      </c>
      <c r="D41" s="304">
        <v>0</v>
      </c>
      <c r="E41" s="302">
        <v>0</v>
      </c>
      <c r="F41" s="302">
        <v>0</v>
      </c>
      <c r="G41" s="302">
        <v>0</v>
      </c>
      <c r="H41" s="302">
        <v>0</v>
      </c>
      <c r="I41" s="302">
        <v>0</v>
      </c>
      <c r="J41" s="302">
        <v>0</v>
      </c>
      <c r="K41" s="302">
        <v>0</v>
      </c>
      <c r="L41" s="302">
        <v>0</v>
      </c>
      <c r="M41" s="302">
        <v>0</v>
      </c>
      <c r="N41" s="302">
        <v>0</v>
      </c>
      <c r="O41" s="302">
        <v>0</v>
      </c>
      <c r="P41" s="302">
        <v>0</v>
      </c>
      <c r="Q41" s="302">
        <v>0</v>
      </c>
      <c r="R41" s="302">
        <v>0</v>
      </c>
    </row>
    <row r="42" spans="2:18">
      <c r="B42" s="305" t="s">
        <v>274</v>
      </c>
      <c r="C42" s="304">
        <v>0</v>
      </c>
      <c r="D42" s="304">
        <v>0</v>
      </c>
      <c r="E42" s="302">
        <v>0</v>
      </c>
      <c r="F42" s="302">
        <v>0</v>
      </c>
      <c r="G42" s="302">
        <v>0</v>
      </c>
      <c r="H42" s="302">
        <v>0</v>
      </c>
      <c r="I42" s="302">
        <v>0</v>
      </c>
      <c r="J42" s="302">
        <v>0</v>
      </c>
      <c r="K42" s="302">
        <v>0</v>
      </c>
      <c r="L42" s="302">
        <v>0</v>
      </c>
      <c r="M42" s="302">
        <v>0</v>
      </c>
      <c r="N42" s="302">
        <v>0</v>
      </c>
      <c r="O42" s="302">
        <v>0</v>
      </c>
      <c r="P42" s="302">
        <v>0</v>
      </c>
      <c r="Q42" s="302">
        <v>0</v>
      </c>
      <c r="R42" s="302">
        <v>0</v>
      </c>
    </row>
  </sheetData>
  <mergeCells count="2">
    <mergeCell ref="B3:R3"/>
    <mergeCell ref="C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57"/>
  <sheetViews>
    <sheetView zoomScale="90" zoomScaleNormal="90" workbookViewId="0"/>
  </sheetViews>
  <sheetFormatPr baseColWidth="10" defaultRowHeight="12"/>
  <cols>
    <col min="1" max="1" width="11.42578125" style="306"/>
    <col min="2" max="2" width="2.85546875" style="306" customWidth="1"/>
    <col min="3" max="3" width="69.85546875" style="306" customWidth="1"/>
    <col min="4" max="4" width="16.7109375" style="306" customWidth="1"/>
    <col min="5" max="9" width="16.7109375" style="307" customWidth="1"/>
    <col min="10" max="19" width="16.7109375" style="306" customWidth="1"/>
    <col min="20" max="20" width="15.28515625" style="306" customWidth="1"/>
    <col min="21" max="21" width="13.42578125" style="307" bestFit="1" customWidth="1"/>
    <col min="22" max="22" width="13.140625" style="306" customWidth="1"/>
    <col min="23" max="23" width="13.85546875" style="306" customWidth="1"/>
    <col min="24" max="24" width="14" style="306" customWidth="1"/>
    <col min="25" max="25" width="14.42578125" style="306" customWidth="1"/>
    <col min="26" max="27" width="12.85546875" style="306" bestFit="1" customWidth="1"/>
    <col min="28" max="29" width="11.42578125" style="306"/>
    <col min="30" max="31" width="13.42578125" style="306" bestFit="1" customWidth="1"/>
    <col min="32" max="16384" width="11.42578125" style="306"/>
  </cols>
  <sheetData>
    <row r="1" spans="2:21">
      <c r="I1" s="306"/>
      <c r="T1" s="307"/>
      <c r="U1" s="306"/>
    </row>
    <row r="2" spans="2:21">
      <c r="I2" s="306"/>
      <c r="T2" s="307"/>
      <c r="U2" s="306"/>
    </row>
    <row r="3" spans="2:21" ht="12" customHeight="1">
      <c r="B3" s="484" t="s">
        <v>107</v>
      </c>
      <c r="C3" s="485"/>
      <c r="D3" s="482" t="s">
        <v>411</v>
      </c>
      <c r="E3" s="483"/>
      <c r="F3" s="482" t="s">
        <v>10</v>
      </c>
      <c r="G3" s="483"/>
      <c r="H3" s="482" t="s">
        <v>38</v>
      </c>
      <c r="I3" s="483"/>
      <c r="J3" s="482" t="s">
        <v>14</v>
      </c>
      <c r="K3" s="483"/>
      <c r="L3" s="482" t="s">
        <v>12</v>
      </c>
      <c r="M3" s="483"/>
      <c r="N3" s="482" t="s">
        <v>282</v>
      </c>
      <c r="O3" s="483"/>
      <c r="P3" s="482" t="s">
        <v>283</v>
      </c>
      <c r="Q3" s="483"/>
      <c r="U3" s="306"/>
    </row>
    <row r="4" spans="2:21">
      <c r="B4" s="486" t="s">
        <v>307</v>
      </c>
      <c r="C4" s="487"/>
      <c r="D4" s="310">
        <v>43190</v>
      </c>
      <c r="E4" s="311">
        <v>43100</v>
      </c>
      <c r="F4" s="310">
        <v>43190</v>
      </c>
      <c r="G4" s="311">
        <v>43100</v>
      </c>
      <c r="H4" s="310">
        <v>43190</v>
      </c>
      <c r="I4" s="311">
        <v>43100</v>
      </c>
      <c r="J4" s="310">
        <v>43190</v>
      </c>
      <c r="K4" s="311">
        <v>43100</v>
      </c>
      <c r="L4" s="310">
        <v>43190</v>
      </c>
      <c r="M4" s="311">
        <v>43100</v>
      </c>
      <c r="N4" s="310">
        <v>43190</v>
      </c>
      <c r="O4" s="311">
        <v>43100</v>
      </c>
      <c r="P4" s="310">
        <v>43190</v>
      </c>
      <c r="Q4" s="311">
        <v>43100</v>
      </c>
      <c r="U4" s="306"/>
    </row>
    <row r="5" spans="2:21">
      <c r="B5" s="488"/>
      <c r="C5" s="489"/>
      <c r="D5" s="312" t="s">
        <v>242</v>
      </c>
      <c r="E5" s="313" t="s">
        <v>242</v>
      </c>
      <c r="F5" s="312" t="s">
        <v>242</v>
      </c>
      <c r="G5" s="313" t="s">
        <v>242</v>
      </c>
      <c r="H5" s="312" t="s">
        <v>242</v>
      </c>
      <c r="I5" s="313" t="s">
        <v>242</v>
      </c>
      <c r="J5" s="312" t="s">
        <v>242</v>
      </c>
      <c r="K5" s="313" t="s">
        <v>242</v>
      </c>
      <c r="L5" s="312" t="s">
        <v>242</v>
      </c>
      <c r="M5" s="313" t="s">
        <v>242</v>
      </c>
      <c r="N5" s="312" t="s">
        <v>242</v>
      </c>
      <c r="O5" s="313" t="s">
        <v>242</v>
      </c>
      <c r="P5" s="312" t="s">
        <v>242</v>
      </c>
      <c r="Q5" s="313" t="s">
        <v>242</v>
      </c>
      <c r="U5" s="306"/>
    </row>
    <row r="6" spans="2:21">
      <c r="B6" s="314" t="s">
        <v>308</v>
      </c>
      <c r="C6" s="416"/>
      <c r="D6" s="315">
        <v>420774</v>
      </c>
      <c r="E6" s="316">
        <v>265002</v>
      </c>
      <c r="F6" s="315">
        <v>815024</v>
      </c>
      <c r="G6" s="316">
        <v>711201</v>
      </c>
      <c r="H6" s="315">
        <v>2711977</v>
      </c>
      <c r="I6" s="316">
        <v>2519659</v>
      </c>
      <c r="J6" s="315">
        <v>664594</v>
      </c>
      <c r="K6" s="316">
        <v>725442</v>
      </c>
      <c r="L6" s="315">
        <v>488400</v>
      </c>
      <c r="M6" s="316">
        <v>458183</v>
      </c>
      <c r="N6" s="315">
        <v>-314786</v>
      </c>
      <c r="O6" s="316">
        <v>-134066</v>
      </c>
      <c r="P6" s="315">
        <v>4785983</v>
      </c>
      <c r="Q6" s="317">
        <v>4545421</v>
      </c>
      <c r="U6" s="306"/>
    </row>
    <row r="7" spans="2:21">
      <c r="B7" s="415"/>
      <c r="C7" s="416" t="s">
        <v>309</v>
      </c>
      <c r="D7" s="315">
        <v>159475</v>
      </c>
      <c r="E7" s="318">
        <v>184157</v>
      </c>
      <c r="F7" s="315">
        <v>240680</v>
      </c>
      <c r="G7" s="318">
        <v>242072</v>
      </c>
      <c r="H7" s="315">
        <v>421629</v>
      </c>
      <c r="I7" s="318">
        <v>470361</v>
      </c>
      <c r="J7" s="315">
        <v>205359</v>
      </c>
      <c r="K7" s="318">
        <v>354110</v>
      </c>
      <c r="L7" s="315">
        <v>187266</v>
      </c>
      <c r="M7" s="318">
        <v>222063</v>
      </c>
      <c r="N7" s="315">
        <v>0</v>
      </c>
      <c r="O7" s="318">
        <v>0</v>
      </c>
      <c r="P7" s="319">
        <v>1214409</v>
      </c>
      <c r="Q7" s="317">
        <v>1472763</v>
      </c>
      <c r="U7" s="306"/>
    </row>
    <row r="8" spans="2:21">
      <c r="B8" s="415"/>
      <c r="C8" s="416" t="s">
        <v>310</v>
      </c>
      <c r="D8" s="315">
        <v>256</v>
      </c>
      <c r="E8" s="318">
        <v>127</v>
      </c>
      <c r="F8" s="315">
        <v>0</v>
      </c>
      <c r="G8" s="318">
        <v>412</v>
      </c>
      <c r="H8" s="315">
        <v>124213</v>
      </c>
      <c r="I8" s="318">
        <v>64924</v>
      </c>
      <c r="J8" s="315">
        <v>69598</v>
      </c>
      <c r="K8" s="318">
        <v>44889</v>
      </c>
      <c r="L8" s="315">
        <v>0</v>
      </c>
      <c r="M8" s="318">
        <v>0</v>
      </c>
      <c r="N8" s="315">
        <v>0</v>
      </c>
      <c r="O8" s="318">
        <v>0</v>
      </c>
      <c r="P8" s="319">
        <v>194067</v>
      </c>
      <c r="Q8" s="317">
        <v>110352</v>
      </c>
      <c r="U8" s="306"/>
    </row>
    <row r="9" spans="2:21">
      <c r="B9" s="415"/>
      <c r="C9" s="416" t="s">
        <v>311</v>
      </c>
      <c r="D9" s="315">
        <v>1289</v>
      </c>
      <c r="E9" s="318">
        <v>577</v>
      </c>
      <c r="F9" s="315">
        <v>14817</v>
      </c>
      <c r="G9" s="318">
        <v>17260</v>
      </c>
      <c r="H9" s="315">
        <v>163411</v>
      </c>
      <c r="I9" s="318">
        <v>154367</v>
      </c>
      <c r="J9" s="315">
        <v>18113</v>
      </c>
      <c r="K9" s="318">
        <v>7750</v>
      </c>
      <c r="L9" s="315">
        <v>43045</v>
      </c>
      <c r="M9" s="318">
        <v>15562</v>
      </c>
      <c r="N9" s="315">
        <v>0</v>
      </c>
      <c r="O9" s="318">
        <v>0</v>
      </c>
      <c r="P9" s="319">
        <v>240675</v>
      </c>
      <c r="Q9" s="317">
        <v>195516</v>
      </c>
      <c r="U9" s="306"/>
    </row>
    <row r="10" spans="2:21">
      <c r="B10" s="415"/>
      <c r="C10" s="416" t="s">
        <v>312</v>
      </c>
      <c r="D10" s="315">
        <v>3968</v>
      </c>
      <c r="E10" s="318">
        <v>3592</v>
      </c>
      <c r="F10" s="315">
        <v>508794</v>
      </c>
      <c r="G10" s="318">
        <v>401460</v>
      </c>
      <c r="H10" s="315">
        <v>1758832</v>
      </c>
      <c r="I10" s="318">
        <v>1616673</v>
      </c>
      <c r="J10" s="315">
        <v>310513</v>
      </c>
      <c r="K10" s="318">
        <v>268651</v>
      </c>
      <c r="L10" s="315">
        <v>200499</v>
      </c>
      <c r="M10" s="318">
        <v>175124</v>
      </c>
      <c r="N10" s="315">
        <v>820</v>
      </c>
      <c r="O10" s="318">
        <v>405</v>
      </c>
      <c r="P10" s="319">
        <v>2783426</v>
      </c>
      <c r="Q10" s="317">
        <v>2465905</v>
      </c>
      <c r="U10" s="306"/>
    </row>
    <row r="11" spans="2:21">
      <c r="B11" s="415"/>
      <c r="C11" s="416" t="s">
        <v>313</v>
      </c>
      <c r="D11" s="315">
        <v>247670</v>
      </c>
      <c r="E11" s="318">
        <v>68433</v>
      </c>
      <c r="F11" s="315">
        <v>27949</v>
      </c>
      <c r="G11" s="318">
        <v>28732</v>
      </c>
      <c r="H11" s="315">
        <v>47568</v>
      </c>
      <c r="I11" s="318">
        <v>43040</v>
      </c>
      <c r="J11" s="315">
        <v>1846</v>
      </c>
      <c r="K11" s="318">
        <v>1612</v>
      </c>
      <c r="L11" s="315">
        <v>486</v>
      </c>
      <c r="M11" s="318">
        <v>57</v>
      </c>
      <c r="N11" s="315">
        <v>-315606</v>
      </c>
      <c r="O11" s="318">
        <v>-134471</v>
      </c>
      <c r="P11" s="319">
        <v>9913</v>
      </c>
      <c r="Q11" s="317">
        <v>7403</v>
      </c>
      <c r="U11" s="306"/>
    </row>
    <row r="12" spans="2:21">
      <c r="B12" s="415"/>
      <c r="C12" s="416" t="s">
        <v>314</v>
      </c>
      <c r="D12" s="315">
        <v>0</v>
      </c>
      <c r="E12" s="318">
        <v>0</v>
      </c>
      <c r="F12" s="315">
        <v>22388</v>
      </c>
      <c r="G12" s="318">
        <v>20813</v>
      </c>
      <c r="H12" s="315">
        <v>152181</v>
      </c>
      <c r="I12" s="318">
        <v>134991</v>
      </c>
      <c r="J12" s="315">
        <v>59162</v>
      </c>
      <c r="K12" s="318">
        <v>48424</v>
      </c>
      <c r="L12" s="315">
        <v>45829</v>
      </c>
      <c r="M12" s="318">
        <v>41861</v>
      </c>
      <c r="N12" s="315">
        <v>0</v>
      </c>
      <c r="O12" s="318">
        <v>0</v>
      </c>
      <c r="P12" s="319">
        <v>279560</v>
      </c>
      <c r="Q12" s="317">
        <v>246089</v>
      </c>
      <c r="U12" s="306"/>
    </row>
    <row r="13" spans="2:21" hidden="1">
      <c r="B13" s="415"/>
      <c r="C13" s="416"/>
      <c r="D13" s="315">
        <v>0</v>
      </c>
      <c r="E13" s="318">
        <v>0</v>
      </c>
      <c r="F13" s="315">
        <v>0</v>
      </c>
      <c r="G13" s="318">
        <v>0</v>
      </c>
      <c r="H13" s="315">
        <v>0</v>
      </c>
      <c r="I13" s="318">
        <v>0</v>
      </c>
      <c r="J13" s="315">
        <v>0</v>
      </c>
      <c r="K13" s="318">
        <v>0</v>
      </c>
      <c r="L13" s="315">
        <v>0</v>
      </c>
      <c r="M13" s="318">
        <v>0</v>
      </c>
      <c r="N13" s="315">
        <v>0</v>
      </c>
      <c r="O13" s="318">
        <v>0</v>
      </c>
      <c r="P13" s="319"/>
      <c r="Q13" s="317"/>
      <c r="U13" s="306"/>
    </row>
    <row r="14" spans="2:21">
      <c r="B14" s="415"/>
      <c r="C14" s="416" t="s">
        <v>315</v>
      </c>
      <c r="D14" s="315">
        <v>8116</v>
      </c>
      <c r="E14" s="318">
        <v>8116</v>
      </c>
      <c r="F14" s="315">
        <v>396</v>
      </c>
      <c r="G14" s="318">
        <v>452</v>
      </c>
      <c r="H14" s="315">
        <v>44143</v>
      </c>
      <c r="I14" s="318">
        <v>35303</v>
      </c>
      <c r="J14" s="315">
        <v>3</v>
      </c>
      <c r="K14" s="318">
        <v>6</v>
      </c>
      <c r="L14" s="315">
        <v>11275</v>
      </c>
      <c r="M14" s="318">
        <v>3516</v>
      </c>
      <c r="N14" s="315">
        <v>0</v>
      </c>
      <c r="O14" s="318">
        <v>0</v>
      </c>
      <c r="P14" s="319">
        <v>63933</v>
      </c>
      <c r="Q14" s="317">
        <v>47393</v>
      </c>
      <c r="U14" s="306"/>
    </row>
    <row r="15" spans="2:21">
      <c r="D15" s="320"/>
      <c r="E15" s="321"/>
      <c r="F15" s="320"/>
      <c r="G15" s="321"/>
      <c r="H15" s="320"/>
      <c r="I15" s="321"/>
      <c r="J15" s="320"/>
      <c r="K15" s="321"/>
      <c r="L15" s="320"/>
      <c r="M15" s="321"/>
      <c r="N15" s="320"/>
      <c r="O15" s="321"/>
      <c r="P15" s="320"/>
      <c r="Q15" s="322"/>
      <c r="U15" s="306"/>
    </row>
    <row r="16" spans="2:21">
      <c r="B16" s="415"/>
      <c r="C16" s="323" t="s">
        <v>316</v>
      </c>
      <c r="D16" s="315">
        <v>0</v>
      </c>
      <c r="E16" s="318">
        <v>0</v>
      </c>
      <c r="F16" s="315">
        <v>0</v>
      </c>
      <c r="G16" s="318">
        <v>0</v>
      </c>
      <c r="H16" s="315">
        <v>0</v>
      </c>
      <c r="I16" s="318">
        <v>0</v>
      </c>
      <c r="J16" s="315">
        <v>0</v>
      </c>
      <c r="K16" s="318">
        <v>0</v>
      </c>
      <c r="L16" s="315">
        <v>0</v>
      </c>
      <c r="M16" s="318">
        <v>0</v>
      </c>
      <c r="N16" s="315">
        <v>0</v>
      </c>
      <c r="O16" s="318">
        <v>0</v>
      </c>
      <c r="P16" s="319">
        <v>0</v>
      </c>
      <c r="Q16" s="317">
        <v>0</v>
      </c>
      <c r="U16" s="306"/>
    </row>
    <row r="17" spans="2:21">
      <c r="D17" s="320"/>
      <c r="E17" s="321"/>
      <c r="F17" s="320"/>
      <c r="G17" s="321"/>
      <c r="H17" s="320"/>
      <c r="I17" s="321"/>
      <c r="J17" s="320"/>
      <c r="K17" s="321"/>
      <c r="L17" s="320"/>
      <c r="M17" s="321"/>
      <c r="N17" s="320"/>
      <c r="O17" s="321"/>
      <c r="P17" s="320"/>
      <c r="Q17" s="322"/>
      <c r="U17" s="306"/>
    </row>
    <row r="18" spans="2:21">
      <c r="B18" s="314" t="s">
        <v>317</v>
      </c>
      <c r="C18" s="416"/>
      <c r="D18" s="315">
        <v>7412392</v>
      </c>
      <c r="E18" s="316">
        <v>7410770</v>
      </c>
      <c r="F18" s="315">
        <v>1511181</v>
      </c>
      <c r="G18" s="316">
        <v>1516003</v>
      </c>
      <c r="H18" s="315">
        <v>6855264</v>
      </c>
      <c r="I18" s="316">
        <v>6861342</v>
      </c>
      <c r="J18" s="315">
        <v>4678080</v>
      </c>
      <c r="K18" s="316">
        <v>4372366</v>
      </c>
      <c r="L18" s="315">
        <v>3945057</v>
      </c>
      <c r="M18" s="316">
        <v>3908055</v>
      </c>
      <c r="N18" s="315">
        <v>-8487605</v>
      </c>
      <c r="O18" s="316">
        <v>-8444967</v>
      </c>
      <c r="P18" s="319">
        <v>15914369</v>
      </c>
      <c r="Q18" s="317">
        <v>15623569</v>
      </c>
      <c r="U18" s="306"/>
    </row>
    <row r="19" spans="2:21">
      <c r="B19" s="415"/>
      <c r="C19" s="416" t="s">
        <v>318</v>
      </c>
      <c r="D19" s="315">
        <v>0</v>
      </c>
      <c r="E19" s="318">
        <v>0</v>
      </c>
      <c r="F19" s="315">
        <v>26</v>
      </c>
      <c r="G19" s="318">
        <v>27</v>
      </c>
      <c r="H19" s="315">
        <v>1794639</v>
      </c>
      <c r="I19" s="318">
        <v>1751137</v>
      </c>
      <c r="J19" s="315">
        <v>1158</v>
      </c>
      <c r="K19" s="318">
        <v>1103</v>
      </c>
      <c r="L19" s="315">
        <v>0</v>
      </c>
      <c r="M19" s="318">
        <v>0</v>
      </c>
      <c r="N19" s="315">
        <v>0</v>
      </c>
      <c r="O19" s="318">
        <v>0</v>
      </c>
      <c r="P19" s="319">
        <v>1795823</v>
      </c>
      <c r="Q19" s="317">
        <v>1752267</v>
      </c>
      <c r="U19" s="306"/>
    </row>
    <row r="20" spans="2:21">
      <c r="B20" s="415"/>
      <c r="C20" s="416" t="s">
        <v>319</v>
      </c>
      <c r="D20" s="315">
        <v>4064</v>
      </c>
      <c r="E20" s="318">
        <v>2403</v>
      </c>
      <c r="F20" s="315">
        <v>4204</v>
      </c>
      <c r="G20" s="318">
        <v>4429</v>
      </c>
      <c r="H20" s="315">
        <v>462478</v>
      </c>
      <c r="I20" s="318">
        <v>448886</v>
      </c>
      <c r="J20" s="315">
        <v>7798</v>
      </c>
      <c r="K20" s="318">
        <v>7158</v>
      </c>
      <c r="L20" s="315">
        <v>0</v>
      </c>
      <c r="M20" s="318">
        <v>0</v>
      </c>
      <c r="N20" s="315">
        <v>3</v>
      </c>
      <c r="O20" s="318">
        <v>1625</v>
      </c>
      <c r="P20" s="319">
        <v>478547</v>
      </c>
      <c r="Q20" s="317">
        <v>464501</v>
      </c>
      <c r="U20" s="306"/>
    </row>
    <row r="21" spans="2:21">
      <c r="B21" s="415"/>
      <c r="C21" s="416" t="s">
        <v>320</v>
      </c>
      <c r="D21" s="315">
        <v>85</v>
      </c>
      <c r="E21" s="318">
        <v>124</v>
      </c>
      <c r="F21" s="315">
        <v>410322</v>
      </c>
      <c r="G21" s="318">
        <v>401725</v>
      </c>
      <c r="H21" s="315">
        <v>223665</v>
      </c>
      <c r="I21" s="318">
        <v>273768</v>
      </c>
      <c r="J21" s="315">
        <v>40830</v>
      </c>
      <c r="K21" s="318">
        <v>37100</v>
      </c>
      <c r="L21" s="315">
        <v>0</v>
      </c>
      <c r="M21" s="318">
        <v>0</v>
      </c>
      <c r="N21" s="315">
        <v>0</v>
      </c>
      <c r="O21" s="318">
        <v>0</v>
      </c>
      <c r="P21" s="319">
        <v>674902</v>
      </c>
      <c r="Q21" s="317">
        <v>712717</v>
      </c>
      <c r="U21" s="306"/>
    </row>
    <row r="22" spans="2:21">
      <c r="B22" s="415"/>
      <c r="C22" s="416" t="s">
        <v>321</v>
      </c>
      <c r="D22" s="315">
        <v>375000</v>
      </c>
      <c r="E22" s="318">
        <v>375000</v>
      </c>
      <c r="F22" s="315">
        <v>232</v>
      </c>
      <c r="G22" s="318">
        <v>255</v>
      </c>
      <c r="H22" s="315">
        <v>57441</v>
      </c>
      <c r="I22" s="318">
        <v>57512</v>
      </c>
      <c r="J22" s="315">
        <v>0</v>
      </c>
      <c r="K22" s="318">
        <v>0</v>
      </c>
      <c r="L22" s="315">
        <v>0</v>
      </c>
      <c r="M22" s="318">
        <v>0</v>
      </c>
      <c r="N22" s="315">
        <v>-430013</v>
      </c>
      <c r="O22" s="318">
        <v>-429922</v>
      </c>
      <c r="P22" s="319">
        <v>2660</v>
      </c>
      <c r="Q22" s="317">
        <v>2845</v>
      </c>
      <c r="U22" s="306"/>
    </row>
    <row r="23" spans="2:21">
      <c r="B23" s="415"/>
      <c r="C23" s="416" t="s">
        <v>322</v>
      </c>
      <c r="D23" s="315">
        <v>7033243</v>
      </c>
      <c r="E23" s="318">
        <v>7033243</v>
      </c>
      <c r="F23" s="315">
        <v>43386</v>
      </c>
      <c r="G23" s="318">
        <v>35641</v>
      </c>
      <c r="H23" s="315">
        <v>0</v>
      </c>
      <c r="I23" s="318">
        <v>0</v>
      </c>
      <c r="J23" s="315">
        <v>11</v>
      </c>
      <c r="K23" s="318">
        <v>10</v>
      </c>
      <c r="L23" s="315">
        <v>1561166</v>
      </c>
      <c r="M23" s="318">
        <v>1527055</v>
      </c>
      <c r="N23" s="315">
        <v>-8634569</v>
      </c>
      <c r="O23" s="318">
        <v>-8593202</v>
      </c>
      <c r="P23" s="319">
        <v>3237</v>
      </c>
      <c r="Q23" s="317">
        <v>2747</v>
      </c>
      <c r="U23" s="306"/>
    </row>
    <row r="24" spans="2:21">
      <c r="B24" s="415"/>
      <c r="C24" s="416" t="s">
        <v>323</v>
      </c>
      <c r="D24" s="315">
        <v>0</v>
      </c>
      <c r="E24" s="318">
        <v>0</v>
      </c>
      <c r="F24" s="315">
        <v>16418</v>
      </c>
      <c r="G24" s="318">
        <v>17628</v>
      </c>
      <c r="H24" s="315">
        <v>3547865</v>
      </c>
      <c r="I24" s="318">
        <v>3546462</v>
      </c>
      <c r="J24" s="315">
        <v>84799</v>
      </c>
      <c r="K24" s="318">
        <v>77886</v>
      </c>
      <c r="L24" s="315">
        <v>39460</v>
      </c>
      <c r="M24" s="318">
        <v>40503</v>
      </c>
      <c r="N24" s="315">
        <v>0</v>
      </c>
      <c r="O24" s="318">
        <v>0</v>
      </c>
      <c r="P24" s="319">
        <v>3688542</v>
      </c>
      <c r="Q24" s="317">
        <v>3682479</v>
      </c>
      <c r="U24" s="306"/>
    </row>
    <row r="25" spans="2:21">
      <c r="B25" s="415"/>
      <c r="C25" s="416" t="s">
        <v>324</v>
      </c>
      <c r="D25" s="315">
        <v>0</v>
      </c>
      <c r="E25" s="318">
        <v>0</v>
      </c>
      <c r="F25" s="315">
        <v>970</v>
      </c>
      <c r="G25" s="318">
        <v>1022</v>
      </c>
      <c r="H25" s="315">
        <v>128814</v>
      </c>
      <c r="I25" s="318">
        <v>129200</v>
      </c>
      <c r="J25" s="315">
        <v>6865</v>
      </c>
      <c r="K25" s="318">
        <v>6421</v>
      </c>
      <c r="L25" s="315">
        <v>0</v>
      </c>
      <c r="M25" s="318">
        <v>0</v>
      </c>
      <c r="N25" s="315">
        <v>576974</v>
      </c>
      <c r="O25" s="318">
        <v>576532</v>
      </c>
      <c r="P25" s="319">
        <v>713623</v>
      </c>
      <c r="Q25" s="317">
        <v>713175</v>
      </c>
      <c r="U25" s="306"/>
    </row>
    <row r="26" spans="2:21">
      <c r="B26" s="415"/>
      <c r="C26" s="416" t="s">
        <v>325</v>
      </c>
      <c r="D26" s="315">
        <v>0</v>
      </c>
      <c r="E26" s="318">
        <v>0</v>
      </c>
      <c r="F26" s="315">
        <v>978961</v>
      </c>
      <c r="G26" s="318">
        <v>1004634</v>
      </c>
      <c r="H26" s="315">
        <v>497591</v>
      </c>
      <c r="I26" s="318">
        <v>504650</v>
      </c>
      <c r="J26" s="315">
        <v>4536616</v>
      </c>
      <c r="K26" s="318">
        <v>4242686</v>
      </c>
      <c r="L26" s="315">
        <v>2344431</v>
      </c>
      <c r="M26" s="318">
        <v>2340497</v>
      </c>
      <c r="N26" s="315">
        <v>0</v>
      </c>
      <c r="O26" s="318">
        <v>0</v>
      </c>
      <c r="P26" s="319">
        <v>8357599</v>
      </c>
      <c r="Q26" s="317">
        <v>8092467</v>
      </c>
      <c r="U26" s="306"/>
    </row>
    <row r="27" spans="2:21" hidden="1">
      <c r="B27" s="415"/>
      <c r="C27" s="416"/>
      <c r="D27" s="315">
        <v>0</v>
      </c>
      <c r="E27" s="318">
        <v>0</v>
      </c>
      <c r="F27" s="315">
        <v>0</v>
      </c>
      <c r="G27" s="318">
        <v>0</v>
      </c>
      <c r="H27" s="315">
        <v>0</v>
      </c>
      <c r="I27" s="318">
        <v>0</v>
      </c>
      <c r="J27" s="315">
        <v>0</v>
      </c>
      <c r="K27" s="318">
        <v>0</v>
      </c>
      <c r="L27" s="315">
        <v>0</v>
      </c>
      <c r="M27" s="318">
        <v>0</v>
      </c>
      <c r="N27" s="315">
        <v>0</v>
      </c>
      <c r="O27" s="318">
        <v>0</v>
      </c>
      <c r="P27" s="319"/>
      <c r="Q27" s="317"/>
      <c r="U27" s="306"/>
    </row>
    <row r="28" spans="2:21">
      <c r="B28" s="415"/>
      <c r="C28" s="416" t="s">
        <v>326</v>
      </c>
      <c r="D28" s="315">
        <v>0</v>
      </c>
      <c r="E28" s="318">
        <v>0</v>
      </c>
      <c r="F28" s="315">
        <v>0</v>
      </c>
      <c r="G28" s="318">
        <v>0</v>
      </c>
      <c r="H28" s="315">
        <v>0</v>
      </c>
      <c r="I28" s="318">
        <v>0</v>
      </c>
      <c r="J28" s="315">
        <v>0</v>
      </c>
      <c r="K28" s="318">
        <v>0</v>
      </c>
      <c r="L28" s="315">
        <v>0</v>
      </c>
      <c r="M28" s="318">
        <v>0</v>
      </c>
      <c r="N28" s="315">
        <v>0</v>
      </c>
      <c r="O28" s="318">
        <v>0</v>
      </c>
      <c r="P28" s="319">
        <v>0</v>
      </c>
      <c r="Q28" s="317">
        <v>0</v>
      </c>
      <c r="U28" s="306"/>
    </row>
    <row r="29" spans="2:21">
      <c r="B29" s="415"/>
      <c r="C29" s="416" t="s">
        <v>327</v>
      </c>
      <c r="D29" s="315">
        <v>0</v>
      </c>
      <c r="E29" s="318">
        <v>0</v>
      </c>
      <c r="F29" s="315">
        <v>56662</v>
      </c>
      <c r="G29" s="318">
        <v>50642</v>
      </c>
      <c r="H29" s="315">
        <v>142771</v>
      </c>
      <c r="I29" s="318">
        <v>149727</v>
      </c>
      <c r="J29" s="315">
        <v>3</v>
      </c>
      <c r="K29" s="318">
        <v>2</v>
      </c>
      <c r="L29" s="315">
        <v>0</v>
      </c>
      <c r="M29" s="318">
        <v>0</v>
      </c>
      <c r="N29" s="315">
        <v>0</v>
      </c>
      <c r="O29" s="318">
        <v>0</v>
      </c>
      <c r="P29" s="319">
        <v>199436</v>
      </c>
      <c r="Q29" s="317">
        <v>200371</v>
      </c>
      <c r="U29" s="306"/>
    </row>
    <row r="30" spans="2:21">
      <c r="D30" s="320"/>
      <c r="E30" s="321"/>
      <c r="F30" s="320"/>
      <c r="G30" s="321"/>
      <c r="H30" s="320"/>
      <c r="I30" s="321"/>
      <c r="J30" s="320"/>
      <c r="K30" s="321"/>
      <c r="L30" s="320"/>
      <c r="M30" s="321"/>
      <c r="N30" s="320"/>
      <c r="O30" s="321"/>
      <c r="P30" s="320"/>
      <c r="Q30" s="322"/>
      <c r="U30" s="306"/>
    </row>
    <row r="31" spans="2:21">
      <c r="B31" s="324" t="s">
        <v>328</v>
      </c>
      <c r="C31" s="325"/>
      <c r="D31" s="319">
        <v>7833166</v>
      </c>
      <c r="E31" s="317">
        <v>7675772</v>
      </c>
      <c r="F31" s="319">
        <v>2326205</v>
      </c>
      <c r="G31" s="317">
        <v>2227204</v>
      </c>
      <c r="H31" s="319">
        <v>9567241</v>
      </c>
      <c r="I31" s="317">
        <v>9381001</v>
      </c>
      <c r="J31" s="319">
        <v>5342674</v>
      </c>
      <c r="K31" s="317">
        <v>5097808</v>
      </c>
      <c r="L31" s="319">
        <v>4433457</v>
      </c>
      <c r="M31" s="317">
        <v>4366238</v>
      </c>
      <c r="N31" s="319">
        <v>-8802391</v>
      </c>
      <c r="O31" s="317">
        <v>-8579033</v>
      </c>
      <c r="P31" s="319">
        <v>20700352</v>
      </c>
      <c r="Q31" s="317">
        <v>20168990</v>
      </c>
      <c r="U31" s="306"/>
    </row>
    <row r="32" spans="2:21">
      <c r="F32" s="306"/>
      <c r="G32" s="306"/>
      <c r="H32" s="306"/>
      <c r="I32" s="306"/>
      <c r="U32" s="306"/>
    </row>
    <row r="33" spans="2:21">
      <c r="F33" s="306"/>
      <c r="G33" s="306"/>
      <c r="H33" s="306"/>
      <c r="I33" s="306"/>
      <c r="U33" s="306"/>
    </row>
    <row r="34" spans="2:21">
      <c r="F34" s="306"/>
      <c r="G34" s="306"/>
      <c r="H34" s="306"/>
      <c r="I34" s="306"/>
      <c r="U34" s="306"/>
    </row>
    <row r="35" spans="2:21">
      <c r="F35" s="306"/>
      <c r="G35" s="306"/>
      <c r="H35" s="306"/>
      <c r="I35" s="306"/>
      <c r="U35" s="306"/>
    </row>
    <row r="36" spans="2:21" ht="12" customHeight="1">
      <c r="B36" s="484" t="s">
        <v>107</v>
      </c>
      <c r="C36" s="485"/>
      <c r="D36" s="482" t="s">
        <v>411</v>
      </c>
      <c r="E36" s="483"/>
      <c r="F36" s="482" t="s">
        <v>10</v>
      </c>
      <c r="G36" s="483"/>
      <c r="H36" s="482" t="s">
        <v>38</v>
      </c>
      <c r="I36" s="483"/>
      <c r="J36" s="482" t="s">
        <v>14</v>
      </c>
      <c r="K36" s="483"/>
      <c r="L36" s="482" t="s">
        <v>12</v>
      </c>
      <c r="M36" s="483"/>
      <c r="N36" s="482" t="s">
        <v>282</v>
      </c>
      <c r="O36" s="483"/>
      <c r="P36" s="482" t="s">
        <v>283</v>
      </c>
      <c r="Q36" s="483"/>
      <c r="U36" s="306"/>
    </row>
    <row r="37" spans="2:21">
      <c r="B37" s="476" t="s">
        <v>329</v>
      </c>
      <c r="C37" s="477"/>
      <c r="D37" s="310">
        <v>43190</v>
      </c>
      <c r="E37" s="311">
        <v>43100</v>
      </c>
      <c r="F37" s="310">
        <v>43190</v>
      </c>
      <c r="G37" s="311">
        <v>43100</v>
      </c>
      <c r="H37" s="310">
        <v>43190</v>
      </c>
      <c r="I37" s="311">
        <v>43100</v>
      </c>
      <c r="J37" s="310">
        <v>43190</v>
      </c>
      <c r="K37" s="311">
        <v>43100</v>
      </c>
      <c r="L37" s="310">
        <v>43190</v>
      </c>
      <c r="M37" s="311">
        <v>43100</v>
      </c>
      <c r="N37" s="310">
        <v>43190</v>
      </c>
      <c r="O37" s="311">
        <v>43100</v>
      </c>
      <c r="P37" s="310">
        <v>43190</v>
      </c>
      <c r="Q37" s="311">
        <v>43100</v>
      </c>
      <c r="U37" s="306"/>
    </row>
    <row r="38" spans="2:21">
      <c r="B38" s="478"/>
      <c r="C38" s="479"/>
      <c r="D38" s="312" t="s">
        <v>242</v>
      </c>
      <c r="E38" s="313" t="s">
        <v>242</v>
      </c>
      <c r="F38" s="312" t="s">
        <v>242</v>
      </c>
      <c r="G38" s="313" t="s">
        <v>242</v>
      </c>
      <c r="H38" s="312" t="s">
        <v>242</v>
      </c>
      <c r="I38" s="313" t="s">
        <v>242</v>
      </c>
      <c r="J38" s="312" t="s">
        <v>242</v>
      </c>
      <c r="K38" s="313" t="s">
        <v>242</v>
      </c>
      <c r="L38" s="312" t="s">
        <v>242</v>
      </c>
      <c r="M38" s="313" t="s">
        <v>242</v>
      </c>
      <c r="N38" s="312" t="s">
        <v>242</v>
      </c>
      <c r="O38" s="313" t="s">
        <v>242</v>
      </c>
      <c r="P38" s="312" t="s">
        <v>242</v>
      </c>
      <c r="Q38" s="313" t="s">
        <v>242</v>
      </c>
      <c r="U38" s="306"/>
    </row>
    <row r="39" spans="2:21">
      <c r="B39" s="314" t="s">
        <v>330</v>
      </c>
      <c r="C39" s="416"/>
      <c r="D39" s="315">
        <v>196589</v>
      </c>
      <c r="E39" s="326">
        <v>85879</v>
      </c>
      <c r="F39" s="315">
        <v>1277800</v>
      </c>
      <c r="G39" s="326">
        <v>1211390</v>
      </c>
      <c r="H39" s="315">
        <v>2260389</v>
      </c>
      <c r="I39" s="326">
        <v>2157536</v>
      </c>
      <c r="J39" s="315">
        <v>1429568</v>
      </c>
      <c r="K39" s="326">
        <v>942967</v>
      </c>
      <c r="L39" s="327">
        <v>477020</v>
      </c>
      <c r="M39" s="326">
        <v>487036</v>
      </c>
      <c r="N39" s="327">
        <v>-287448</v>
      </c>
      <c r="O39" s="326">
        <v>49527</v>
      </c>
      <c r="P39" s="319">
        <v>5353918</v>
      </c>
      <c r="Q39" s="317">
        <v>4934335</v>
      </c>
      <c r="U39" s="306"/>
    </row>
    <row r="40" spans="2:21">
      <c r="B40" s="415"/>
      <c r="C40" s="416" t="s">
        <v>331</v>
      </c>
      <c r="D40" s="315">
        <v>21321</v>
      </c>
      <c r="E40" s="328">
        <v>11791</v>
      </c>
      <c r="F40" s="315">
        <v>10808</v>
      </c>
      <c r="G40" s="328">
        <v>2938</v>
      </c>
      <c r="H40" s="315">
        <v>484737</v>
      </c>
      <c r="I40" s="328">
        <v>305468</v>
      </c>
      <c r="J40" s="315">
        <v>493608</v>
      </c>
      <c r="K40" s="328">
        <v>267116</v>
      </c>
      <c r="L40" s="327">
        <v>104244</v>
      </c>
      <c r="M40" s="328">
        <v>102455</v>
      </c>
      <c r="N40" s="327">
        <v>0</v>
      </c>
      <c r="O40" s="328">
        <v>0</v>
      </c>
      <c r="P40" s="319">
        <v>1114718</v>
      </c>
      <c r="Q40" s="317">
        <v>689768</v>
      </c>
      <c r="U40" s="306"/>
    </row>
    <row r="41" spans="2:21">
      <c r="B41" s="415"/>
      <c r="C41" s="416" t="s">
        <v>332</v>
      </c>
      <c r="D41" s="315">
        <v>83042</v>
      </c>
      <c r="E41" s="328">
        <v>35418</v>
      </c>
      <c r="F41" s="315">
        <v>967082</v>
      </c>
      <c r="G41" s="328">
        <v>956435</v>
      </c>
      <c r="H41" s="315">
        <v>1656542</v>
      </c>
      <c r="I41" s="328">
        <v>1715279</v>
      </c>
      <c r="J41" s="315">
        <v>574889</v>
      </c>
      <c r="K41" s="328">
        <v>506528</v>
      </c>
      <c r="L41" s="327">
        <v>220784</v>
      </c>
      <c r="M41" s="328">
        <v>265913</v>
      </c>
      <c r="N41" s="327">
        <v>-300</v>
      </c>
      <c r="O41" s="328">
        <v>74346</v>
      </c>
      <c r="P41" s="319">
        <v>3502039</v>
      </c>
      <c r="Q41" s="317">
        <v>3553919</v>
      </c>
      <c r="U41" s="306"/>
    </row>
    <row r="42" spans="2:21">
      <c r="B42" s="415"/>
      <c r="C42" s="416" t="s">
        <v>333</v>
      </c>
      <c r="D42" s="315">
        <v>90499</v>
      </c>
      <c r="E42" s="328">
        <v>37377</v>
      </c>
      <c r="F42" s="315">
        <v>52843</v>
      </c>
      <c r="G42" s="328">
        <v>50329</v>
      </c>
      <c r="H42" s="315">
        <v>98119</v>
      </c>
      <c r="I42" s="328">
        <v>90778</v>
      </c>
      <c r="J42" s="315">
        <v>195898</v>
      </c>
      <c r="K42" s="328">
        <v>50746</v>
      </c>
      <c r="L42" s="327">
        <v>57491</v>
      </c>
      <c r="M42" s="328">
        <v>20616</v>
      </c>
      <c r="N42" s="327">
        <v>-287148</v>
      </c>
      <c r="O42" s="328">
        <v>-24819</v>
      </c>
      <c r="P42" s="319">
        <v>207702</v>
      </c>
      <c r="Q42" s="317">
        <v>225027</v>
      </c>
      <c r="U42" s="306"/>
    </row>
    <row r="43" spans="2:21">
      <c r="B43" s="415"/>
      <c r="C43" s="416" t="s">
        <v>334</v>
      </c>
      <c r="D43" s="315">
        <v>1278</v>
      </c>
      <c r="E43" s="328">
        <v>1239</v>
      </c>
      <c r="F43" s="315">
        <v>164008</v>
      </c>
      <c r="G43" s="328">
        <v>150497</v>
      </c>
      <c r="H43" s="315">
        <v>3244</v>
      </c>
      <c r="I43" s="328">
        <v>10594</v>
      </c>
      <c r="J43" s="315">
        <v>45486</v>
      </c>
      <c r="K43" s="328">
        <v>33779</v>
      </c>
      <c r="L43" s="327">
        <v>69150</v>
      </c>
      <c r="M43" s="328">
        <v>73857</v>
      </c>
      <c r="N43" s="327">
        <v>0</v>
      </c>
      <c r="O43" s="328">
        <v>0</v>
      </c>
      <c r="P43" s="319">
        <v>283166</v>
      </c>
      <c r="Q43" s="317">
        <v>269966</v>
      </c>
      <c r="U43" s="306"/>
    </row>
    <row r="44" spans="2:21">
      <c r="B44" s="415"/>
      <c r="C44" s="416" t="s">
        <v>335</v>
      </c>
      <c r="D44" s="315">
        <v>449</v>
      </c>
      <c r="E44" s="328">
        <v>54</v>
      </c>
      <c r="F44" s="315">
        <v>83059</v>
      </c>
      <c r="G44" s="328">
        <v>51191</v>
      </c>
      <c r="H44" s="315">
        <v>14738</v>
      </c>
      <c r="I44" s="328">
        <v>32399</v>
      </c>
      <c r="J44" s="315">
        <v>100934</v>
      </c>
      <c r="K44" s="328">
        <v>84650</v>
      </c>
      <c r="L44" s="327">
        <v>6037</v>
      </c>
      <c r="M44" s="328">
        <v>4344</v>
      </c>
      <c r="N44" s="327">
        <v>0</v>
      </c>
      <c r="O44" s="328">
        <v>0</v>
      </c>
      <c r="P44" s="319">
        <v>205217</v>
      </c>
      <c r="Q44" s="317">
        <v>172638</v>
      </c>
      <c r="U44" s="306"/>
    </row>
    <row r="45" spans="2:21" ht="12.75" customHeight="1">
      <c r="B45" s="415"/>
      <c r="C45" s="416" t="s">
        <v>336</v>
      </c>
      <c r="D45" s="315">
        <v>0</v>
      </c>
      <c r="E45" s="328">
        <v>0</v>
      </c>
      <c r="F45" s="315">
        <v>0</v>
      </c>
      <c r="G45" s="328">
        <v>0</v>
      </c>
      <c r="H45" s="315">
        <v>0</v>
      </c>
      <c r="I45" s="328">
        <v>0</v>
      </c>
      <c r="J45" s="315">
        <v>0</v>
      </c>
      <c r="K45" s="328">
        <v>0</v>
      </c>
      <c r="L45" s="327">
        <v>0</v>
      </c>
      <c r="M45" s="328">
        <v>0</v>
      </c>
      <c r="N45" s="327">
        <v>0</v>
      </c>
      <c r="O45" s="328">
        <v>0</v>
      </c>
      <c r="P45" s="319">
        <v>0</v>
      </c>
      <c r="Q45" s="317">
        <v>0</v>
      </c>
      <c r="U45" s="306"/>
    </row>
    <row r="46" spans="2:21">
      <c r="B46" s="415"/>
      <c r="C46" s="416" t="s">
        <v>337</v>
      </c>
      <c r="D46" s="315">
        <v>0</v>
      </c>
      <c r="E46" s="328">
        <v>0</v>
      </c>
      <c r="F46" s="315">
        <v>0</v>
      </c>
      <c r="G46" s="328">
        <v>0</v>
      </c>
      <c r="H46" s="315">
        <v>3009</v>
      </c>
      <c r="I46" s="328">
        <v>3018</v>
      </c>
      <c r="J46" s="315">
        <v>18753</v>
      </c>
      <c r="K46" s="328">
        <v>148</v>
      </c>
      <c r="L46" s="327">
        <v>19314</v>
      </c>
      <c r="M46" s="328">
        <v>19851</v>
      </c>
      <c r="N46" s="327">
        <v>0</v>
      </c>
      <c r="O46" s="328">
        <v>0</v>
      </c>
      <c r="P46" s="319">
        <v>41076</v>
      </c>
      <c r="Q46" s="317">
        <v>23017</v>
      </c>
      <c r="U46" s="306"/>
    </row>
    <row r="47" spans="2:21">
      <c r="E47" s="329"/>
      <c r="F47" s="306"/>
      <c r="G47" s="329"/>
      <c r="H47" s="306"/>
      <c r="I47" s="329"/>
      <c r="K47" s="329"/>
      <c r="L47" s="330"/>
      <c r="M47" s="329"/>
      <c r="N47" s="330"/>
      <c r="O47" s="329"/>
      <c r="Q47" s="322"/>
      <c r="U47" s="306"/>
    </row>
    <row r="48" spans="2:21" ht="24">
      <c r="B48" s="415"/>
      <c r="C48" s="323" t="s">
        <v>338</v>
      </c>
      <c r="D48" s="315">
        <v>0</v>
      </c>
      <c r="E48" s="328">
        <v>0</v>
      </c>
      <c r="F48" s="315">
        <v>0</v>
      </c>
      <c r="G48" s="328">
        <v>0</v>
      </c>
      <c r="H48" s="315">
        <v>0</v>
      </c>
      <c r="I48" s="328">
        <v>0</v>
      </c>
      <c r="J48" s="315">
        <v>0</v>
      </c>
      <c r="K48" s="328">
        <v>0</v>
      </c>
      <c r="L48" s="327">
        <v>0</v>
      </c>
      <c r="M48" s="328">
        <v>0</v>
      </c>
      <c r="N48" s="327">
        <v>0</v>
      </c>
      <c r="O48" s="328">
        <v>0</v>
      </c>
      <c r="P48" s="319">
        <v>0</v>
      </c>
      <c r="Q48" s="317">
        <v>0</v>
      </c>
      <c r="U48" s="306"/>
    </row>
    <row r="49" spans="2:21">
      <c r="E49" s="329"/>
      <c r="F49" s="306"/>
      <c r="G49" s="329"/>
      <c r="H49" s="306"/>
      <c r="I49" s="329"/>
      <c r="K49" s="329"/>
      <c r="L49" s="330"/>
      <c r="M49" s="329"/>
      <c r="N49" s="330"/>
      <c r="O49" s="329"/>
      <c r="Q49" s="322"/>
      <c r="U49" s="306"/>
    </row>
    <row r="50" spans="2:21">
      <c r="B50" s="314" t="s">
        <v>339</v>
      </c>
      <c r="C50" s="416"/>
      <c r="D50" s="315">
        <v>619361</v>
      </c>
      <c r="E50" s="326">
        <v>618499</v>
      </c>
      <c r="F50" s="315">
        <v>594409</v>
      </c>
      <c r="G50" s="326">
        <v>610568</v>
      </c>
      <c r="H50" s="315">
        <v>3400538</v>
      </c>
      <c r="I50" s="326">
        <v>3399497</v>
      </c>
      <c r="J50" s="315">
        <v>1831138</v>
      </c>
      <c r="K50" s="328">
        <v>1971990</v>
      </c>
      <c r="L50" s="327">
        <v>826950</v>
      </c>
      <c r="M50" s="328">
        <v>812356</v>
      </c>
      <c r="N50" s="327">
        <v>-457350</v>
      </c>
      <c r="O50" s="328">
        <v>-456762</v>
      </c>
      <c r="P50" s="319">
        <v>6815046</v>
      </c>
      <c r="Q50" s="317">
        <v>6956148</v>
      </c>
      <c r="U50" s="306"/>
    </row>
    <row r="51" spans="2:21">
      <c r="B51" s="415"/>
      <c r="C51" s="416" t="s">
        <v>331</v>
      </c>
      <c r="D51" s="315">
        <v>608627</v>
      </c>
      <c r="E51" s="328">
        <v>607512</v>
      </c>
      <c r="F51" s="315">
        <v>42925</v>
      </c>
      <c r="G51" s="328">
        <v>48913</v>
      </c>
      <c r="H51" s="315">
        <v>1480085</v>
      </c>
      <c r="I51" s="328">
        <v>1442737</v>
      </c>
      <c r="J51" s="315">
        <v>1599776</v>
      </c>
      <c r="K51" s="328">
        <v>1750429</v>
      </c>
      <c r="L51" s="327">
        <v>515524</v>
      </c>
      <c r="M51" s="328">
        <v>499924</v>
      </c>
      <c r="N51" s="327">
        <v>0</v>
      </c>
      <c r="O51" s="328">
        <v>0</v>
      </c>
      <c r="P51" s="319">
        <v>4246937</v>
      </c>
      <c r="Q51" s="317">
        <v>4349515</v>
      </c>
      <c r="U51" s="306"/>
    </row>
    <row r="52" spans="2:21">
      <c r="B52" s="415"/>
      <c r="C52" s="416" t="s">
        <v>332</v>
      </c>
      <c r="D52" s="315">
        <v>0</v>
      </c>
      <c r="E52" s="328">
        <v>15</v>
      </c>
      <c r="F52" s="315">
        <v>407231</v>
      </c>
      <c r="G52" s="328">
        <v>419106</v>
      </c>
      <c r="H52" s="315">
        <v>599208</v>
      </c>
      <c r="I52" s="328">
        <v>630011</v>
      </c>
      <c r="J52" s="315">
        <v>0</v>
      </c>
      <c r="K52" s="328">
        <v>0</v>
      </c>
      <c r="L52" s="327">
        <v>11083</v>
      </c>
      <c r="M52" s="328">
        <v>11206</v>
      </c>
      <c r="N52" s="327">
        <v>0</v>
      </c>
      <c r="O52" s="328">
        <v>0</v>
      </c>
      <c r="P52" s="319">
        <v>1017522</v>
      </c>
      <c r="Q52" s="317">
        <v>1060338</v>
      </c>
      <c r="U52" s="306"/>
    </row>
    <row r="53" spans="2:21">
      <c r="B53" s="415"/>
      <c r="C53" s="416" t="s">
        <v>340</v>
      </c>
      <c r="D53" s="315">
        <v>0</v>
      </c>
      <c r="E53" s="328">
        <v>0</v>
      </c>
      <c r="F53" s="315">
        <v>55013</v>
      </c>
      <c r="G53" s="328">
        <v>53642</v>
      </c>
      <c r="H53" s="315">
        <v>402337</v>
      </c>
      <c r="I53" s="328">
        <v>403120</v>
      </c>
      <c r="J53" s="315">
        <v>0</v>
      </c>
      <c r="K53" s="328">
        <v>0</v>
      </c>
      <c r="L53" s="327">
        <v>0</v>
      </c>
      <c r="M53" s="328">
        <v>0</v>
      </c>
      <c r="N53" s="327">
        <v>-457350</v>
      </c>
      <c r="O53" s="328">
        <v>-456762</v>
      </c>
      <c r="P53" s="319">
        <v>0</v>
      </c>
      <c r="Q53" s="317">
        <v>0</v>
      </c>
      <c r="U53" s="306"/>
    </row>
    <row r="54" spans="2:21">
      <c r="B54" s="415"/>
      <c r="C54" s="416" t="s">
        <v>341</v>
      </c>
      <c r="D54" s="315">
        <v>0</v>
      </c>
      <c r="E54" s="328">
        <v>0</v>
      </c>
      <c r="F54" s="315">
        <v>23051</v>
      </c>
      <c r="G54" s="328">
        <v>21826</v>
      </c>
      <c r="H54" s="315">
        <v>567588</v>
      </c>
      <c r="I54" s="328">
        <v>565565</v>
      </c>
      <c r="J54" s="315">
        <v>61132</v>
      </c>
      <c r="K54" s="328">
        <v>64904</v>
      </c>
      <c r="L54" s="327">
        <v>8129</v>
      </c>
      <c r="M54" s="328">
        <v>8010</v>
      </c>
      <c r="N54" s="327">
        <v>0</v>
      </c>
      <c r="O54" s="328">
        <v>0</v>
      </c>
      <c r="P54" s="319">
        <v>659900</v>
      </c>
      <c r="Q54" s="317">
        <v>660305</v>
      </c>
      <c r="U54" s="306"/>
    </row>
    <row r="55" spans="2:21">
      <c r="B55" s="415"/>
      <c r="C55" s="416" t="s">
        <v>342</v>
      </c>
      <c r="D55" s="315">
        <v>7846</v>
      </c>
      <c r="E55" s="328">
        <v>8140</v>
      </c>
      <c r="F55" s="315">
        <v>37721</v>
      </c>
      <c r="G55" s="328">
        <v>37724</v>
      </c>
      <c r="H55" s="315">
        <v>129413</v>
      </c>
      <c r="I55" s="328">
        <v>130381</v>
      </c>
      <c r="J55" s="315">
        <v>23527</v>
      </c>
      <c r="K55" s="328">
        <v>18010</v>
      </c>
      <c r="L55" s="327">
        <v>260203</v>
      </c>
      <c r="M55" s="328">
        <v>261056</v>
      </c>
      <c r="N55" s="327">
        <v>0</v>
      </c>
      <c r="O55" s="328">
        <v>0</v>
      </c>
      <c r="P55" s="319">
        <v>458710</v>
      </c>
      <c r="Q55" s="317">
        <v>455311</v>
      </c>
      <c r="U55" s="306"/>
    </row>
    <row r="56" spans="2:21">
      <c r="B56" s="415"/>
      <c r="C56" s="416" t="s">
        <v>343</v>
      </c>
      <c r="D56" s="315">
        <v>2888</v>
      </c>
      <c r="E56" s="328">
        <v>2832</v>
      </c>
      <c r="F56" s="315">
        <v>26207</v>
      </c>
      <c r="G56" s="328">
        <v>26960</v>
      </c>
      <c r="H56" s="315">
        <v>221470</v>
      </c>
      <c r="I56" s="328">
        <v>227048</v>
      </c>
      <c r="J56" s="315">
        <v>135459</v>
      </c>
      <c r="K56" s="328">
        <v>127565</v>
      </c>
      <c r="L56" s="327">
        <v>4536</v>
      </c>
      <c r="M56" s="328">
        <v>4526</v>
      </c>
      <c r="N56" s="327">
        <v>0</v>
      </c>
      <c r="O56" s="328">
        <v>0</v>
      </c>
      <c r="P56" s="319">
        <v>390560</v>
      </c>
      <c r="Q56" s="317">
        <v>388931</v>
      </c>
      <c r="U56" s="306"/>
    </row>
    <row r="57" spans="2:21">
      <c r="B57" s="415"/>
      <c r="C57" s="416" t="s">
        <v>344</v>
      </c>
      <c r="D57" s="315">
        <v>0</v>
      </c>
      <c r="E57" s="328">
        <v>0</v>
      </c>
      <c r="F57" s="315">
        <v>2261</v>
      </c>
      <c r="G57" s="328">
        <v>2397</v>
      </c>
      <c r="H57" s="315">
        <v>437</v>
      </c>
      <c r="I57" s="328">
        <v>635</v>
      </c>
      <c r="J57" s="315">
        <v>11244</v>
      </c>
      <c r="K57" s="328">
        <v>11082</v>
      </c>
      <c r="L57" s="327">
        <v>27475</v>
      </c>
      <c r="M57" s="328">
        <v>27634</v>
      </c>
      <c r="N57" s="327">
        <v>0</v>
      </c>
      <c r="O57" s="328">
        <v>0</v>
      </c>
      <c r="P57" s="319">
        <v>41417</v>
      </c>
      <c r="Q57" s="317">
        <v>41748</v>
      </c>
      <c r="U57" s="306"/>
    </row>
    <row r="58" spans="2:21">
      <c r="E58" s="329"/>
      <c r="F58" s="306"/>
      <c r="G58" s="329"/>
      <c r="H58" s="306"/>
      <c r="I58" s="329"/>
      <c r="K58" s="328"/>
      <c r="L58" s="330"/>
      <c r="M58" s="328"/>
      <c r="N58" s="330"/>
      <c r="O58" s="328"/>
      <c r="Q58" s="322"/>
      <c r="U58" s="306"/>
    </row>
    <row r="59" spans="2:21">
      <c r="B59" s="314" t="s">
        <v>345</v>
      </c>
      <c r="C59" s="416"/>
      <c r="D59" s="315">
        <v>7017216</v>
      </c>
      <c r="E59" s="328">
        <v>6971394</v>
      </c>
      <c r="F59" s="315">
        <v>453996</v>
      </c>
      <c r="G59" s="328">
        <v>405246</v>
      </c>
      <c r="H59" s="315">
        <v>3906314</v>
      </c>
      <c r="I59" s="328">
        <v>3823968</v>
      </c>
      <c r="J59" s="315">
        <v>2081968</v>
      </c>
      <c r="K59" s="328">
        <v>2182851</v>
      </c>
      <c r="L59" s="327">
        <v>3129487</v>
      </c>
      <c r="M59" s="328">
        <v>3066846</v>
      </c>
      <c r="N59" s="327">
        <v>-8057593</v>
      </c>
      <c r="O59" s="328">
        <v>-8171798</v>
      </c>
      <c r="P59" s="319">
        <v>8531388</v>
      </c>
      <c r="Q59" s="317">
        <v>8278507</v>
      </c>
      <c r="U59" s="306"/>
    </row>
    <row r="60" spans="2:21" s="331" customFormat="1">
      <c r="B60" s="332" t="s">
        <v>346</v>
      </c>
      <c r="C60" s="423"/>
      <c r="D60" s="327">
        <v>7017216</v>
      </c>
      <c r="E60" s="326">
        <v>6971394</v>
      </c>
      <c r="F60" s="327">
        <v>453996</v>
      </c>
      <c r="G60" s="326">
        <v>405246</v>
      </c>
      <c r="H60" s="327">
        <v>3906314</v>
      </c>
      <c r="I60" s="326">
        <v>3823968</v>
      </c>
      <c r="J60" s="327">
        <v>2081968</v>
      </c>
      <c r="K60" s="328">
        <v>2182851</v>
      </c>
      <c r="L60" s="327">
        <v>3129487</v>
      </c>
      <c r="M60" s="328">
        <v>3066846</v>
      </c>
      <c r="N60" s="327">
        <v>-8057593</v>
      </c>
      <c r="O60" s="328">
        <v>-8171798</v>
      </c>
      <c r="P60" s="333">
        <v>6757972</v>
      </c>
      <c r="Q60" s="317">
        <v>6480471</v>
      </c>
    </row>
    <row r="61" spans="2:21">
      <c r="B61" s="415"/>
      <c r="C61" s="416" t="s">
        <v>347</v>
      </c>
      <c r="D61" s="315">
        <v>6763204</v>
      </c>
      <c r="E61" s="328">
        <v>6763204</v>
      </c>
      <c r="F61" s="315">
        <v>222161</v>
      </c>
      <c r="G61" s="328">
        <v>234050</v>
      </c>
      <c r="H61" s="315">
        <v>2042056</v>
      </c>
      <c r="I61" s="328">
        <v>2048181</v>
      </c>
      <c r="J61" s="315">
        <v>239527</v>
      </c>
      <c r="K61" s="328">
        <v>224006</v>
      </c>
      <c r="L61" s="327">
        <v>2797730</v>
      </c>
      <c r="M61" s="328">
        <v>1657365</v>
      </c>
      <c r="N61" s="327">
        <v>-5301474</v>
      </c>
      <c r="O61" s="328">
        <v>-4163602</v>
      </c>
      <c r="P61" s="319">
        <v>6763204</v>
      </c>
      <c r="Q61" s="317">
        <v>6763204</v>
      </c>
      <c r="U61" s="306"/>
    </row>
    <row r="62" spans="2:21" s="308" customFormat="1">
      <c r="B62" s="334"/>
      <c r="C62" s="424" t="s">
        <v>348</v>
      </c>
      <c r="D62" s="335">
        <v>3495625</v>
      </c>
      <c r="E62" s="336">
        <v>3449803</v>
      </c>
      <c r="F62" s="335">
        <v>270533</v>
      </c>
      <c r="G62" s="336">
        <v>274033</v>
      </c>
      <c r="H62" s="335">
        <v>370598</v>
      </c>
      <c r="I62" s="336">
        <v>414775</v>
      </c>
      <c r="J62" s="335">
        <v>256171</v>
      </c>
      <c r="K62" s="328">
        <v>484805</v>
      </c>
      <c r="L62" s="327">
        <v>336910</v>
      </c>
      <c r="M62" s="328">
        <v>148516</v>
      </c>
      <c r="N62" s="327">
        <v>-920523</v>
      </c>
      <c r="O62" s="328">
        <v>-1188101</v>
      </c>
      <c r="P62" s="337">
        <v>3809314</v>
      </c>
      <c r="Q62" s="317">
        <v>3583831</v>
      </c>
    </row>
    <row r="63" spans="2:21">
      <c r="B63" s="415"/>
      <c r="C63" s="416" t="s">
        <v>349</v>
      </c>
      <c r="D63" s="315">
        <v>0</v>
      </c>
      <c r="E63" s="328">
        <v>0</v>
      </c>
      <c r="F63" s="315">
        <v>0</v>
      </c>
      <c r="G63" s="328">
        <v>0</v>
      </c>
      <c r="H63" s="315">
        <v>899404</v>
      </c>
      <c r="I63" s="328">
        <v>902102</v>
      </c>
      <c r="J63" s="315">
        <v>108823</v>
      </c>
      <c r="K63" s="328">
        <v>101771</v>
      </c>
      <c r="L63" s="327">
        <v>6335</v>
      </c>
      <c r="M63" s="328">
        <v>1874</v>
      </c>
      <c r="N63" s="327">
        <v>-1014562</v>
      </c>
      <c r="O63" s="328">
        <v>-1005747</v>
      </c>
      <c r="P63" s="319">
        <v>0</v>
      </c>
      <c r="Q63" s="317">
        <v>0</v>
      </c>
      <c r="U63" s="306"/>
    </row>
    <row r="64" spans="2:21">
      <c r="B64" s="415"/>
      <c r="C64" s="416" t="s">
        <v>350</v>
      </c>
      <c r="D64" s="315">
        <v>0</v>
      </c>
      <c r="E64" s="328">
        <v>0</v>
      </c>
      <c r="F64" s="315">
        <v>0</v>
      </c>
      <c r="G64" s="328">
        <v>0</v>
      </c>
      <c r="H64" s="315">
        <v>0</v>
      </c>
      <c r="I64" s="328">
        <v>0</v>
      </c>
      <c r="J64" s="315">
        <v>0</v>
      </c>
      <c r="K64" s="328">
        <v>0</v>
      </c>
      <c r="L64" s="327">
        <v>0</v>
      </c>
      <c r="M64" s="328">
        <v>0</v>
      </c>
      <c r="N64" s="327">
        <v>0</v>
      </c>
      <c r="O64" s="328">
        <v>0</v>
      </c>
      <c r="P64" s="319">
        <v>0</v>
      </c>
      <c r="Q64" s="317">
        <v>0</v>
      </c>
      <c r="U64" s="306"/>
    </row>
    <row r="65" spans="2:21">
      <c r="B65" s="415"/>
      <c r="C65" s="416" t="s">
        <v>351</v>
      </c>
      <c r="D65" s="315">
        <v>0</v>
      </c>
      <c r="E65" s="328">
        <v>0</v>
      </c>
      <c r="F65" s="315">
        <v>0</v>
      </c>
      <c r="G65" s="328">
        <v>0</v>
      </c>
      <c r="H65" s="315">
        <v>0</v>
      </c>
      <c r="I65" s="328">
        <v>0</v>
      </c>
      <c r="J65" s="315">
        <v>0</v>
      </c>
      <c r="K65" s="328">
        <v>0</v>
      </c>
      <c r="L65" s="327">
        <v>0</v>
      </c>
      <c r="M65" s="328">
        <v>0</v>
      </c>
      <c r="N65" s="327">
        <v>0</v>
      </c>
      <c r="O65" s="328">
        <v>0</v>
      </c>
      <c r="P65" s="319">
        <v>0</v>
      </c>
      <c r="Q65" s="317">
        <v>0</v>
      </c>
      <c r="U65" s="306"/>
    </row>
    <row r="66" spans="2:21">
      <c r="B66" s="415"/>
      <c r="C66" s="416" t="s">
        <v>352</v>
      </c>
      <c r="D66" s="315">
        <v>-3241613</v>
      </c>
      <c r="E66" s="328">
        <v>-3241613</v>
      </c>
      <c r="F66" s="315">
        <v>-38698</v>
      </c>
      <c r="G66" s="328">
        <v>-102837</v>
      </c>
      <c r="H66" s="315">
        <v>594256</v>
      </c>
      <c r="I66" s="328">
        <v>458910</v>
      </c>
      <c r="J66" s="315">
        <v>1477447</v>
      </c>
      <c r="K66" s="328">
        <v>1372269</v>
      </c>
      <c r="L66" s="327">
        <v>-11488</v>
      </c>
      <c r="M66" s="328">
        <v>1259091</v>
      </c>
      <c r="N66" s="327">
        <v>-821034</v>
      </c>
      <c r="O66" s="328">
        <v>-1814348</v>
      </c>
      <c r="P66" s="319">
        <v>-3814546</v>
      </c>
      <c r="Q66" s="317">
        <v>-3866564</v>
      </c>
      <c r="U66" s="306"/>
    </row>
    <row r="67" spans="2:21">
      <c r="E67" s="329"/>
      <c r="F67" s="306"/>
      <c r="G67" s="329"/>
      <c r="H67" s="306"/>
      <c r="I67" s="329"/>
      <c r="K67" s="329"/>
      <c r="L67" s="330"/>
      <c r="M67" s="328"/>
      <c r="N67" s="330"/>
      <c r="O67" s="328"/>
      <c r="Q67" s="322"/>
      <c r="U67" s="306"/>
    </row>
    <row r="68" spans="2:21">
      <c r="B68" s="324" t="s">
        <v>353</v>
      </c>
      <c r="C68" s="416"/>
      <c r="D68" s="315">
        <v>0</v>
      </c>
      <c r="E68" s="326">
        <v>0</v>
      </c>
      <c r="F68" s="315">
        <v>0</v>
      </c>
      <c r="G68" s="326">
        <v>0</v>
      </c>
      <c r="H68" s="315">
        <v>0</v>
      </c>
      <c r="I68" s="326">
        <v>0</v>
      </c>
      <c r="J68" s="315">
        <v>0</v>
      </c>
      <c r="K68" s="326">
        <v>0</v>
      </c>
      <c r="L68" s="327">
        <v>0</v>
      </c>
      <c r="M68" s="328">
        <v>0</v>
      </c>
      <c r="N68" s="327">
        <v>0</v>
      </c>
      <c r="O68" s="328">
        <v>0</v>
      </c>
      <c r="P68" s="319">
        <v>1773416</v>
      </c>
      <c r="Q68" s="317">
        <v>1798036</v>
      </c>
      <c r="U68" s="306"/>
    </row>
    <row r="69" spans="2:21">
      <c r="E69" s="329"/>
      <c r="F69" s="306"/>
      <c r="G69" s="329"/>
      <c r="H69" s="306"/>
      <c r="I69" s="329"/>
      <c r="K69" s="329"/>
      <c r="M69" s="329"/>
      <c r="O69" s="329"/>
      <c r="Q69" s="322"/>
      <c r="U69" s="306"/>
    </row>
    <row r="70" spans="2:21">
      <c r="B70" s="314" t="s">
        <v>354</v>
      </c>
      <c r="C70" s="325"/>
      <c r="D70" s="319">
        <v>7833166</v>
      </c>
      <c r="E70" s="338">
        <v>7675772</v>
      </c>
      <c r="F70" s="319">
        <v>2326205</v>
      </c>
      <c r="G70" s="339">
        <v>2227204</v>
      </c>
      <c r="H70" s="319">
        <v>9567241</v>
      </c>
      <c r="I70" s="339">
        <v>9381001</v>
      </c>
      <c r="J70" s="319">
        <v>5342674</v>
      </c>
      <c r="K70" s="317">
        <v>5097808</v>
      </c>
      <c r="L70" s="319">
        <v>4433457</v>
      </c>
      <c r="M70" s="317">
        <v>4366238</v>
      </c>
      <c r="N70" s="319">
        <v>-8802391</v>
      </c>
      <c r="O70" s="338">
        <v>-8579033</v>
      </c>
      <c r="P70" s="319">
        <v>20700352</v>
      </c>
      <c r="Q70" s="317">
        <v>20168990</v>
      </c>
      <c r="U70" s="306"/>
    </row>
    <row r="71" spans="2:21">
      <c r="D71" s="320"/>
      <c r="J71" s="307"/>
      <c r="K71" s="307"/>
      <c r="L71" s="307"/>
      <c r="M71" s="307"/>
      <c r="N71" s="307"/>
      <c r="O71" s="307"/>
      <c r="P71" s="307"/>
      <c r="Q71" s="307"/>
      <c r="U71" s="306"/>
    </row>
    <row r="72" spans="2:21">
      <c r="D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07"/>
      <c r="U72" s="306"/>
    </row>
    <row r="73" spans="2:21">
      <c r="I73" s="306"/>
      <c r="U73" s="306"/>
    </row>
    <row r="74" spans="2:21" ht="12" customHeight="1">
      <c r="B74" s="484" t="s">
        <v>107</v>
      </c>
      <c r="C74" s="485"/>
      <c r="D74" s="470" t="s">
        <v>411</v>
      </c>
      <c r="E74" s="471"/>
      <c r="F74" s="470" t="s">
        <v>10</v>
      </c>
      <c r="G74" s="471"/>
      <c r="H74" s="470" t="s">
        <v>38</v>
      </c>
      <c r="I74" s="471"/>
      <c r="J74" s="470" t="s">
        <v>14</v>
      </c>
      <c r="K74" s="471"/>
      <c r="L74" s="470" t="s">
        <v>12</v>
      </c>
      <c r="M74" s="471"/>
      <c r="N74" s="470" t="s">
        <v>282</v>
      </c>
      <c r="O74" s="471"/>
      <c r="P74" s="470" t="s">
        <v>283</v>
      </c>
      <c r="Q74" s="471"/>
      <c r="U74" s="306"/>
    </row>
    <row r="75" spans="2:21">
      <c r="B75" s="476" t="s">
        <v>355</v>
      </c>
      <c r="C75" s="477"/>
      <c r="D75" s="310">
        <v>43190</v>
      </c>
      <c r="E75" s="311">
        <v>42825</v>
      </c>
      <c r="F75" s="310">
        <v>43190</v>
      </c>
      <c r="G75" s="311">
        <v>42825</v>
      </c>
      <c r="H75" s="310">
        <v>43190</v>
      </c>
      <c r="I75" s="311">
        <v>42825</v>
      </c>
      <c r="J75" s="310">
        <v>43190</v>
      </c>
      <c r="K75" s="311">
        <v>42825</v>
      </c>
      <c r="L75" s="310">
        <v>43190</v>
      </c>
      <c r="M75" s="311">
        <v>42825</v>
      </c>
      <c r="N75" s="310">
        <v>43190</v>
      </c>
      <c r="O75" s="311">
        <v>42825</v>
      </c>
      <c r="P75" s="310">
        <v>43190</v>
      </c>
      <c r="Q75" s="311">
        <v>42825</v>
      </c>
      <c r="U75" s="306"/>
    </row>
    <row r="76" spans="2:21">
      <c r="B76" s="478"/>
      <c r="C76" s="479"/>
      <c r="D76" s="312" t="s">
        <v>242</v>
      </c>
      <c r="E76" s="313" t="s">
        <v>242</v>
      </c>
      <c r="F76" s="312" t="s">
        <v>242</v>
      </c>
      <c r="G76" s="313" t="s">
        <v>242</v>
      </c>
      <c r="H76" s="312" t="s">
        <v>242</v>
      </c>
      <c r="I76" s="313" t="s">
        <v>242</v>
      </c>
      <c r="J76" s="312" t="s">
        <v>242</v>
      </c>
      <c r="K76" s="313" t="s">
        <v>242</v>
      </c>
      <c r="L76" s="312" t="s">
        <v>242</v>
      </c>
      <c r="M76" s="313" t="s">
        <v>242</v>
      </c>
      <c r="N76" s="312" t="s">
        <v>242</v>
      </c>
      <c r="O76" s="313" t="s">
        <v>242</v>
      </c>
      <c r="P76" s="312" t="s">
        <v>242</v>
      </c>
      <c r="Q76" s="313" t="s">
        <v>242</v>
      </c>
      <c r="U76" s="306"/>
    </row>
    <row r="77" spans="2:21">
      <c r="B77" s="314" t="s">
        <v>410</v>
      </c>
      <c r="C77" s="425"/>
      <c r="D77" s="340">
        <v>2</v>
      </c>
      <c r="E77" s="341">
        <v>0</v>
      </c>
      <c r="F77" s="340">
        <v>530774</v>
      </c>
      <c r="G77" s="341">
        <v>389096</v>
      </c>
      <c r="H77" s="340">
        <v>1240208</v>
      </c>
      <c r="I77" s="341">
        <v>1026466</v>
      </c>
      <c r="J77" s="340">
        <v>647454</v>
      </c>
      <c r="K77" s="341">
        <v>577557</v>
      </c>
      <c r="L77" s="340">
        <v>381753</v>
      </c>
      <c r="M77" s="342">
        <v>341287</v>
      </c>
      <c r="N77" s="340">
        <v>0</v>
      </c>
      <c r="O77" s="342">
        <v>0</v>
      </c>
      <c r="P77" s="340">
        <v>2800191</v>
      </c>
      <c r="Q77" s="341">
        <v>2334406</v>
      </c>
      <c r="U77" s="306"/>
    </row>
    <row r="78" spans="2:21">
      <c r="B78" s="343"/>
      <c r="C78" s="323" t="s">
        <v>136</v>
      </c>
      <c r="D78" s="340">
        <v>0</v>
      </c>
      <c r="E78" s="341">
        <v>0</v>
      </c>
      <c r="F78" s="340">
        <v>525085</v>
      </c>
      <c r="G78" s="341">
        <v>384400</v>
      </c>
      <c r="H78" s="340">
        <v>1078688</v>
      </c>
      <c r="I78" s="341">
        <v>872262</v>
      </c>
      <c r="J78" s="340">
        <v>636319</v>
      </c>
      <c r="K78" s="341">
        <v>569228</v>
      </c>
      <c r="L78" s="340">
        <v>372930</v>
      </c>
      <c r="M78" s="342">
        <v>340486</v>
      </c>
      <c r="N78" s="340">
        <v>0</v>
      </c>
      <c r="O78" s="342">
        <v>0</v>
      </c>
      <c r="P78" s="340">
        <v>2613022</v>
      </c>
      <c r="Q78" s="341">
        <v>2166376</v>
      </c>
      <c r="U78" s="306"/>
    </row>
    <row r="79" spans="2:21">
      <c r="B79" s="343"/>
      <c r="C79" s="422" t="s">
        <v>64</v>
      </c>
      <c r="D79" s="344">
        <v>0</v>
      </c>
      <c r="E79" s="345">
        <v>0</v>
      </c>
      <c r="F79" s="344">
        <v>508808</v>
      </c>
      <c r="G79" s="345">
        <v>368354</v>
      </c>
      <c r="H79" s="344">
        <v>970886</v>
      </c>
      <c r="I79" s="345">
        <v>632964</v>
      </c>
      <c r="J79" s="344">
        <v>576162</v>
      </c>
      <c r="K79" s="345">
        <v>512536</v>
      </c>
      <c r="L79" s="344">
        <v>319656</v>
      </c>
      <c r="M79" s="346">
        <v>298615</v>
      </c>
      <c r="N79" s="344">
        <v>0</v>
      </c>
      <c r="O79" s="346">
        <v>0</v>
      </c>
      <c r="P79" s="344">
        <v>2375512</v>
      </c>
      <c r="Q79" s="347">
        <v>1812469</v>
      </c>
      <c r="S79" s="320"/>
      <c r="U79" s="306"/>
    </row>
    <row r="80" spans="2:21">
      <c r="B80" s="343"/>
      <c r="C80" s="422" t="s">
        <v>357</v>
      </c>
      <c r="D80" s="344">
        <v>0</v>
      </c>
      <c r="E80" s="345">
        <v>0</v>
      </c>
      <c r="F80" s="344">
        <v>28</v>
      </c>
      <c r="G80" s="345">
        <v>27</v>
      </c>
      <c r="H80" s="344">
        <v>1006</v>
      </c>
      <c r="I80" s="345">
        <v>541</v>
      </c>
      <c r="J80" s="344">
        <v>5291</v>
      </c>
      <c r="K80" s="345">
        <v>5365</v>
      </c>
      <c r="L80" s="344">
        <v>5073</v>
      </c>
      <c r="M80" s="346">
        <v>5208</v>
      </c>
      <c r="N80" s="344">
        <v>0</v>
      </c>
      <c r="O80" s="346">
        <v>0</v>
      </c>
      <c r="P80" s="344">
        <v>11398</v>
      </c>
      <c r="Q80" s="347">
        <v>11141</v>
      </c>
      <c r="S80" s="320"/>
      <c r="U80" s="306"/>
    </row>
    <row r="81" spans="2:21">
      <c r="B81" s="343"/>
      <c r="C81" s="422" t="s">
        <v>358</v>
      </c>
      <c r="D81" s="344">
        <v>0</v>
      </c>
      <c r="E81" s="345">
        <v>0</v>
      </c>
      <c r="F81" s="344">
        <v>16249</v>
      </c>
      <c r="G81" s="345">
        <v>16019</v>
      </c>
      <c r="H81" s="344">
        <v>106796</v>
      </c>
      <c r="I81" s="345">
        <v>238757</v>
      </c>
      <c r="J81" s="344">
        <v>54866</v>
      </c>
      <c r="K81" s="345">
        <v>51327</v>
      </c>
      <c r="L81" s="344">
        <v>48201</v>
      </c>
      <c r="M81" s="346">
        <v>36663</v>
      </c>
      <c r="N81" s="344">
        <v>0</v>
      </c>
      <c r="O81" s="346">
        <v>0</v>
      </c>
      <c r="P81" s="344">
        <v>226112</v>
      </c>
      <c r="Q81" s="347">
        <v>342766</v>
      </c>
      <c r="S81" s="320"/>
      <c r="U81" s="306"/>
    </row>
    <row r="82" spans="2:21" hidden="1">
      <c r="B82" s="343"/>
      <c r="C82" s="422"/>
      <c r="D82" s="344"/>
      <c r="E82" s="345"/>
      <c r="F82" s="344"/>
      <c r="G82" s="345"/>
      <c r="H82" s="344">
        <v>0</v>
      </c>
      <c r="I82" s="345">
        <v>0</v>
      </c>
      <c r="J82" s="344">
        <v>0</v>
      </c>
      <c r="K82" s="345">
        <v>0</v>
      </c>
      <c r="L82" s="344"/>
      <c r="M82" s="346"/>
      <c r="N82" s="344">
        <v>0</v>
      </c>
      <c r="O82" s="346">
        <v>0</v>
      </c>
      <c r="P82" s="344"/>
      <c r="Q82" s="347"/>
      <c r="S82" s="320"/>
      <c r="U82" s="306"/>
    </row>
    <row r="83" spans="2:21">
      <c r="B83" s="343"/>
      <c r="C83" s="323" t="s">
        <v>137</v>
      </c>
      <c r="D83" s="344">
        <v>2</v>
      </c>
      <c r="E83" s="345">
        <v>0</v>
      </c>
      <c r="F83" s="344">
        <v>5689</v>
      </c>
      <c r="G83" s="345">
        <v>4696</v>
      </c>
      <c r="H83" s="344">
        <v>161520</v>
      </c>
      <c r="I83" s="345">
        <v>154204</v>
      </c>
      <c r="J83" s="344">
        <v>11135</v>
      </c>
      <c r="K83" s="345">
        <v>8329</v>
      </c>
      <c r="L83" s="344">
        <v>8823</v>
      </c>
      <c r="M83" s="346">
        <v>801</v>
      </c>
      <c r="N83" s="344">
        <v>0</v>
      </c>
      <c r="O83" s="346">
        <v>0</v>
      </c>
      <c r="P83" s="344">
        <v>187169</v>
      </c>
      <c r="Q83" s="347">
        <v>168030</v>
      </c>
      <c r="S83" s="320"/>
      <c r="U83" s="306"/>
    </row>
    <row r="84" spans="2:21" ht="6" customHeight="1">
      <c r="D84" s="320"/>
      <c r="E84" s="320"/>
      <c r="F84" s="320"/>
      <c r="G84" s="320"/>
      <c r="H84" s="320"/>
      <c r="I84" s="320"/>
      <c r="J84" s="320"/>
      <c r="K84" s="320"/>
      <c r="L84" s="320"/>
      <c r="M84" s="348"/>
      <c r="N84" s="320"/>
      <c r="O84" s="348"/>
      <c r="P84" s="320"/>
      <c r="Q84" s="320"/>
      <c r="S84" s="320"/>
      <c r="U84" s="306"/>
    </row>
    <row r="85" spans="2:21">
      <c r="B85" s="314" t="s">
        <v>359</v>
      </c>
      <c r="C85" s="349"/>
      <c r="D85" s="340">
        <v>0</v>
      </c>
      <c r="E85" s="341">
        <v>0</v>
      </c>
      <c r="F85" s="340">
        <v>-264589</v>
      </c>
      <c r="G85" s="341">
        <v>-201972</v>
      </c>
      <c r="H85" s="340">
        <v>-799510</v>
      </c>
      <c r="I85" s="341">
        <v>-641314</v>
      </c>
      <c r="J85" s="340">
        <v>-293850</v>
      </c>
      <c r="K85" s="341">
        <v>-231618</v>
      </c>
      <c r="L85" s="340">
        <v>-212457</v>
      </c>
      <c r="M85" s="342">
        <v>-177721</v>
      </c>
      <c r="N85" s="340">
        <v>-12</v>
      </c>
      <c r="O85" s="342">
        <v>0</v>
      </c>
      <c r="P85" s="340">
        <v>-1570418</v>
      </c>
      <c r="Q85" s="341">
        <v>-1252625</v>
      </c>
      <c r="S85" s="320"/>
      <c r="U85" s="306"/>
    </row>
    <row r="86" spans="2:21">
      <c r="B86" s="343"/>
      <c r="C86" s="422" t="s">
        <v>360</v>
      </c>
      <c r="D86" s="344">
        <v>0</v>
      </c>
      <c r="E86" s="345">
        <v>0</v>
      </c>
      <c r="F86" s="344">
        <v>-219400</v>
      </c>
      <c r="G86" s="345">
        <v>-140382</v>
      </c>
      <c r="H86" s="344">
        <v>-520145</v>
      </c>
      <c r="I86" s="345">
        <v>-435756</v>
      </c>
      <c r="J86" s="344">
        <v>-178452</v>
      </c>
      <c r="K86" s="345">
        <v>-123940</v>
      </c>
      <c r="L86" s="344">
        <v>-130972</v>
      </c>
      <c r="M86" s="346">
        <v>-114076</v>
      </c>
      <c r="N86" s="344">
        <v>550</v>
      </c>
      <c r="O86" s="346">
        <v>700</v>
      </c>
      <c r="P86" s="344">
        <v>-1048419</v>
      </c>
      <c r="Q86" s="347">
        <v>-813454</v>
      </c>
      <c r="S86" s="320"/>
      <c r="U86" s="306"/>
    </row>
    <row r="87" spans="2:21">
      <c r="B87" s="343"/>
      <c r="C87" s="422" t="s">
        <v>361</v>
      </c>
      <c r="D87" s="344">
        <v>0</v>
      </c>
      <c r="E87" s="345">
        <v>0</v>
      </c>
      <c r="F87" s="344">
        <v>-454</v>
      </c>
      <c r="G87" s="345">
        <v>-1526</v>
      </c>
      <c r="H87" s="344">
        <v>-12990</v>
      </c>
      <c r="I87" s="345">
        <v>-18025</v>
      </c>
      <c r="J87" s="344">
        <v>-14923</v>
      </c>
      <c r="K87" s="345">
        <v>-11277</v>
      </c>
      <c r="L87" s="344">
        <v>-34264</v>
      </c>
      <c r="M87" s="346">
        <v>-25755</v>
      </c>
      <c r="N87" s="344">
        <v>0</v>
      </c>
      <c r="O87" s="346">
        <v>0</v>
      </c>
      <c r="P87" s="344">
        <v>-62631</v>
      </c>
      <c r="Q87" s="347">
        <v>-56583</v>
      </c>
      <c r="S87" s="320"/>
      <c r="U87" s="306"/>
    </row>
    <row r="88" spans="2:21">
      <c r="B88" s="343"/>
      <c r="C88" s="422" t="s">
        <v>141</v>
      </c>
      <c r="D88" s="344">
        <v>0</v>
      </c>
      <c r="E88" s="345">
        <v>0</v>
      </c>
      <c r="F88" s="344">
        <v>-13459</v>
      </c>
      <c r="G88" s="345">
        <v>-1711</v>
      </c>
      <c r="H88" s="344">
        <v>-114007</v>
      </c>
      <c r="I88" s="345">
        <v>-39617</v>
      </c>
      <c r="J88" s="344">
        <v>-67852</v>
      </c>
      <c r="K88" s="345">
        <v>-59786</v>
      </c>
      <c r="L88" s="344">
        <v>-28558</v>
      </c>
      <c r="M88" s="346">
        <v>-21260</v>
      </c>
      <c r="N88" s="344">
        <v>-562</v>
      </c>
      <c r="O88" s="346">
        <v>-700</v>
      </c>
      <c r="P88" s="344">
        <v>-224438</v>
      </c>
      <c r="Q88" s="347">
        <v>-123074</v>
      </c>
      <c r="S88" s="320"/>
      <c r="U88" s="306"/>
    </row>
    <row r="89" spans="2:21">
      <c r="B89" s="343"/>
      <c r="C89" s="422" t="s">
        <v>362</v>
      </c>
      <c r="D89" s="344">
        <v>0</v>
      </c>
      <c r="E89" s="345">
        <v>0</v>
      </c>
      <c r="F89" s="344">
        <v>-31276</v>
      </c>
      <c r="G89" s="345">
        <v>-58353</v>
      </c>
      <c r="H89" s="344">
        <v>-152368</v>
      </c>
      <c r="I89" s="345">
        <v>-147916</v>
      </c>
      <c r="J89" s="344">
        <v>-32623</v>
      </c>
      <c r="K89" s="345">
        <v>-36615</v>
      </c>
      <c r="L89" s="344">
        <v>-18663</v>
      </c>
      <c r="M89" s="346">
        <v>-16630</v>
      </c>
      <c r="N89" s="344">
        <v>0</v>
      </c>
      <c r="O89" s="346">
        <v>0</v>
      </c>
      <c r="P89" s="344">
        <v>-234930</v>
      </c>
      <c r="Q89" s="347">
        <v>-259514</v>
      </c>
      <c r="S89" s="320"/>
      <c r="U89" s="306"/>
    </row>
    <row r="90" spans="2:21" ht="7.5" customHeight="1">
      <c r="D90" s="320"/>
      <c r="E90" s="320"/>
      <c r="F90" s="320"/>
      <c r="G90" s="320"/>
      <c r="H90" s="320"/>
      <c r="I90" s="320"/>
      <c r="J90" s="320"/>
      <c r="K90" s="320"/>
      <c r="L90" s="320"/>
      <c r="M90" s="348"/>
      <c r="N90" s="320"/>
      <c r="O90" s="348"/>
      <c r="P90" s="320"/>
      <c r="Q90" s="320"/>
      <c r="S90" s="320"/>
      <c r="U90" s="306"/>
    </row>
    <row r="91" spans="2:21">
      <c r="B91" s="314" t="s">
        <v>363</v>
      </c>
      <c r="C91" s="349"/>
      <c r="D91" s="340">
        <v>2</v>
      </c>
      <c r="E91" s="341">
        <v>0</v>
      </c>
      <c r="F91" s="340">
        <v>266185</v>
      </c>
      <c r="G91" s="341">
        <v>187124</v>
      </c>
      <c r="H91" s="340">
        <v>440698</v>
      </c>
      <c r="I91" s="341">
        <v>385152</v>
      </c>
      <c r="J91" s="340">
        <v>353604</v>
      </c>
      <c r="K91" s="341">
        <v>345939</v>
      </c>
      <c r="L91" s="340">
        <v>169296</v>
      </c>
      <c r="M91" s="342">
        <v>163566</v>
      </c>
      <c r="N91" s="340">
        <v>-12</v>
      </c>
      <c r="O91" s="342">
        <v>0</v>
      </c>
      <c r="P91" s="340">
        <v>1229773</v>
      </c>
      <c r="Q91" s="341">
        <v>1081781</v>
      </c>
      <c r="S91" s="320"/>
      <c r="U91" s="306"/>
    </row>
    <row r="92" spans="2:21" ht="6" customHeight="1">
      <c r="D92" s="320"/>
      <c r="E92" s="320"/>
      <c r="F92" s="320"/>
      <c r="G92" s="320"/>
      <c r="H92" s="320"/>
      <c r="I92" s="320"/>
      <c r="J92" s="320"/>
      <c r="K92" s="320"/>
      <c r="L92" s="320"/>
      <c r="M92" s="348"/>
      <c r="N92" s="320"/>
      <c r="O92" s="348"/>
      <c r="P92" s="320"/>
      <c r="Q92" s="320"/>
      <c r="S92" s="320"/>
      <c r="U92" s="306"/>
    </row>
    <row r="93" spans="2:21">
      <c r="B93" s="415"/>
      <c r="C93" s="323" t="s">
        <v>364</v>
      </c>
      <c r="D93" s="344">
        <v>0</v>
      </c>
      <c r="E93" s="345">
        <v>0</v>
      </c>
      <c r="F93" s="344">
        <v>15477</v>
      </c>
      <c r="G93" s="345">
        <v>13488</v>
      </c>
      <c r="H93" s="344">
        <v>16790</v>
      </c>
      <c r="I93" s="345">
        <v>14785</v>
      </c>
      <c r="J93" s="344">
        <v>5200</v>
      </c>
      <c r="K93" s="345">
        <v>4193</v>
      </c>
      <c r="L93" s="344">
        <v>1645</v>
      </c>
      <c r="M93" s="346">
        <v>1575</v>
      </c>
      <c r="N93" s="344">
        <v>0</v>
      </c>
      <c r="O93" s="346">
        <v>0</v>
      </c>
      <c r="P93" s="344">
        <v>39112</v>
      </c>
      <c r="Q93" s="347">
        <v>34041</v>
      </c>
      <c r="S93" s="320"/>
      <c r="U93" s="306"/>
    </row>
    <row r="94" spans="2:21">
      <c r="B94" s="415"/>
      <c r="C94" s="323" t="s">
        <v>365</v>
      </c>
      <c r="D94" s="344">
        <v>-1584</v>
      </c>
      <c r="E94" s="345">
        <v>-2340</v>
      </c>
      <c r="F94" s="344">
        <v>-89725</v>
      </c>
      <c r="G94" s="345">
        <v>-84426</v>
      </c>
      <c r="H94" s="344">
        <v>-66359</v>
      </c>
      <c r="I94" s="345">
        <v>-126413</v>
      </c>
      <c r="J94" s="344">
        <v>-26435</v>
      </c>
      <c r="K94" s="345">
        <v>-22335</v>
      </c>
      <c r="L94" s="344">
        <v>-16077</v>
      </c>
      <c r="M94" s="346">
        <v>-16849</v>
      </c>
      <c r="N94" s="344">
        <v>0</v>
      </c>
      <c r="O94" s="346">
        <v>0</v>
      </c>
      <c r="P94" s="344">
        <v>-200180</v>
      </c>
      <c r="Q94" s="347">
        <v>-252363</v>
      </c>
      <c r="S94" s="320"/>
      <c r="U94" s="306"/>
    </row>
    <row r="95" spans="2:21">
      <c r="B95" s="415"/>
      <c r="C95" s="323" t="s">
        <v>366</v>
      </c>
      <c r="D95" s="344">
        <v>-4115</v>
      </c>
      <c r="E95" s="345">
        <v>-4689</v>
      </c>
      <c r="F95" s="344">
        <v>-46747</v>
      </c>
      <c r="G95" s="345">
        <v>-45377</v>
      </c>
      <c r="H95" s="344">
        <v>-135812</v>
      </c>
      <c r="I95" s="345">
        <v>-106528</v>
      </c>
      <c r="J95" s="344">
        <v>-39748</v>
      </c>
      <c r="K95" s="345">
        <v>-37927</v>
      </c>
      <c r="L95" s="344">
        <v>-22188</v>
      </c>
      <c r="M95" s="346">
        <v>-18304</v>
      </c>
      <c r="N95" s="344">
        <v>-10</v>
      </c>
      <c r="O95" s="346">
        <v>0</v>
      </c>
      <c r="P95" s="344">
        <v>-248620</v>
      </c>
      <c r="Q95" s="347">
        <v>-212825</v>
      </c>
      <c r="S95" s="320"/>
      <c r="U95" s="306"/>
    </row>
    <row r="96" spans="2:21">
      <c r="D96" s="320"/>
      <c r="E96" s="320"/>
      <c r="F96" s="320"/>
      <c r="G96" s="320"/>
      <c r="H96" s="320"/>
      <c r="I96" s="320"/>
      <c r="J96" s="320"/>
      <c r="K96" s="320"/>
      <c r="L96" s="320"/>
      <c r="M96" s="348"/>
      <c r="N96" s="320"/>
      <c r="O96" s="348"/>
      <c r="P96" s="320"/>
      <c r="Q96" s="320"/>
      <c r="S96" s="320"/>
      <c r="U96" s="306"/>
    </row>
    <row r="97" spans="2:21">
      <c r="B97" s="314" t="s">
        <v>367</v>
      </c>
      <c r="C97" s="349"/>
      <c r="D97" s="340">
        <v>-5697</v>
      </c>
      <c r="E97" s="341">
        <v>-7029</v>
      </c>
      <c r="F97" s="340">
        <v>145190</v>
      </c>
      <c r="G97" s="341">
        <v>70809</v>
      </c>
      <c r="H97" s="340">
        <v>255317</v>
      </c>
      <c r="I97" s="341">
        <v>166996</v>
      </c>
      <c r="J97" s="340">
        <v>292621</v>
      </c>
      <c r="K97" s="341">
        <v>289870</v>
      </c>
      <c r="L97" s="340">
        <v>132676</v>
      </c>
      <c r="M97" s="342">
        <v>129988</v>
      </c>
      <c r="N97" s="340">
        <v>-22</v>
      </c>
      <c r="O97" s="342">
        <v>0</v>
      </c>
      <c r="P97" s="340">
        <v>820085</v>
      </c>
      <c r="Q97" s="347">
        <v>650634</v>
      </c>
      <c r="S97" s="320"/>
      <c r="U97" s="306"/>
    </row>
    <row r="98" spans="2:21" ht="7.5" customHeight="1">
      <c r="D98" s="320"/>
      <c r="E98" s="320"/>
      <c r="F98" s="320"/>
      <c r="G98" s="320"/>
      <c r="H98" s="320"/>
      <c r="I98" s="320"/>
      <c r="J98" s="320"/>
      <c r="K98" s="320"/>
      <c r="L98" s="320"/>
      <c r="M98" s="348"/>
      <c r="N98" s="320"/>
      <c r="O98" s="348"/>
      <c r="P98" s="320"/>
      <c r="Q98" s="320"/>
      <c r="S98" s="320"/>
      <c r="U98" s="306"/>
    </row>
    <row r="99" spans="2:21">
      <c r="B99" s="343"/>
      <c r="C99" s="323" t="s">
        <v>368</v>
      </c>
      <c r="D99" s="344">
        <v>0</v>
      </c>
      <c r="E99" s="345">
        <v>0</v>
      </c>
      <c r="F99" s="344">
        <v>-17584</v>
      </c>
      <c r="G99" s="345">
        <v>-19656</v>
      </c>
      <c r="H99" s="344">
        <v>-69776</v>
      </c>
      <c r="I99" s="345">
        <v>-51504</v>
      </c>
      <c r="J99" s="344">
        <v>-48349</v>
      </c>
      <c r="K99" s="345">
        <v>-43800</v>
      </c>
      <c r="L99" s="344">
        <v>-30939</v>
      </c>
      <c r="M99" s="346">
        <v>-28785</v>
      </c>
      <c r="N99" s="344">
        <v>0</v>
      </c>
      <c r="O99" s="346">
        <v>0</v>
      </c>
      <c r="P99" s="344">
        <v>-166648</v>
      </c>
      <c r="Q99" s="347">
        <v>-143745</v>
      </c>
      <c r="S99" s="320"/>
      <c r="U99" s="306"/>
    </row>
    <row r="100" spans="2:21">
      <c r="B100" s="343"/>
      <c r="C100" s="323" t="s">
        <v>369</v>
      </c>
      <c r="D100" s="344">
        <v>0</v>
      </c>
      <c r="E100" s="345">
        <v>0</v>
      </c>
      <c r="F100" s="344">
        <v>-8178</v>
      </c>
      <c r="G100" s="345">
        <v>-6124</v>
      </c>
      <c r="H100" s="344">
        <v>-12591</v>
      </c>
      <c r="I100" s="345">
        <v>-21729</v>
      </c>
      <c r="J100" s="344">
        <v>-1457</v>
      </c>
      <c r="K100" s="345">
        <v>-1296</v>
      </c>
      <c r="L100" s="344">
        <v>-585</v>
      </c>
      <c r="M100" s="346">
        <v>-1441</v>
      </c>
      <c r="N100" s="344"/>
      <c r="O100" s="346"/>
      <c r="P100" s="344">
        <v>-22811</v>
      </c>
      <c r="Q100" s="347">
        <v>-30590</v>
      </c>
      <c r="S100" s="320"/>
      <c r="U100" s="306"/>
    </row>
    <row r="101" spans="2:21">
      <c r="B101" s="350"/>
      <c r="C101" s="350"/>
      <c r="D101" s="351"/>
      <c r="E101" s="352"/>
      <c r="F101" s="351"/>
      <c r="G101" s="352"/>
      <c r="H101" s="351"/>
      <c r="I101" s="352"/>
      <c r="J101" s="351"/>
      <c r="K101" s="352"/>
      <c r="L101" s="351"/>
      <c r="M101" s="353"/>
      <c r="N101" s="351"/>
      <c r="O101" s="353"/>
      <c r="P101" s="351"/>
      <c r="Q101" s="354"/>
      <c r="S101" s="320"/>
      <c r="U101" s="306"/>
    </row>
    <row r="102" spans="2:21" hidden="1">
      <c r="D102" s="320"/>
      <c r="E102" s="320"/>
      <c r="F102" s="320"/>
      <c r="G102" s="320"/>
      <c r="H102" s="320"/>
      <c r="I102" s="320"/>
      <c r="J102" s="320"/>
      <c r="K102" s="320"/>
      <c r="L102" s="320"/>
      <c r="M102" s="348"/>
      <c r="N102" s="320"/>
      <c r="O102" s="348"/>
      <c r="P102" s="320"/>
      <c r="Q102" s="320"/>
      <c r="S102" s="320"/>
      <c r="U102" s="306"/>
    </row>
    <row r="103" spans="2:21">
      <c r="B103" s="314" t="s">
        <v>54</v>
      </c>
      <c r="C103" s="349"/>
      <c r="D103" s="340">
        <v>-5697</v>
      </c>
      <c r="E103" s="341">
        <v>-7029</v>
      </c>
      <c r="F103" s="340">
        <v>119428</v>
      </c>
      <c r="G103" s="341">
        <v>45029</v>
      </c>
      <c r="H103" s="340">
        <v>172950</v>
      </c>
      <c r="I103" s="341">
        <v>93763</v>
      </c>
      <c r="J103" s="340">
        <v>242815</v>
      </c>
      <c r="K103" s="341">
        <v>244774</v>
      </c>
      <c r="L103" s="340">
        <v>101152</v>
      </c>
      <c r="M103" s="342">
        <v>99762</v>
      </c>
      <c r="N103" s="340">
        <v>-22</v>
      </c>
      <c r="O103" s="342">
        <v>0</v>
      </c>
      <c r="P103" s="340">
        <v>630626</v>
      </c>
      <c r="Q103" s="355">
        <v>476299</v>
      </c>
      <c r="S103" s="320"/>
      <c r="U103" s="306"/>
    </row>
    <row r="104" spans="2:21" ht="4.5" customHeight="1">
      <c r="B104" s="356"/>
      <c r="C104" s="426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48"/>
      <c r="P104" s="320"/>
      <c r="Q104" s="320"/>
      <c r="S104" s="320"/>
      <c r="U104" s="306"/>
    </row>
    <row r="105" spans="2:21">
      <c r="B105" s="314" t="s">
        <v>370</v>
      </c>
      <c r="C105" s="349"/>
      <c r="D105" s="340">
        <v>-10290</v>
      </c>
      <c r="E105" s="341">
        <v>15439</v>
      </c>
      <c r="F105" s="340">
        <v>-25496</v>
      </c>
      <c r="G105" s="341">
        <v>-89375</v>
      </c>
      <c r="H105" s="340">
        <v>-44965</v>
      </c>
      <c r="I105" s="320">
        <v>-74658</v>
      </c>
      <c r="J105" s="340">
        <v>-40857</v>
      </c>
      <c r="K105" s="320">
        <v>-39982</v>
      </c>
      <c r="L105" s="340">
        <v>-5842</v>
      </c>
      <c r="M105" s="341">
        <v>-8415</v>
      </c>
      <c r="N105" s="340">
        <v>-2</v>
      </c>
      <c r="O105" s="320">
        <v>0</v>
      </c>
      <c r="P105" s="340">
        <v>-127452</v>
      </c>
      <c r="Q105" s="341">
        <v>-196991</v>
      </c>
      <c r="S105" s="320"/>
      <c r="U105" s="306"/>
    </row>
    <row r="106" spans="2:21">
      <c r="B106" s="314"/>
      <c r="C106" s="349" t="s">
        <v>126</v>
      </c>
      <c r="D106" s="340">
        <v>7065</v>
      </c>
      <c r="E106" s="357">
        <v>6791</v>
      </c>
      <c r="F106" s="340">
        <v>24544</v>
      </c>
      <c r="G106" s="357">
        <v>17208</v>
      </c>
      <c r="H106" s="340">
        <v>41524</v>
      </c>
      <c r="I106" s="341">
        <v>35690</v>
      </c>
      <c r="J106" s="340">
        <v>6118</v>
      </c>
      <c r="K106" s="341">
        <v>6229</v>
      </c>
      <c r="L106" s="340">
        <v>2249</v>
      </c>
      <c r="M106" s="357">
        <v>2769</v>
      </c>
      <c r="N106" s="340">
        <v>-8441</v>
      </c>
      <c r="O106" s="341">
        <v>-5569</v>
      </c>
      <c r="P106" s="340">
        <v>73059</v>
      </c>
      <c r="Q106" s="341">
        <v>63118</v>
      </c>
      <c r="S106" s="320"/>
      <c r="U106" s="306"/>
    </row>
    <row r="107" spans="2:21">
      <c r="B107" s="343"/>
      <c r="C107" s="422" t="s">
        <v>309</v>
      </c>
      <c r="D107" s="344">
        <v>843</v>
      </c>
      <c r="E107" s="345">
        <v>3287</v>
      </c>
      <c r="F107" s="344">
        <v>17702</v>
      </c>
      <c r="G107" s="345">
        <v>14148</v>
      </c>
      <c r="H107" s="344">
        <v>3154</v>
      </c>
      <c r="I107" s="347">
        <v>13700</v>
      </c>
      <c r="J107" s="344">
        <v>3127</v>
      </c>
      <c r="K107" s="347">
        <v>5243</v>
      </c>
      <c r="L107" s="344">
        <v>922</v>
      </c>
      <c r="M107" s="345">
        <v>1563</v>
      </c>
      <c r="N107" s="344">
        <v>0</v>
      </c>
      <c r="O107" s="347">
        <v>0</v>
      </c>
      <c r="P107" s="344">
        <v>25748</v>
      </c>
      <c r="Q107" s="347">
        <v>37941</v>
      </c>
      <c r="S107" s="320"/>
      <c r="U107" s="306"/>
    </row>
    <row r="108" spans="2:21">
      <c r="B108" s="343"/>
      <c r="C108" s="422" t="s">
        <v>371</v>
      </c>
      <c r="D108" s="344">
        <v>6222</v>
      </c>
      <c r="E108" s="345">
        <v>3504</v>
      </c>
      <c r="F108" s="344">
        <v>6842</v>
      </c>
      <c r="G108" s="345">
        <v>3060</v>
      </c>
      <c r="H108" s="344">
        <v>38370</v>
      </c>
      <c r="I108" s="347">
        <v>21990</v>
      </c>
      <c r="J108" s="344">
        <v>2991</v>
      </c>
      <c r="K108" s="347">
        <v>986</v>
      </c>
      <c r="L108" s="344">
        <v>1327</v>
      </c>
      <c r="M108" s="345">
        <v>1206</v>
      </c>
      <c r="N108" s="344">
        <v>-8441</v>
      </c>
      <c r="O108" s="347">
        <v>-5569</v>
      </c>
      <c r="P108" s="344">
        <v>47311</v>
      </c>
      <c r="Q108" s="347">
        <v>25177</v>
      </c>
      <c r="S108" s="320"/>
      <c r="U108" s="306"/>
    </row>
    <row r="109" spans="2:21">
      <c r="B109" s="314"/>
      <c r="C109" s="349" t="s">
        <v>150</v>
      </c>
      <c r="D109" s="340">
        <v>-12158</v>
      </c>
      <c r="E109" s="357">
        <v>-10522</v>
      </c>
      <c r="F109" s="340">
        <v>-69622</v>
      </c>
      <c r="G109" s="357">
        <v>-100693</v>
      </c>
      <c r="H109" s="340">
        <v>-74130</v>
      </c>
      <c r="I109" s="357">
        <v>-100276</v>
      </c>
      <c r="J109" s="340">
        <v>-47455</v>
      </c>
      <c r="K109" s="357">
        <v>-46839</v>
      </c>
      <c r="L109" s="340">
        <v>-7998</v>
      </c>
      <c r="M109" s="357">
        <v>-9811</v>
      </c>
      <c r="N109" s="340">
        <v>8441</v>
      </c>
      <c r="O109" s="357">
        <v>5569</v>
      </c>
      <c r="P109" s="340">
        <v>-202922</v>
      </c>
      <c r="Q109" s="341">
        <v>-262572</v>
      </c>
      <c r="S109" s="320"/>
      <c r="U109" s="306"/>
    </row>
    <row r="110" spans="2:21">
      <c r="B110" s="343"/>
      <c r="C110" s="422" t="s">
        <v>372</v>
      </c>
      <c r="D110" s="344">
        <v>-2</v>
      </c>
      <c r="E110" s="345"/>
      <c r="F110" s="344">
        <v>-25</v>
      </c>
      <c r="G110" s="345">
        <v>-133</v>
      </c>
      <c r="H110" s="344">
        <v>-22047</v>
      </c>
      <c r="I110" s="347">
        <v>-28652</v>
      </c>
      <c r="J110" s="344">
        <v>-6993</v>
      </c>
      <c r="K110" s="347">
        <v>-7403</v>
      </c>
      <c r="L110" s="344">
        <v>-830</v>
      </c>
      <c r="M110" s="345">
        <v>-2107</v>
      </c>
      <c r="N110" s="344">
        <v>0</v>
      </c>
      <c r="O110" s="347">
        <v>0</v>
      </c>
      <c r="P110" s="344">
        <v>-29897</v>
      </c>
      <c r="Q110" s="347">
        <v>-38295</v>
      </c>
      <c r="S110" s="320"/>
      <c r="U110" s="306"/>
    </row>
    <row r="111" spans="2:21">
      <c r="B111" s="343"/>
      <c r="C111" s="422" t="s">
        <v>373</v>
      </c>
      <c r="D111" s="344">
        <v>-6475</v>
      </c>
      <c r="E111" s="345">
        <v>-6503</v>
      </c>
      <c r="F111" s="344">
        <v>0</v>
      </c>
      <c r="G111" s="345"/>
      <c r="H111" s="344">
        <v>-7313</v>
      </c>
      <c r="I111" s="347">
        <v>-11355</v>
      </c>
      <c r="J111" s="344">
        <v>-33680</v>
      </c>
      <c r="K111" s="347">
        <v>-34529</v>
      </c>
      <c r="L111" s="344">
        <v>-6798</v>
      </c>
      <c r="M111" s="345">
        <v>-6919</v>
      </c>
      <c r="N111" s="344">
        <v>0</v>
      </c>
      <c r="O111" s="347">
        <v>0</v>
      </c>
      <c r="P111" s="344">
        <v>-54266</v>
      </c>
      <c r="Q111" s="347">
        <v>-59306</v>
      </c>
      <c r="S111" s="320"/>
      <c r="U111" s="306"/>
    </row>
    <row r="112" spans="2:21">
      <c r="B112" s="343"/>
      <c r="C112" s="422" t="s">
        <v>173</v>
      </c>
      <c r="D112" s="344">
        <v>-5681</v>
      </c>
      <c r="E112" s="345">
        <v>-4019</v>
      </c>
      <c r="F112" s="344">
        <v>-69597</v>
      </c>
      <c r="G112" s="345">
        <v>-100560</v>
      </c>
      <c r="H112" s="344">
        <v>-44770</v>
      </c>
      <c r="I112" s="347">
        <v>-60269</v>
      </c>
      <c r="J112" s="344">
        <v>-6782</v>
      </c>
      <c r="K112" s="347">
        <v>-4907</v>
      </c>
      <c r="L112" s="344">
        <v>-370</v>
      </c>
      <c r="M112" s="345">
        <v>-785</v>
      </c>
      <c r="N112" s="344">
        <v>8441</v>
      </c>
      <c r="O112" s="347">
        <v>5569</v>
      </c>
      <c r="P112" s="344">
        <v>-118759</v>
      </c>
      <c r="Q112" s="347">
        <v>-164971</v>
      </c>
      <c r="S112" s="320"/>
      <c r="U112" s="306"/>
    </row>
    <row r="113" spans="2:21">
      <c r="B113" s="343"/>
      <c r="C113" s="323" t="s">
        <v>374</v>
      </c>
      <c r="D113" s="344">
        <v>0</v>
      </c>
      <c r="E113" s="345">
        <v>0</v>
      </c>
      <c r="F113" s="344">
        <v>0</v>
      </c>
      <c r="G113" s="345">
        <v>0</v>
      </c>
      <c r="H113" s="344">
        <v>0</v>
      </c>
      <c r="I113" s="345">
        <v>3</v>
      </c>
      <c r="J113" s="344">
        <v>0</v>
      </c>
      <c r="K113" s="345">
        <v>0</v>
      </c>
      <c r="L113" s="344">
        <v>0</v>
      </c>
      <c r="M113" s="345">
        <v>0</v>
      </c>
      <c r="N113" s="344">
        <v>0</v>
      </c>
      <c r="O113" s="345">
        <v>0</v>
      </c>
      <c r="P113" s="344">
        <v>0</v>
      </c>
      <c r="Q113" s="347">
        <v>3</v>
      </c>
      <c r="S113" s="320"/>
      <c r="U113" s="306"/>
    </row>
    <row r="114" spans="2:21">
      <c r="B114" s="343"/>
      <c r="C114" s="323" t="s">
        <v>375</v>
      </c>
      <c r="D114" s="340">
        <v>-5197</v>
      </c>
      <c r="E114" s="341">
        <v>19170</v>
      </c>
      <c r="F114" s="340">
        <v>19582</v>
      </c>
      <c r="G114" s="341">
        <v>-5890</v>
      </c>
      <c r="H114" s="340">
        <v>-12359</v>
      </c>
      <c r="I114" s="357">
        <v>-10075</v>
      </c>
      <c r="J114" s="340">
        <v>480</v>
      </c>
      <c r="K114" s="357">
        <v>628</v>
      </c>
      <c r="L114" s="340">
        <v>-93</v>
      </c>
      <c r="M114" s="341">
        <v>-1373</v>
      </c>
      <c r="N114" s="340">
        <v>-2</v>
      </c>
      <c r="O114" s="357">
        <v>0</v>
      </c>
      <c r="P114" s="340">
        <v>2411</v>
      </c>
      <c r="Q114" s="341">
        <v>2460</v>
      </c>
      <c r="S114" s="320"/>
      <c r="U114" s="306"/>
    </row>
    <row r="115" spans="2:21">
      <c r="B115" s="343"/>
      <c r="C115" s="422" t="s">
        <v>376</v>
      </c>
      <c r="D115" s="344">
        <v>2524</v>
      </c>
      <c r="E115" s="345">
        <v>66284</v>
      </c>
      <c r="F115" s="344">
        <v>38693</v>
      </c>
      <c r="G115" s="345">
        <v>-9810</v>
      </c>
      <c r="H115" s="344">
        <v>41448</v>
      </c>
      <c r="I115" s="347">
        <v>10678</v>
      </c>
      <c r="J115" s="344">
        <v>3549</v>
      </c>
      <c r="K115" s="347">
        <v>2539</v>
      </c>
      <c r="L115" s="344">
        <v>5649</v>
      </c>
      <c r="M115" s="345">
        <v>5589</v>
      </c>
      <c r="N115" s="344">
        <v>-25093</v>
      </c>
      <c r="O115" s="347">
        <v>-7576</v>
      </c>
      <c r="P115" s="344">
        <v>66770</v>
      </c>
      <c r="Q115" s="347">
        <v>67704</v>
      </c>
      <c r="S115" s="320"/>
      <c r="U115" s="306"/>
    </row>
    <row r="116" spans="2:21">
      <c r="B116" s="343"/>
      <c r="C116" s="422" t="s">
        <v>377</v>
      </c>
      <c r="D116" s="344">
        <v>-7721</v>
      </c>
      <c r="E116" s="345">
        <v>-47114</v>
      </c>
      <c r="F116" s="344">
        <v>-19111</v>
      </c>
      <c r="G116" s="345">
        <v>3920</v>
      </c>
      <c r="H116" s="344">
        <v>-53807</v>
      </c>
      <c r="I116" s="345">
        <v>-20753</v>
      </c>
      <c r="J116" s="344">
        <v>-3069</v>
      </c>
      <c r="K116" s="345">
        <v>-1911</v>
      </c>
      <c r="L116" s="344">
        <v>-5742</v>
      </c>
      <c r="M116" s="345">
        <v>-6962</v>
      </c>
      <c r="N116" s="344">
        <v>25091</v>
      </c>
      <c r="O116" s="345">
        <v>7576</v>
      </c>
      <c r="P116" s="344">
        <v>-64359</v>
      </c>
      <c r="Q116" s="347">
        <v>-65244</v>
      </c>
      <c r="S116" s="320"/>
      <c r="U116" s="306"/>
    </row>
    <row r="117" spans="2:21" ht="6.75" customHeight="1">
      <c r="D117" s="320"/>
      <c r="E117" s="320"/>
      <c r="F117" s="320"/>
      <c r="G117" s="320"/>
      <c r="H117" s="320"/>
      <c r="I117" s="345"/>
      <c r="J117" s="320"/>
      <c r="K117" s="345"/>
      <c r="L117" s="320"/>
      <c r="M117" s="320"/>
      <c r="N117" s="320"/>
      <c r="O117" s="345"/>
      <c r="P117" s="320"/>
      <c r="Q117" s="320"/>
      <c r="S117" s="320"/>
      <c r="U117" s="306"/>
    </row>
    <row r="118" spans="2:21" ht="36" customHeight="1">
      <c r="B118" s="358"/>
      <c r="C118" s="323" t="s">
        <v>378</v>
      </c>
      <c r="D118" s="344">
        <v>0</v>
      </c>
      <c r="E118" s="345">
        <v>-54</v>
      </c>
      <c r="F118" s="344">
        <v>495</v>
      </c>
      <c r="G118" s="345">
        <v>383</v>
      </c>
      <c r="H118" s="344">
        <v>0</v>
      </c>
      <c r="I118" s="320">
        <v>0</v>
      </c>
      <c r="J118" s="344">
        <v>0</v>
      </c>
      <c r="K118" s="320">
        <v>0</v>
      </c>
      <c r="L118" s="344">
        <v>0</v>
      </c>
      <c r="M118" s="345">
        <v>0</v>
      </c>
      <c r="N118" s="344">
        <v>0</v>
      </c>
      <c r="O118" s="320">
        <v>0</v>
      </c>
      <c r="P118" s="344">
        <v>495</v>
      </c>
      <c r="Q118" s="347">
        <v>329</v>
      </c>
      <c r="S118" s="320"/>
      <c r="U118" s="306"/>
    </row>
    <row r="119" spans="2:21">
      <c r="B119" s="359"/>
      <c r="C119" s="323" t="s">
        <v>379</v>
      </c>
      <c r="D119" s="340">
        <v>0</v>
      </c>
      <c r="E119" s="317">
        <v>0</v>
      </c>
      <c r="F119" s="340">
        <v>169</v>
      </c>
      <c r="G119" s="317">
        <v>-84</v>
      </c>
      <c r="H119" s="340">
        <v>0</v>
      </c>
      <c r="I119" s="345">
        <v>0</v>
      </c>
      <c r="J119" s="340">
        <v>0</v>
      </c>
      <c r="K119" s="345">
        <v>-59</v>
      </c>
      <c r="L119" s="340">
        <v>19</v>
      </c>
      <c r="M119" s="317">
        <v>638</v>
      </c>
      <c r="N119" s="340">
        <v>0</v>
      </c>
      <c r="O119" s="345">
        <v>0</v>
      </c>
      <c r="P119" s="340">
        <v>188</v>
      </c>
      <c r="Q119" s="317">
        <v>495</v>
      </c>
      <c r="S119" s="320"/>
      <c r="U119" s="306"/>
    </row>
    <row r="120" spans="2:21">
      <c r="B120" s="314"/>
      <c r="C120" s="422" t="s">
        <v>380</v>
      </c>
      <c r="D120" s="344">
        <v>0</v>
      </c>
      <c r="E120" s="345">
        <v>0</v>
      </c>
      <c r="F120" s="344">
        <v>150</v>
      </c>
      <c r="G120" s="345">
        <v>-84</v>
      </c>
      <c r="H120" s="344">
        <v>0</v>
      </c>
      <c r="I120" s="317">
        <v>0</v>
      </c>
      <c r="J120" s="344">
        <v>0</v>
      </c>
      <c r="K120" s="317">
        <v>0</v>
      </c>
      <c r="L120" s="344">
        <v>0</v>
      </c>
      <c r="M120" s="345">
        <v>0</v>
      </c>
      <c r="N120" s="344">
        <v>0</v>
      </c>
      <c r="O120" s="317">
        <v>0</v>
      </c>
      <c r="P120" s="344">
        <v>150</v>
      </c>
      <c r="Q120" s="347">
        <v>-84</v>
      </c>
      <c r="S120" s="320"/>
      <c r="U120" s="306"/>
    </row>
    <row r="121" spans="2:21">
      <c r="B121" s="314"/>
      <c r="C121" s="422" t="s">
        <v>381</v>
      </c>
      <c r="D121" s="344">
        <v>0</v>
      </c>
      <c r="E121" s="345">
        <v>0</v>
      </c>
      <c r="F121" s="344">
        <v>19</v>
      </c>
      <c r="G121" s="345">
        <v>0</v>
      </c>
      <c r="H121" s="344">
        <v>0</v>
      </c>
      <c r="I121" s="345">
        <v>0</v>
      </c>
      <c r="J121" s="344">
        <v>0</v>
      </c>
      <c r="K121" s="345">
        <v>-59</v>
      </c>
      <c r="L121" s="344">
        <v>19</v>
      </c>
      <c r="M121" s="345">
        <v>638</v>
      </c>
      <c r="N121" s="344">
        <v>0</v>
      </c>
      <c r="O121" s="345">
        <v>0</v>
      </c>
      <c r="P121" s="344">
        <v>38</v>
      </c>
      <c r="Q121" s="347">
        <v>579</v>
      </c>
      <c r="S121" s="320"/>
      <c r="U121" s="306"/>
    </row>
    <row r="122" spans="2:21" ht="6" customHeight="1">
      <c r="D122" s="320"/>
      <c r="E122" s="320"/>
      <c r="F122" s="320"/>
      <c r="G122" s="320"/>
      <c r="H122" s="320"/>
      <c r="I122" s="345"/>
      <c r="J122" s="320"/>
      <c r="K122" s="345"/>
      <c r="L122" s="320"/>
      <c r="M122" s="320"/>
      <c r="N122" s="320"/>
      <c r="O122" s="345"/>
      <c r="P122" s="320"/>
      <c r="Q122" s="320"/>
      <c r="S122" s="320"/>
      <c r="U122" s="306"/>
    </row>
    <row r="123" spans="2:21">
      <c r="B123" s="314" t="s">
        <v>382</v>
      </c>
      <c r="C123" s="349"/>
      <c r="D123" s="340">
        <v>-15987</v>
      </c>
      <c r="E123" s="317">
        <v>8356</v>
      </c>
      <c r="F123" s="340">
        <v>94596</v>
      </c>
      <c r="G123" s="317">
        <v>-44047</v>
      </c>
      <c r="H123" s="340">
        <v>127985</v>
      </c>
      <c r="I123" s="320">
        <v>19105</v>
      </c>
      <c r="J123" s="340">
        <v>201958</v>
      </c>
      <c r="K123" s="320">
        <v>204733</v>
      </c>
      <c r="L123" s="340">
        <v>95329</v>
      </c>
      <c r="M123" s="317">
        <v>91985</v>
      </c>
      <c r="N123" s="340">
        <v>-24</v>
      </c>
      <c r="O123" s="320">
        <v>0</v>
      </c>
      <c r="P123" s="340">
        <v>503857</v>
      </c>
      <c r="Q123" s="317">
        <v>280132</v>
      </c>
      <c r="S123" s="320"/>
      <c r="U123" s="306"/>
    </row>
    <row r="124" spans="2:21" ht="6.75" customHeight="1">
      <c r="D124" s="320"/>
      <c r="E124" s="320"/>
      <c r="F124" s="320"/>
      <c r="G124" s="320"/>
      <c r="H124" s="320"/>
      <c r="I124" s="317"/>
      <c r="J124" s="320"/>
      <c r="K124" s="317"/>
      <c r="L124" s="320"/>
      <c r="M124" s="320"/>
      <c r="N124" s="320"/>
      <c r="O124" s="317"/>
      <c r="P124" s="320"/>
      <c r="Q124" s="320"/>
      <c r="S124" s="320"/>
      <c r="U124" s="306"/>
    </row>
    <row r="125" spans="2:21">
      <c r="B125" s="343"/>
      <c r="C125" s="323" t="s">
        <v>383</v>
      </c>
      <c r="D125" s="344">
        <v>-152</v>
      </c>
      <c r="E125" s="345">
        <v>-13618</v>
      </c>
      <c r="F125" s="344">
        <v>-31953</v>
      </c>
      <c r="G125" s="345">
        <v>-12667</v>
      </c>
      <c r="H125" s="344">
        <v>-36584</v>
      </c>
      <c r="I125" s="320">
        <v>-6467</v>
      </c>
      <c r="J125" s="344">
        <v>-74896</v>
      </c>
      <c r="K125" s="320">
        <v>-76931</v>
      </c>
      <c r="L125" s="344">
        <v>-26836</v>
      </c>
      <c r="M125" s="345">
        <v>-27046</v>
      </c>
      <c r="N125" s="344">
        <v>0</v>
      </c>
      <c r="O125" s="320">
        <v>0</v>
      </c>
      <c r="P125" s="344">
        <v>-170421</v>
      </c>
      <c r="Q125" s="347">
        <v>-136729</v>
      </c>
      <c r="S125" s="320"/>
      <c r="U125" s="306"/>
    </row>
    <row r="126" spans="2:21" ht="6.75" customHeight="1">
      <c r="D126" s="320"/>
      <c r="E126" s="320"/>
      <c r="F126" s="320"/>
      <c r="G126" s="320"/>
      <c r="H126" s="320"/>
      <c r="I126" s="345"/>
      <c r="J126" s="320"/>
      <c r="K126" s="345"/>
      <c r="L126" s="320"/>
      <c r="M126" s="320"/>
      <c r="N126" s="320"/>
      <c r="O126" s="345"/>
      <c r="P126" s="320"/>
      <c r="Q126" s="320"/>
      <c r="S126" s="320"/>
      <c r="U126" s="306"/>
    </row>
    <row r="127" spans="2:21">
      <c r="B127" s="314" t="s">
        <v>384</v>
      </c>
      <c r="C127" s="349"/>
      <c r="D127" s="340">
        <v>-16139</v>
      </c>
      <c r="E127" s="341">
        <v>-5262</v>
      </c>
      <c r="F127" s="340">
        <v>62643</v>
      </c>
      <c r="G127" s="341">
        <v>-56714</v>
      </c>
      <c r="H127" s="340">
        <v>91401</v>
      </c>
      <c r="I127" s="320">
        <v>12638</v>
      </c>
      <c r="J127" s="340">
        <v>127062</v>
      </c>
      <c r="K127" s="320">
        <v>127802</v>
      </c>
      <c r="L127" s="340">
        <v>68493</v>
      </c>
      <c r="M127" s="341">
        <v>64939</v>
      </c>
      <c r="N127" s="340">
        <v>-24</v>
      </c>
      <c r="O127" s="320">
        <v>0</v>
      </c>
      <c r="P127" s="340">
        <v>333436</v>
      </c>
      <c r="Q127" s="341">
        <v>143403</v>
      </c>
      <c r="S127" s="320"/>
      <c r="U127" s="306"/>
    </row>
    <row r="128" spans="2:21">
      <c r="B128" s="343"/>
      <c r="C128" s="323" t="s">
        <v>385</v>
      </c>
      <c r="D128" s="344">
        <v>0</v>
      </c>
      <c r="E128" s="345">
        <v>0</v>
      </c>
      <c r="F128" s="344"/>
      <c r="G128" s="345"/>
      <c r="H128" s="344">
        <v>0</v>
      </c>
      <c r="I128" s="341">
        <v>0</v>
      </c>
      <c r="J128" s="344">
        <v>0</v>
      </c>
      <c r="K128" s="341">
        <v>0</v>
      </c>
      <c r="L128" s="344">
        <v>0</v>
      </c>
      <c r="M128" s="345">
        <v>0</v>
      </c>
      <c r="N128" s="344">
        <v>0</v>
      </c>
      <c r="O128" s="341">
        <v>0</v>
      </c>
      <c r="P128" s="344">
        <v>0</v>
      </c>
      <c r="Q128" s="347">
        <v>0</v>
      </c>
      <c r="S128" s="320"/>
      <c r="U128" s="306"/>
    </row>
    <row r="129" spans="2:21">
      <c r="B129" s="314" t="s">
        <v>124</v>
      </c>
      <c r="C129" s="323"/>
      <c r="D129" s="340">
        <v>-16139</v>
      </c>
      <c r="E129" s="341">
        <v>-5262</v>
      </c>
      <c r="F129" s="340">
        <v>62643</v>
      </c>
      <c r="G129" s="341">
        <v>-56714</v>
      </c>
      <c r="H129" s="340">
        <v>91401</v>
      </c>
      <c r="I129" s="345">
        <v>12638</v>
      </c>
      <c r="J129" s="340">
        <v>127062</v>
      </c>
      <c r="K129" s="345">
        <v>127802</v>
      </c>
      <c r="L129" s="340">
        <v>68493</v>
      </c>
      <c r="M129" s="341">
        <v>64939</v>
      </c>
      <c r="N129" s="340">
        <v>-24</v>
      </c>
      <c r="O129" s="345">
        <v>0</v>
      </c>
      <c r="P129" s="340">
        <v>333436</v>
      </c>
      <c r="Q129" s="341">
        <v>143403</v>
      </c>
      <c r="S129" s="320"/>
      <c r="U129" s="306"/>
    </row>
    <row r="130" spans="2:21" ht="8.25" customHeight="1">
      <c r="D130" s="320"/>
      <c r="E130" s="341"/>
      <c r="F130" s="320"/>
      <c r="G130" s="341"/>
      <c r="H130" s="320"/>
      <c r="I130" s="341"/>
      <c r="J130" s="320"/>
      <c r="K130" s="341"/>
      <c r="L130" s="320"/>
      <c r="M130" s="342"/>
      <c r="N130" s="320"/>
      <c r="O130" s="341"/>
      <c r="P130" s="320"/>
      <c r="Q130" s="320"/>
      <c r="S130" s="320"/>
      <c r="U130" s="306"/>
    </row>
    <row r="131" spans="2:21">
      <c r="B131" s="343"/>
      <c r="C131" s="323" t="s">
        <v>386</v>
      </c>
      <c r="D131" s="340">
        <v>-16139</v>
      </c>
      <c r="E131" s="341">
        <v>-5262</v>
      </c>
      <c r="F131" s="340">
        <v>62643</v>
      </c>
      <c r="G131" s="341">
        <v>-56714</v>
      </c>
      <c r="H131" s="340">
        <v>91401</v>
      </c>
      <c r="I131" s="341">
        <v>12638</v>
      </c>
      <c r="J131" s="340">
        <v>127062</v>
      </c>
      <c r="K131" s="341">
        <v>127802</v>
      </c>
      <c r="L131" s="340">
        <v>68493</v>
      </c>
      <c r="M131" s="342">
        <v>64939</v>
      </c>
      <c r="N131" s="340">
        <v>-24</v>
      </c>
      <c r="O131" s="342">
        <v>0</v>
      </c>
      <c r="P131" s="360">
        <v>333436</v>
      </c>
      <c r="Q131" s="341">
        <v>143403</v>
      </c>
      <c r="R131" s="320"/>
      <c r="S131" s="320"/>
      <c r="U131" s="306"/>
    </row>
    <row r="132" spans="2:21">
      <c r="B132" s="343"/>
      <c r="C132" s="349" t="s">
        <v>73</v>
      </c>
      <c r="D132" s="340"/>
      <c r="E132" s="341"/>
      <c r="F132" s="340"/>
      <c r="G132" s="341"/>
      <c r="H132" s="340"/>
      <c r="I132" s="341"/>
      <c r="J132" s="340"/>
      <c r="K132" s="341"/>
      <c r="L132" s="340"/>
      <c r="M132" s="341"/>
      <c r="N132" s="340"/>
      <c r="O132" s="341"/>
      <c r="P132" s="340">
        <v>221280</v>
      </c>
      <c r="Q132" s="341">
        <v>73680</v>
      </c>
      <c r="R132" s="320"/>
      <c r="S132" s="320"/>
      <c r="U132" s="306"/>
    </row>
    <row r="133" spans="2:21">
      <c r="B133" s="343"/>
      <c r="C133" s="349" t="s">
        <v>74</v>
      </c>
      <c r="D133" s="340"/>
      <c r="E133" s="341"/>
      <c r="F133" s="340"/>
      <c r="G133" s="341"/>
      <c r="H133" s="340"/>
      <c r="I133" s="341"/>
      <c r="J133" s="340"/>
      <c r="K133" s="341"/>
      <c r="L133" s="340"/>
      <c r="M133" s="341"/>
      <c r="N133" s="340"/>
      <c r="O133" s="341"/>
      <c r="P133" s="340">
        <v>112156</v>
      </c>
      <c r="Q133" s="341">
        <v>69723</v>
      </c>
      <c r="R133" s="320"/>
      <c r="S133" s="320"/>
      <c r="U133" s="306"/>
    </row>
    <row r="134" spans="2:21">
      <c r="E134" s="320"/>
      <c r="F134" s="306"/>
      <c r="G134" s="320"/>
      <c r="H134" s="306"/>
      <c r="I134" s="306"/>
      <c r="U134" s="306"/>
    </row>
    <row r="135" spans="2:21">
      <c r="H135" s="306"/>
      <c r="I135" s="306"/>
      <c r="P135" s="361">
        <v>0</v>
      </c>
      <c r="Q135" s="320">
        <v>0</v>
      </c>
      <c r="S135" s="307"/>
      <c r="U135" s="306"/>
    </row>
    <row r="136" spans="2:21">
      <c r="J136" s="307"/>
      <c r="K136" s="307"/>
      <c r="L136" s="307"/>
      <c r="M136" s="307"/>
      <c r="N136" s="307"/>
      <c r="O136" s="307"/>
      <c r="P136" s="307"/>
      <c r="S136" s="307"/>
      <c r="U136" s="306"/>
    </row>
    <row r="137" spans="2:21">
      <c r="D137" s="362"/>
      <c r="G137" s="306"/>
      <c r="H137" s="306"/>
      <c r="I137" s="306"/>
      <c r="U137" s="306"/>
    </row>
    <row r="138" spans="2:21">
      <c r="G138" s="306"/>
      <c r="H138" s="306"/>
      <c r="I138" s="306"/>
      <c r="U138" s="306"/>
    </row>
    <row r="139" spans="2:21" ht="12" customHeight="1">
      <c r="B139" s="480" t="s">
        <v>107</v>
      </c>
      <c r="C139" s="481"/>
      <c r="D139" s="470" t="s">
        <v>411</v>
      </c>
      <c r="E139" s="471"/>
      <c r="F139" s="470" t="s">
        <v>10</v>
      </c>
      <c r="G139" s="471"/>
      <c r="H139" s="470" t="s">
        <v>38</v>
      </c>
      <c r="I139" s="471"/>
      <c r="J139" s="470" t="s">
        <v>14</v>
      </c>
      <c r="K139" s="471"/>
      <c r="L139" s="470" t="s">
        <v>12</v>
      </c>
      <c r="M139" s="471"/>
      <c r="N139" s="470" t="s">
        <v>282</v>
      </c>
      <c r="O139" s="471"/>
      <c r="P139" s="470" t="s">
        <v>283</v>
      </c>
      <c r="Q139" s="471"/>
      <c r="R139" s="320"/>
      <c r="U139" s="306"/>
    </row>
    <row r="140" spans="2:21">
      <c r="B140" s="472" t="s">
        <v>387</v>
      </c>
      <c r="C140" s="473"/>
      <c r="D140" s="310">
        <v>43190</v>
      </c>
      <c r="E140" s="311">
        <v>42825</v>
      </c>
      <c r="F140" s="310">
        <v>43190</v>
      </c>
      <c r="G140" s="311">
        <v>42825</v>
      </c>
      <c r="H140" s="310">
        <v>43190</v>
      </c>
      <c r="I140" s="311">
        <v>42825</v>
      </c>
      <c r="J140" s="310">
        <v>43190</v>
      </c>
      <c r="K140" s="311">
        <v>42825</v>
      </c>
      <c r="L140" s="310">
        <v>43190</v>
      </c>
      <c r="M140" s="311">
        <v>42825</v>
      </c>
      <c r="N140" s="310">
        <v>43190</v>
      </c>
      <c r="O140" s="311">
        <v>42825</v>
      </c>
      <c r="P140" s="310">
        <v>43190</v>
      </c>
      <c r="Q140" s="311">
        <v>42825</v>
      </c>
      <c r="R140" s="320"/>
      <c r="U140" s="306"/>
    </row>
    <row r="141" spans="2:21">
      <c r="B141" s="474"/>
      <c r="C141" s="475"/>
      <c r="D141" s="312" t="s">
        <v>242</v>
      </c>
      <c r="E141" s="313" t="s">
        <v>242</v>
      </c>
      <c r="F141" s="312" t="s">
        <v>242</v>
      </c>
      <c r="G141" s="313" t="s">
        <v>242</v>
      </c>
      <c r="H141" s="312" t="s">
        <v>242</v>
      </c>
      <c r="I141" s="313" t="s">
        <v>242</v>
      </c>
      <c r="J141" s="312" t="s">
        <v>242</v>
      </c>
      <c r="K141" s="313" t="s">
        <v>242</v>
      </c>
      <c r="L141" s="312" t="s">
        <v>242</v>
      </c>
      <c r="M141" s="313" t="s">
        <v>242</v>
      </c>
      <c r="N141" s="312" t="s">
        <v>242</v>
      </c>
      <c r="O141" s="313" t="s">
        <v>242</v>
      </c>
      <c r="P141" s="312" t="s">
        <v>242</v>
      </c>
      <c r="Q141" s="313" t="s">
        <v>242</v>
      </c>
      <c r="U141" s="306"/>
    </row>
    <row r="142" spans="2:21">
      <c r="E142" s="306"/>
      <c r="F142" s="306"/>
      <c r="G142" s="306"/>
      <c r="H142" s="306"/>
      <c r="I142" s="306"/>
      <c r="M142" s="363"/>
      <c r="U142" s="306"/>
    </row>
    <row r="143" spans="2:21">
      <c r="B143" s="314"/>
      <c r="C143" s="422" t="s">
        <v>388</v>
      </c>
      <c r="D143" s="344">
        <v>-11949</v>
      </c>
      <c r="E143" s="345">
        <v>-37557</v>
      </c>
      <c r="F143" s="344">
        <v>58851</v>
      </c>
      <c r="G143" s="345">
        <v>-19561</v>
      </c>
      <c r="H143" s="344">
        <v>-53101</v>
      </c>
      <c r="I143" s="345">
        <v>69268</v>
      </c>
      <c r="J143" s="344">
        <v>140687</v>
      </c>
      <c r="K143" s="345">
        <v>167355</v>
      </c>
      <c r="L143" s="344">
        <v>-5399</v>
      </c>
      <c r="M143" s="345">
        <v>21552</v>
      </c>
      <c r="N143" s="344">
        <v>473</v>
      </c>
      <c r="O143" s="345">
        <v>2539</v>
      </c>
      <c r="P143" s="344">
        <v>129562</v>
      </c>
      <c r="Q143" s="363">
        <v>203596</v>
      </c>
      <c r="R143" s="320"/>
      <c r="S143" s="320"/>
      <c r="U143" s="306"/>
    </row>
    <row r="144" spans="2:21">
      <c r="B144" s="314"/>
      <c r="C144" s="422" t="s">
        <v>389</v>
      </c>
      <c r="D144" s="344">
        <v>43482</v>
      </c>
      <c r="E144" s="345">
        <v>-854339</v>
      </c>
      <c r="F144" s="344">
        <v>-47357</v>
      </c>
      <c r="G144" s="345">
        <v>-30584</v>
      </c>
      <c r="H144" s="344">
        <v>-168394</v>
      </c>
      <c r="I144" s="345">
        <v>-765221</v>
      </c>
      <c r="J144" s="344">
        <v>-122116</v>
      </c>
      <c r="K144" s="345">
        <v>-102064</v>
      </c>
      <c r="L144" s="344">
        <v>-32189</v>
      </c>
      <c r="M144" s="345">
        <v>-45361</v>
      </c>
      <c r="N144" s="344">
        <v>-45456</v>
      </c>
      <c r="O144" s="345">
        <v>908082</v>
      </c>
      <c r="P144" s="344">
        <v>-372030</v>
      </c>
      <c r="Q144" s="363">
        <v>-889487</v>
      </c>
      <c r="R144" s="320"/>
      <c r="S144" s="320"/>
      <c r="U144" s="306"/>
    </row>
    <row r="145" spans="2:21">
      <c r="B145" s="314"/>
      <c r="C145" s="422" t="s">
        <v>390</v>
      </c>
      <c r="D145" s="344">
        <v>-56980</v>
      </c>
      <c r="E145" s="345">
        <v>-44006</v>
      </c>
      <c r="F145" s="344">
        <v>-2775</v>
      </c>
      <c r="G145" s="345">
        <v>-5562</v>
      </c>
      <c r="H145" s="344">
        <v>169740</v>
      </c>
      <c r="I145" s="345">
        <v>853334</v>
      </c>
      <c r="J145" s="344">
        <v>-180984</v>
      </c>
      <c r="K145" s="345">
        <v>-189216</v>
      </c>
      <c r="L145" s="344">
        <v>1780</v>
      </c>
      <c r="M145" s="345">
        <v>-67844</v>
      </c>
      <c r="N145" s="344">
        <v>44983</v>
      </c>
      <c r="O145" s="345">
        <v>-910623</v>
      </c>
      <c r="P145" s="344">
        <v>-24236</v>
      </c>
      <c r="Q145" s="363">
        <v>-363917</v>
      </c>
      <c r="R145" s="320"/>
      <c r="S145" s="320"/>
      <c r="U145" s="306"/>
    </row>
    <row r="146" spans="2:21">
      <c r="G146" s="306"/>
      <c r="H146" s="306"/>
      <c r="I146" s="306"/>
      <c r="U146" s="306"/>
    </row>
    <row r="147" spans="2:21">
      <c r="H147" s="306"/>
      <c r="I147" s="306"/>
      <c r="U147" s="306"/>
    </row>
    <row r="148" spans="2:21">
      <c r="E148" s="306"/>
      <c r="F148" s="306"/>
      <c r="G148" s="306"/>
      <c r="H148" s="306"/>
      <c r="I148" s="306"/>
      <c r="U148" s="306"/>
    </row>
    <row r="149" spans="2:21">
      <c r="E149" s="306"/>
      <c r="F149" s="306"/>
      <c r="G149" s="306"/>
      <c r="H149" s="306"/>
      <c r="I149" s="306"/>
      <c r="L149" s="307"/>
      <c r="M149" s="307"/>
      <c r="N149" s="307"/>
      <c r="U149" s="306"/>
    </row>
    <row r="150" spans="2:21">
      <c r="U150" s="306"/>
    </row>
    <row r="151" spans="2:21">
      <c r="U151" s="306"/>
    </row>
    <row r="152" spans="2:21">
      <c r="E152" s="306"/>
      <c r="F152" s="306"/>
      <c r="G152" s="306"/>
      <c r="H152" s="306"/>
      <c r="I152" s="306"/>
    </row>
    <row r="154" spans="2:21" s="307" customFormat="1"/>
    <row r="155" spans="2:21">
      <c r="D155" s="364"/>
      <c r="G155" s="364"/>
      <c r="H155" s="306"/>
      <c r="I155" s="306"/>
      <c r="J155" s="364"/>
      <c r="M155" s="364"/>
      <c r="P155" s="364"/>
      <c r="S155" s="364"/>
      <c r="U155" s="306"/>
    </row>
    <row r="157" spans="2:21" hidden="1">
      <c r="D157" s="308">
        <v>-5699</v>
      </c>
      <c r="E157" s="308">
        <v>-7029</v>
      </c>
      <c r="F157" s="308"/>
      <c r="G157" s="308" t="e">
        <v>#REF!</v>
      </c>
      <c r="H157" s="308">
        <v>-411346</v>
      </c>
      <c r="I157" s="308"/>
      <c r="J157" s="308">
        <v>-344067</v>
      </c>
      <c r="K157" s="308" t="e">
        <v>#REF!</v>
      </c>
      <c r="L157" s="308"/>
      <c r="M157" s="308">
        <v>-1067258</v>
      </c>
      <c r="N157" s="308">
        <v>-932703</v>
      </c>
      <c r="O157" s="308"/>
      <c r="P157" s="308" t="e">
        <v>#REF!</v>
      </c>
      <c r="Q157" s="308">
        <v>-404639</v>
      </c>
      <c r="R157" s="308"/>
      <c r="S157" s="308">
        <v>-332783</v>
      </c>
      <c r="U157" s="306"/>
    </row>
  </sheetData>
  <mergeCells count="36">
    <mergeCell ref="N3:O3"/>
    <mergeCell ref="P3:Q3"/>
    <mergeCell ref="B4:C5"/>
    <mergeCell ref="B36:C36"/>
    <mergeCell ref="D36:E36"/>
    <mergeCell ref="F36:G36"/>
    <mergeCell ref="H36:I36"/>
    <mergeCell ref="J36:K36"/>
    <mergeCell ref="L36:M36"/>
    <mergeCell ref="N36:O36"/>
    <mergeCell ref="B3:C3"/>
    <mergeCell ref="D3:E3"/>
    <mergeCell ref="F3:G3"/>
    <mergeCell ref="H3:I3"/>
    <mergeCell ref="J3:K3"/>
    <mergeCell ref="L3:M3"/>
    <mergeCell ref="P36:Q36"/>
    <mergeCell ref="B37:C38"/>
    <mergeCell ref="B74:C74"/>
    <mergeCell ref="D74:E74"/>
    <mergeCell ref="F74:G74"/>
    <mergeCell ref="H74:I74"/>
    <mergeCell ref="J74:K74"/>
    <mergeCell ref="L74:M74"/>
    <mergeCell ref="N74:O74"/>
    <mergeCell ref="P74:Q74"/>
    <mergeCell ref="L139:M139"/>
    <mergeCell ref="N139:O139"/>
    <mergeCell ref="P139:Q139"/>
    <mergeCell ref="B140:C141"/>
    <mergeCell ref="B75:C76"/>
    <mergeCell ref="B139:C139"/>
    <mergeCell ref="D139:E139"/>
    <mergeCell ref="F139:G139"/>
    <mergeCell ref="H139:I139"/>
    <mergeCell ref="J139:K139"/>
  </mergeCells>
  <pageMargins left="0.75" right="0.75" top="1" bottom="1" header="0" footer="0"/>
  <pageSetup paperSize="9" scale="5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9"/>
  <sheetViews>
    <sheetView zoomScale="85" zoomScaleNormal="85" workbookViewId="0"/>
  </sheetViews>
  <sheetFormatPr baseColWidth="10" defaultRowHeight="12"/>
  <cols>
    <col min="1" max="1" width="3.5703125" style="306" customWidth="1"/>
    <col min="2" max="2" width="2.85546875" style="306" customWidth="1"/>
    <col min="3" max="3" width="70.140625" style="306" customWidth="1"/>
    <col min="4" max="12" width="16.85546875" style="306" customWidth="1"/>
    <col min="13" max="13" width="13.85546875" style="306" bestFit="1" customWidth="1"/>
    <col min="14" max="16384" width="11.42578125" style="306"/>
  </cols>
  <sheetData>
    <row r="3" spans="2:12" ht="12" customHeight="1">
      <c r="B3" s="484" t="s">
        <v>196</v>
      </c>
      <c r="C3" s="485"/>
      <c r="D3" s="482" t="s">
        <v>106</v>
      </c>
      <c r="E3" s="483"/>
      <c r="F3" s="482" t="s">
        <v>57</v>
      </c>
      <c r="G3" s="483"/>
      <c r="H3" s="482" t="s">
        <v>396</v>
      </c>
      <c r="I3" s="483"/>
      <c r="J3" s="482" t="s">
        <v>20</v>
      </c>
      <c r="K3" s="483"/>
      <c r="L3" s="365"/>
    </row>
    <row r="4" spans="2:12">
      <c r="B4" s="486" t="s">
        <v>307</v>
      </c>
      <c r="C4" s="490"/>
      <c r="D4" s="310">
        <f>+'[35]Segmentos pais'!D4</f>
        <v>43190</v>
      </c>
      <c r="E4" s="311">
        <f>+'[35]Segmentos pais'!E4</f>
        <v>43100</v>
      </c>
      <c r="F4" s="310">
        <f t="shared" ref="F4:K4" si="0">+D4</f>
        <v>43190</v>
      </c>
      <c r="G4" s="311">
        <f t="shared" si="0"/>
        <v>43100</v>
      </c>
      <c r="H4" s="310">
        <f t="shared" si="0"/>
        <v>43190</v>
      </c>
      <c r="I4" s="311">
        <f t="shared" si="0"/>
        <v>43100</v>
      </c>
      <c r="J4" s="310">
        <f t="shared" si="0"/>
        <v>43190</v>
      </c>
      <c r="K4" s="311">
        <f t="shared" si="0"/>
        <v>43100</v>
      </c>
      <c r="L4" s="365"/>
    </row>
    <row r="5" spans="2:12">
      <c r="B5" s="491"/>
      <c r="C5" s="492"/>
      <c r="D5" s="312" t="s">
        <v>242</v>
      </c>
      <c r="E5" s="313" t="s">
        <v>242</v>
      </c>
      <c r="F5" s="312" t="s">
        <v>242</v>
      </c>
      <c r="G5" s="313" t="s">
        <v>242</v>
      </c>
      <c r="H5" s="312" t="s">
        <v>242</v>
      </c>
      <c r="I5" s="313" t="s">
        <v>242</v>
      </c>
      <c r="J5" s="312" t="s">
        <v>242</v>
      </c>
      <c r="K5" s="313" t="s">
        <v>242</v>
      </c>
      <c r="L5" s="365"/>
    </row>
    <row r="6" spans="2:12">
      <c r="B6" s="324" t="s">
        <v>308</v>
      </c>
      <c r="C6" s="325"/>
      <c r="D6" s="315">
        <f t="shared" ref="D6:K6" si="1">SUM(D7:D16)</f>
        <v>1521032</v>
      </c>
      <c r="E6" s="363">
        <f t="shared" si="1"/>
        <v>1428414</v>
      </c>
      <c r="F6" s="315">
        <f t="shared" si="1"/>
        <v>3175978</v>
      </c>
      <c r="G6" s="363">
        <f t="shared" ref="G6:I6" si="2">SUM(G7:G16)</f>
        <v>2927495</v>
      </c>
      <c r="H6" s="315">
        <f t="shared" si="1"/>
        <v>88973</v>
      </c>
      <c r="I6" s="363">
        <f t="shared" si="2"/>
        <v>189512</v>
      </c>
      <c r="J6" s="315">
        <f t="shared" si="1"/>
        <v>4785983</v>
      </c>
      <c r="K6" s="363">
        <f t="shared" si="1"/>
        <v>4545421</v>
      </c>
      <c r="L6" s="365"/>
    </row>
    <row r="7" spans="2:12">
      <c r="B7" s="415"/>
      <c r="C7" s="416" t="s">
        <v>309</v>
      </c>
      <c r="D7" s="315">
        <v>544272</v>
      </c>
      <c r="E7" s="366">
        <v>598586</v>
      </c>
      <c r="F7" s="315">
        <v>476640</v>
      </c>
      <c r="G7" s="366">
        <v>576614</v>
      </c>
      <c r="H7" s="315">
        <v>193497</v>
      </c>
      <c r="I7" s="366">
        <v>297563</v>
      </c>
      <c r="J7" s="315">
        <f t="shared" ref="J7:K12" si="3">+D7+F7+H7</f>
        <v>1214409</v>
      </c>
      <c r="K7" s="366">
        <f t="shared" si="3"/>
        <v>1472763</v>
      </c>
      <c r="L7" s="365"/>
    </row>
    <row r="8" spans="2:12">
      <c r="B8" s="415"/>
      <c r="C8" s="416" t="s">
        <v>310</v>
      </c>
      <c r="D8" s="315">
        <v>122261</v>
      </c>
      <c r="E8" s="366">
        <v>74249</v>
      </c>
      <c r="F8" s="315">
        <v>68998</v>
      </c>
      <c r="G8" s="366">
        <v>26175</v>
      </c>
      <c r="H8" s="315">
        <v>2808</v>
      </c>
      <c r="I8" s="366">
        <v>9928</v>
      </c>
      <c r="J8" s="315">
        <f t="shared" si="3"/>
        <v>194067</v>
      </c>
      <c r="K8" s="366">
        <f t="shared" si="3"/>
        <v>110352</v>
      </c>
      <c r="L8" s="365"/>
    </row>
    <row r="9" spans="2:12">
      <c r="B9" s="415"/>
      <c r="C9" s="416" t="s">
        <v>311</v>
      </c>
      <c r="D9" s="315">
        <v>41545</v>
      </c>
      <c r="E9" s="366">
        <v>38310</v>
      </c>
      <c r="F9" s="315">
        <v>167450</v>
      </c>
      <c r="G9" s="366">
        <v>153932</v>
      </c>
      <c r="H9" s="315">
        <v>31680</v>
      </c>
      <c r="I9" s="366">
        <v>3274</v>
      </c>
      <c r="J9" s="315">
        <f t="shared" si="3"/>
        <v>240675</v>
      </c>
      <c r="K9" s="366">
        <f t="shared" si="3"/>
        <v>195516</v>
      </c>
      <c r="L9" s="365"/>
    </row>
    <row r="10" spans="2:12">
      <c r="B10" s="415"/>
      <c r="C10" s="416" t="s">
        <v>312</v>
      </c>
      <c r="D10" s="315">
        <v>556955</v>
      </c>
      <c r="E10" s="366">
        <v>493110</v>
      </c>
      <c r="F10" s="315">
        <v>2207557</v>
      </c>
      <c r="G10" s="366">
        <v>1957233</v>
      </c>
      <c r="H10" s="315">
        <v>18914</v>
      </c>
      <c r="I10" s="366">
        <v>15562</v>
      </c>
      <c r="J10" s="315">
        <f t="shared" si="3"/>
        <v>2783426</v>
      </c>
      <c r="K10" s="366">
        <f t="shared" si="3"/>
        <v>2465905</v>
      </c>
      <c r="L10" s="365"/>
    </row>
    <row r="11" spans="2:12">
      <c r="B11" s="415"/>
      <c r="C11" s="416" t="s">
        <v>313</v>
      </c>
      <c r="D11" s="315">
        <v>190022</v>
      </c>
      <c r="E11" s="366">
        <v>167243</v>
      </c>
      <c r="F11" s="315">
        <v>10646</v>
      </c>
      <c r="G11" s="366">
        <v>9542</v>
      </c>
      <c r="H11" s="315">
        <v>-190755</v>
      </c>
      <c r="I11" s="366">
        <v>-169382</v>
      </c>
      <c r="J11" s="315">
        <f t="shared" si="3"/>
        <v>9913</v>
      </c>
      <c r="K11" s="366">
        <f t="shared" si="3"/>
        <v>7403</v>
      </c>
      <c r="L11" s="365"/>
    </row>
    <row r="12" spans="2:12">
      <c r="B12" s="415"/>
      <c r="C12" s="416" t="s">
        <v>314</v>
      </c>
      <c r="D12" s="315">
        <v>57766</v>
      </c>
      <c r="E12" s="366">
        <v>51928</v>
      </c>
      <c r="F12" s="315">
        <v>221333</v>
      </c>
      <c r="G12" s="366">
        <v>193708</v>
      </c>
      <c r="H12" s="315">
        <v>461</v>
      </c>
      <c r="I12" s="366">
        <v>453</v>
      </c>
      <c r="J12" s="315">
        <f t="shared" si="3"/>
        <v>279560</v>
      </c>
      <c r="K12" s="366">
        <f t="shared" si="3"/>
        <v>246089</v>
      </c>
      <c r="L12" s="365"/>
    </row>
    <row r="13" spans="2:12" hidden="1">
      <c r="B13" s="415"/>
      <c r="C13" s="416"/>
      <c r="D13" s="315">
        <v>0</v>
      </c>
      <c r="E13" s="366">
        <v>0</v>
      </c>
      <c r="F13" s="315">
        <v>0</v>
      </c>
      <c r="G13" s="366">
        <v>0</v>
      </c>
      <c r="H13" s="315">
        <v>0</v>
      </c>
      <c r="I13" s="366">
        <v>0</v>
      </c>
      <c r="J13" s="315"/>
      <c r="K13" s="366"/>
      <c r="L13" s="365"/>
    </row>
    <row r="14" spans="2:12">
      <c r="B14" s="415"/>
      <c r="C14" s="416" t="s">
        <v>315</v>
      </c>
      <c r="D14" s="315">
        <v>8211</v>
      </c>
      <c r="E14" s="366">
        <v>4988</v>
      </c>
      <c r="F14" s="315">
        <v>23354</v>
      </c>
      <c r="G14" s="366">
        <v>10291</v>
      </c>
      <c r="H14" s="315">
        <v>32368</v>
      </c>
      <c r="I14" s="366">
        <v>32114</v>
      </c>
      <c r="J14" s="315">
        <f>+D14+F14+H14</f>
        <v>63933</v>
      </c>
      <c r="K14" s="366">
        <f>+E14+G14+I14</f>
        <v>47393</v>
      </c>
      <c r="L14" s="365"/>
    </row>
    <row r="15" spans="2:12">
      <c r="E15" s="320"/>
      <c r="F15" s="320"/>
      <c r="G15" s="320"/>
      <c r="H15" s="320"/>
      <c r="I15" s="320"/>
      <c r="J15" s="320"/>
      <c r="K15" s="320"/>
    </row>
    <row r="16" spans="2:12">
      <c r="B16" s="415"/>
      <c r="C16" s="323" t="s">
        <v>316</v>
      </c>
      <c r="D16" s="315">
        <v>0</v>
      </c>
      <c r="E16" s="366">
        <v>0</v>
      </c>
      <c r="F16" s="315">
        <v>0</v>
      </c>
      <c r="G16" s="366">
        <v>0</v>
      </c>
      <c r="H16" s="315">
        <v>0</v>
      </c>
      <c r="I16" s="366">
        <v>0</v>
      </c>
      <c r="J16" s="315">
        <f>+D16+F16+H16</f>
        <v>0</v>
      </c>
      <c r="K16" s="366">
        <f>+E16+G16+I16</f>
        <v>0</v>
      </c>
      <c r="L16" s="365"/>
    </row>
    <row r="17" spans="2:12">
      <c r="E17" s="320"/>
      <c r="F17" s="320"/>
      <c r="G17" s="320"/>
      <c r="H17" s="320"/>
      <c r="I17" s="320"/>
      <c r="J17" s="320"/>
      <c r="K17" s="320"/>
    </row>
    <row r="18" spans="2:12">
      <c r="B18" s="324" t="s">
        <v>317</v>
      </c>
      <c r="C18" s="325"/>
      <c r="D18" s="315">
        <f>SUM(D19:D29)</f>
        <v>5845810</v>
      </c>
      <c r="E18" s="316">
        <f>SUM(E19:E29)</f>
        <v>5657523</v>
      </c>
      <c r="F18" s="315">
        <f t="shared" ref="F18:K18" si="4">SUM(F19:F29)</f>
        <v>9644333</v>
      </c>
      <c r="G18" s="316">
        <f>SUM(G19:G29)</f>
        <v>9505116</v>
      </c>
      <c r="H18" s="315">
        <f t="shared" si="4"/>
        <v>424226</v>
      </c>
      <c r="I18" s="316">
        <f>SUM(I19:I29)</f>
        <v>460930</v>
      </c>
      <c r="J18" s="315">
        <f t="shared" si="4"/>
        <v>15914369</v>
      </c>
      <c r="K18" s="363">
        <f t="shared" si="4"/>
        <v>15623569</v>
      </c>
      <c r="L18" s="365"/>
    </row>
    <row r="19" spans="2:12">
      <c r="B19" s="415"/>
      <c r="C19" s="416" t="s">
        <v>318</v>
      </c>
      <c r="D19" s="315">
        <v>424431</v>
      </c>
      <c r="E19" s="366">
        <v>421888</v>
      </c>
      <c r="F19" s="315">
        <v>1368884</v>
      </c>
      <c r="G19" s="366">
        <v>1325481</v>
      </c>
      <c r="H19" s="315">
        <v>2508</v>
      </c>
      <c r="I19" s="366">
        <v>4898</v>
      </c>
      <c r="J19" s="315">
        <f t="shared" ref="J19:K26" si="5">+D19+F19+H19</f>
        <v>1795823</v>
      </c>
      <c r="K19" s="366">
        <f t="shared" si="5"/>
        <v>1752267</v>
      </c>
      <c r="L19" s="365"/>
    </row>
    <row r="20" spans="2:12">
      <c r="B20" s="415"/>
      <c r="C20" s="416" t="s">
        <v>319</v>
      </c>
      <c r="D20" s="315">
        <v>15879</v>
      </c>
      <c r="E20" s="366">
        <v>17198</v>
      </c>
      <c r="F20" s="315">
        <v>457963</v>
      </c>
      <c r="G20" s="366">
        <v>444258</v>
      </c>
      <c r="H20" s="315">
        <v>4705</v>
      </c>
      <c r="I20" s="366">
        <v>3045</v>
      </c>
      <c r="J20" s="315">
        <f t="shared" si="5"/>
        <v>478547</v>
      </c>
      <c r="K20" s="366">
        <f t="shared" si="5"/>
        <v>464501</v>
      </c>
      <c r="L20" s="365"/>
    </row>
    <row r="21" spans="2:12">
      <c r="B21" s="415"/>
      <c r="C21" s="416" t="s">
        <v>320</v>
      </c>
      <c r="D21" s="315">
        <v>417394</v>
      </c>
      <c r="E21" s="366">
        <v>410793</v>
      </c>
      <c r="F21" s="315">
        <v>257400</v>
      </c>
      <c r="G21" s="366">
        <v>301768</v>
      </c>
      <c r="H21" s="315">
        <v>108</v>
      </c>
      <c r="I21" s="366">
        <v>156</v>
      </c>
      <c r="J21" s="315">
        <f t="shared" si="5"/>
        <v>674902</v>
      </c>
      <c r="K21" s="366">
        <f t="shared" si="5"/>
        <v>712717</v>
      </c>
      <c r="L21" s="365"/>
    </row>
    <row r="22" spans="2:12">
      <c r="B22" s="415"/>
      <c r="C22" s="416" t="s">
        <v>321</v>
      </c>
      <c r="D22" s="315">
        <v>2474</v>
      </c>
      <c r="E22" s="366">
        <v>2641</v>
      </c>
      <c r="F22" s="315">
        <v>232</v>
      </c>
      <c r="G22" s="366">
        <v>255</v>
      </c>
      <c r="H22" s="315">
        <v>-46</v>
      </c>
      <c r="I22" s="366">
        <v>-51</v>
      </c>
      <c r="J22" s="315">
        <f t="shared" si="5"/>
        <v>2660</v>
      </c>
      <c r="K22" s="366">
        <f t="shared" si="5"/>
        <v>2845</v>
      </c>
      <c r="L22" s="365"/>
    </row>
    <row r="23" spans="2:12">
      <c r="B23" s="415"/>
      <c r="C23" s="416" t="s">
        <v>322</v>
      </c>
      <c r="D23" s="315">
        <v>181948</v>
      </c>
      <c r="E23" s="366">
        <v>143732</v>
      </c>
      <c r="F23" s="315">
        <v>24</v>
      </c>
      <c r="G23" s="366">
        <v>24</v>
      </c>
      <c r="H23" s="315">
        <v>-178735</v>
      </c>
      <c r="I23" s="366">
        <v>-141009</v>
      </c>
      <c r="J23" s="315">
        <f t="shared" si="5"/>
        <v>3237</v>
      </c>
      <c r="K23" s="366">
        <f t="shared" si="5"/>
        <v>2747</v>
      </c>
      <c r="L23" s="365"/>
    </row>
    <row r="24" spans="2:12">
      <c r="B24" s="415"/>
      <c r="C24" s="416" t="s">
        <v>323</v>
      </c>
      <c r="D24" s="315">
        <v>48612</v>
      </c>
      <c r="E24" s="366">
        <v>47866</v>
      </c>
      <c r="F24" s="315">
        <v>3630018</v>
      </c>
      <c r="G24" s="366">
        <v>3624793</v>
      </c>
      <c r="H24" s="315">
        <v>9912</v>
      </c>
      <c r="I24" s="366">
        <v>9820</v>
      </c>
      <c r="J24" s="315">
        <f t="shared" si="5"/>
        <v>3688542</v>
      </c>
      <c r="K24" s="366">
        <f t="shared" si="5"/>
        <v>3682479</v>
      </c>
      <c r="L24" s="365"/>
    </row>
    <row r="25" spans="2:12">
      <c r="B25" s="415"/>
      <c r="C25" s="416" t="s">
        <v>324</v>
      </c>
      <c r="D25" s="315">
        <v>7835</v>
      </c>
      <c r="E25" s="366">
        <v>7443</v>
      </c>
      <c r="F25" s="315">
        <v>128814</v>
      </c>
      <c r="G25" s="366">
        <v>129200</v>
      </c>
      <c r="H25" s="315">
        <v>576974</v>
      </c>
      <c r="I25" s="366">
        <v>576532</v>
      </c>
      <c r="J25" s="315">
        <f t="shared" si="5"/>
        <v>713623</v>
      </c>
      <c r="K25" s="366">
        <f t="shared" si="5"/>
        <v>713175</v>
      </c>
      <c r="L25" s="365"/>
    </row>
    <row r="26" spans="2:12">
      <c r="B26" s="415"/>
      <c r="C26" s="416" t="s">
        <v>325</v>
      </c>
      <c r="D26" s="315">
        <v>4716908</v>
      </c>
      <c r="E26" s="366">
        <v>4574513</v>
      </c>
      <c r="F26" s="315">
        <v>3633005</v>
      </c>
      <c r="G26" s="366">
        <v>3511532</v>
      </c>
      <c r="H26" s="315">
        <v>7686</v>
      </c>
      <c r="I26" s="366">
        <v>6422</v>
      </c>
      <c r="J26" s="315">
        <f t="shared" si="5"/>
        <v>8357599</v>
      </c>
      <c r="K26" s="366">
        <f t="shared" si="5"/>
        <v>8092467</v>
      </c>
      <c r="L26" s="365"/>
    </row>
    <row r="27" spans="2:12" hidden="1">
      <c r="B27" s="415"/>
      <c r="C27" s="416"/>
      <c r="D27" s="315">
        <v>0</v>
      </c>
      <c r="E27" s="366">
        <v>0</v>
      </c>
      <c r="F27" s="315">
        <v>0</v>
      </c>
      <c r="G27" s="366">
        <v>0</v>
      </c>
      <c r="H27" s="315">
        <v>0</v>
      </c>
      <c r="I27" s="366">
        <v>0</v>
      </c>
      <c r="J27" s="315"/>
      <c r="K27" s="366"/>
      <c r="L27" s="365"/>
    </row>
    <row r="28" spans="2:12">
      <c r="B28" s="415"/>
      <c r="C28" s="416" t="s">
        <v>326</v>
      </c>
      <c r="D28" s="315">
        <v>0</v>
      </c>
      <c r="E28" s="366">
        <v>0</v>
      </c>
      <c r="F28" s="315">
        <v>0</v>
      </c>
      <c r="G28" s="366">
        <v>0</v>
      </c>
      <c r="H28" s="315">
        <v>0</v>
      </c>
      <c r="I28" s="366">
        <v>0</v>
      </c>
      <c r="J28" s="315">
        <f>+D28+F28+H28</f>
        <v>0</v>
      </c>
      <c r="K28" s="366">
        <f>+E28+G28+I28</f>
        <v>0</v>
      </c>
      <c r="L28" s="365"/>
    </row>
    <row r="29" spans="2:12">
      <c r="B29" s="415"/>
      <c r="C29" s="416" t="s">
        <v>327</v>
      </c>
      <c r="D29" s="315">
        <v>30329</v>
      </c>
      <c r="E29" s="366">
        <v>31449</v>
      </c>
      <c r="F29" s="315">
        <v>167993</v>
      </c>
      <c r="G29" s="366">
        <v>167805</v>
      </c>
      <c r="H29" s="315">
        <v>1114</v>
      </c>
      <c r="I29" s="366">
        <v>1117</v>
      </c>
      <c r="J29" s="315">
        <f>+D29+F29+H29</f>
        <v>199436</v>
      </c>
      <c r="K29" s="366">
        <f>+E29+G29+I29</f>
        <v>200371</v>
      </c>
      <c r="L29" s="365"/>
    </row>
    <row r="30" spans="2:12">
      <c r="E30" s="320"/>
      <c r="F30" s="320"/>
      <c r="G30" s="320"/>
      <c r="H30" s="320"/>
      <c r="I30" s="320"/>
      <c r="J30" s="320"/>
      <c r="K30" s="320"/>
    </row>
    <row r="31" spans="2:12">
      <c r="B31" s="324" t="s">
        <v>328</v>
      </c>
      <c r="C31" s="325"/>
      <c r="D31" s="319">
        <f t="shared" ref="D31:K31" si="6">+D18+D6</f>
        <v>7366842</v>
      </c>
      <c r="E31" s="367">
        <f t="shared" si="6"/>
        <v>7085937</v>
      </c>
      <c r="F31" s="319">
        <f t="shared" si="6"/>
        <v>12820311</v>
      </c>
      <c r="G31" s="367">
        <f t="shared" si="6"/>
        <v>12432611</v>
      </c>
      <c r="H31" s="319">
        <f t="shared" si="6"/>
        <v>513199</v>
      </c>
      <c r="I31" s="367">
        <f t="shared" si="6"/>
        <v>650442</v>
      </c>
      <c r="J31" s="319">
        <f t="shared" si="6"/>
        <v>20700352</v>
      </c>
      <c r="K31" s="367">
        <f t="shared" si="6"/>
        <v>20168990</v>
      </c>
      <c r="L31" s="368"/>
    </row>
    <row r="34" spans="2:12">
      <c r="D34" s="320"/>
      <c r="E34" s="320"/>
      <c r="F34" s="320"/>
      <c r="G34" s="320"/>
      <c r="H34" s="320"/>
      <c r="I34" s="320"/>
      <c r="J34" s="320"/>
      <c r="K34" s="320"/>
      <c r="L34" s="320"/>
    </row>
    <row r="36" spans="2:12" ht="12" customHeight="1">
      <c r="B36" s="484" t="s">
        <v>196</v>
      </c>
      <c r="C36" s="485"/>
      <c r="D36" s="482" t="s">
        <v>106</v>
      </c>
      <c r="E36" s="483"/>
      <c r="F36" s="482" t="s">
        <v>57</v>
      </c>
      <c r="G36" s="483"/>
      <c r="H36" s="482" t="s">
        <v>396</v>
      </c>
      <c r="I36" s="483"/>
      <c r="J36" s="482" t="s">
        <v>20</v>
      </c>
      <c r="K36" s="483"/>
    </row>
    <row r="37" spans="2:12">
      <c r="B37" s="476" t="s">
        <v>329</v>
      </c>
      <c r="C37" s="493"/>
      <c r="D37" s="310">
        <f>+'[35]Segmentos pais'!D37</f>
        <v>43190</v>
      </c>
      <c r="E37" s="311">
        <f>+'[35]Segmentos pais'!E37</f>
        <v>43100</v>
      </c>
      <c r="F37" s="310">
        <f t="shared" ref="F37:K37" si="7">+D37</f>
        <v>43190</v>
      </c>
      <c r="G37" s="311">
        <f t="shared" si="7"/>
        <v>43100</v>
      </c>
      <c r="H37" s="310">
        <f t="shared" si="7"/>
        <v>43190</v>
      </c>
      <c r="I37" s="311">
        <f t="shared" si="7"/>
        <v>43100</v>
      </c>
      <c r="J37" s="310">
        <f t="shared" si="7"/>
        <v>43190</v>
      </c>
      <c r="K37" s="311">
        <f t="shared" si="7"/>
        <v>43100</v>
      </c>
    </row>
    <row r="38" spans="2:12">
      <c r="B38" s="494"/>
      <c r="C38" s="495"/>
      <c r="D38" s="312" t="s">
        <v>242</v>
      </c>
      <c r="E38" s="313" t="s">
        <v>242</v>
      </c>
      <c r="F38" s="312" t="s">
        <v>242</v>
      </c>
      <c r="G38" s="313" t="s">
        <v>242</v>
      </c>
      <c r="H38" s="312" t="s">
        <v>242</v>
      </c>
      <c r="I38" s="313" t="s">
        <v>242</v>
      </c>
      <c r="J38" s="312" t="s">
        <v>242</v>
      </c>
      <c r="K38" s="313" t="s">
        <v>242</v>
      </c>
    </row>
    <row r="39" spans="2:12">
      <c r="B39" s="324" t="s">
        <v>330</v>
      </c>
      <c r="C39" s="325"/>
      <c r="D39" s="315">
        <f t="shared" ref="D39:K39" si="8">SUM(D40:D48)</f>
        <v>1486269</v>
      </c>
      <c r="E39" s="363">
        <f t="shared" ref="E39:G39" si="9">SUM(E40:E48)</f>
        <v>1213127</v>
      </c>
      <c r="F39" s="315">
        <f t="shared" si="8"/>
        <v>4154544</v>
      </c>
      <c r="G39" s="363">
        <f t="shared" si="9"/>
        <v>3809015</v>
      </c>
      <c r="H39" s="315">
        <f t="shared" si="8"/>
        <v>-286895</v>
      </c>
      <c r="I39" s="363">
        <f t="shared" ref="I39" si="10">SUM(I40:I48)</f>
        <v>-87807</v>
      </c>
      <c r="J39" s="315">
        <f t="shared" si="8"/>
        <v>5353918</v>
      </c>
      <c r="K39" s="363">
        <f t="shared" si="8"/>
        <v>4934335</v>
      </c>
    </row>
    <row r="40" spans="2:12">
      <c r="B40" s="415"/>
      <c r="C40" s="416" t="s">
        <v>331</v>
      </c>
      <c r="D40" s="315">
        <v>300930</v>
      </c>
      <c r="E40" s="366">
        <v>208407</v>
      </c>
      <c r="F40" s="315">
        <v>764923</v>
      </c>
      <c r="G40" s="366">
        <v>469228</v>
      </c>
      <c r="H40" s="315">
        <v>48865</v>
      </c>
      <c r="I40" s="366">
        <v>12133</v>
      </c>
      <c r="J40" s="315">
        <f t="shared" ref="J40:K46" si="11">+D40+F40+H40</f>
        <v>1114718</v>
      </c>
      <c r="K40" s="366">
        <f t="shared" si="11"/>
        <v>689768</v>
      </c>
    </row>
    <row r="41" spans="2:12">
      <c r="B41" s="415"/>
      <c r="C41" s="416" t="s">
        <v>332</v>
      </c>
      <c r="D41" s="315">
        <v>746992</v>
      </c>
      <c r="E41" s="366">
        <v>705123</v>
      </c>
      <c r="F41" s="315">
        <v>2644291</v>
      </c>
      <c r="G41" s="366">
        <v>2717887</v>
      </c>
      <c r="H41" s="315">
        <v>110756</v>
      </c>
      <c r="I41" s="366">
        <v>130909</v>
      </c>
      <c r="J41" s="315">
        <f t="shared" si="11"/>
        <v>3502039</v>
      </c>
      <c r="K41" s="366">
        <f t="shared" si="11"/>
        <v>3553919</v>
      </c>
    </row>
    <row r="42" spans="2:12">
      <c r="B42" s="415"/>
      <c r="C42" s="416" t="s">
        <v>333</v>
      </c>
      <c r="D42" s="315">
        <v>185797</v>
      </c>
      <c r="E42" s="366">
        <v>76532</v>
      </c>
      <c r="F42" s="315">
        <v>470332</v>
      </c>
      <c r="G42" s="366">
        <v>380820</v>
      </c>
      <c r="H42" s="315">
        <v>-448427</v>
      </c>
      <c r="I42" s="366">
        <v>-232325</v>
      </c>
      <c r="J42" s="315">
        <f t="shared" si="11"/>
        <v>207702</v>
      </c>
      <c r="K42" s="366">
        <f t="shared" si="11"/>
        <v>225027</v>
      </c>
    </row>
    <row r="43" spans="2:12">
      <c r="B43" s="415"/>
      <c r="C43" s="416" t="s">
        <v>334</v>
      </c>
      <c r="D43" s="315">
        <v>88181</v>
      </c>
      <c r="E43" s="366">
        <v>89943</v>
      </c>
      <c r="F43" s="315">
        <v>193707</v>
      </c>
      <c r="G43" s="366">
        <v>178785</v>
      </c>
      <c r="H43" s="315">
        <v>1278</v>
      </c>
      <c r="I43" s="366">
        <v>1238</v>
      </c>
      <c r="J43" s="315">
        <f t="shared" si="11"/>
        <v>283166</v>
      </c>
      <c r="K43" s="366">
        <f t="shared" si="11"/>
        <v>269966</v>
      </c>
      <c r="L43" s="365"/>
    </row>
    <row r="44" spans="2:12">
      <c r="B44" s="415"/>
      <c r="C44" s="416" t="s">
        <v>335</v>
      </c>
      <c r="D44" s="315">
        <v>141678</v>
      </c>
      <c r="E44" s="366">
        <v>129088</v>
      </c>
      <c r="F44" s="315">
        <v>62906</v>
      </c>
      <c r="G44" s="366">
        <v>43312</v>
      </c>
      <c r="H44" s="315">
        <v>633</v>
      </c>
      <c r="I44" s="366">
        <v>238</v>
      </c>
      <c r="J44" s="315">
        <f t="shared" si="11"/>
        <v>205217</v>
      </c>
      <c r="K44" s="366">
        <f t="shared" si="11"/>
        <v>172638</v>
      </c>
      <c r="L44" s="365"/>
    </row>
    <row r="45" spans="2:12">
      <c r="B45" s="415"/>
      <c r="C45" s="416" t="s">
        <v>336</v>
      </c>
      <c r="D45" s="315">
        <v>0</v>
      </c>
      <c r="E45" s="366">
        <v>0</v>
      </c>
      <c r="F45" s="315">
        <v>0</v>
      </c>
      <c r="G45" s="366">
        <v>0</v>
      </c>
      <c r="H45" s="315">
        <v>0</v>
      </c>
      <c r="I45" s="366">
        <v>0</v>
      </c>
      <c r="J45" s="315">
        <f t="shared" si="11"/>
        <v>0</v>
      </c>
      <c r="K45" s="366">
        <f t="shared" si="11"/>
        <v>0</v>
      </c>
      <c r="L45" s="365"/>
    </row>
    <row r="46" spans="2:12">
      <c r="B46" s="415"/>
      <c r="C46" s="416" t="s">
        <v>337</v>
      </c>
      <c r="D46" s="315">
        <v>22691</v>
      </c>
      <c r="E46" s="366">
        <v>4034</v>
      </c>
      <c r="F46" s="315">
        <v>18385</v>
      </c>
      <c r="G46" s="366">
        <v>18983</v>
      </c>
      <c r="H46" s="315">
        <v>0</v>
      </c>
      <c r="I46" s="366">
        <v>0</v>
      </c>
      <c r="J46" s="315">
        <f t="shared" si="11"/>
        <v>41076</v>
      </c>
      <c r="K46" s="366">
        <f t="shared" si="11"/>
        <v>23017</v>
      </c>
      <c r="L46" s="365"/>
    </row>
    <row r="47" spans="2:12">
      <c r="D47" s="320"/>
      <c r="E47" s="320"/>
      <c r="F47" s="320"/>
      <c r="G47" s="320"/>
      <c r="H47" s="320"/>
      <c r="I47" s="320"/>
      <c r="J47" s="320"/>
      <c r="K47" s="320"/>
    </row>
    <row r="48" spans="2:12" ht="24">
      <c r="B48" s="415"/>
      <c r="C48" s="323" t="s">
        <v>338</v>
      </c>
      <c r="D48" s="315">
        <v>0</v>
      </c>
      <c r="E48" s="366">
        <v>0</v>
      </c>
      <c r="F48" s="315">
        <v>0</v>
      </c>
      <c r="G48" s="366">
        <v>0</v>
      </c>
      <c r="H48" s="315">
        <v>0</v>
      </c>
      <c r="I48" s="366">
        <v>0</v>
      </c>
      <c r="J48" s="315">
        <f>+D48+F48+H48</f>
        <v>0</v>
      </c>
      <c r="K48" s="366">
        <f>+E48+G48+I48</f>
        <v>0</v>
      </c>
      <c r="L48" s="365"/>
    </row>
    <row r="49" spans="2:12">
      <c r="D49" s="320"/>
      <c r="E49" s="320"/>
      <c r="F49" s="320"/>
      <c r="G49" s="320"/>
      <c r="H49" s="320"/>
      <c r="I49" s="320"/>
      <c r="J49" s="320"/>
      <c r="K49" s="320"/>
    </row>
    <row r="50" spans="2:12">
      <c r="B50" s="324" t="s">
        <v>339</v>
      </c>
      <c r="C50" s="325"/>
      <c r="D50" s="315">
        <f t="shared" ref="D50:J50" si="12">SUM(D51:D57)</f>
        <v>2247190</v>
      </c>
      <c r="E50" s="363">
        <f t="shared" ref="E50:G50" si="13">SUM(E51:E57)</f>
        <v>2331606</v>
      </c>
      <c r="F50" s="315">
        <f t="shared" si="12"/>
        <v>4025557</v>
      </c>
      <c r="G50" s="363">
        <f t="shared" si="13"/>
        <v>4074776</v>
      </c>
      <c r="H50" s="315">
        <f t="shared" si="12"/>
        <v>542299</v>
      </c>
      <c r="I50" s="363">
        <f t="shared" ref="I50" si="14">SUM(I51:I57)</f>
        <v>549766</v>
      </c>
      <c r="J50" s="315">
        <f t="shared" si="12"/>
        <v>6815046</v>
      </c>
      <c r="K50" s="363">
        <f t="shared" ref="K50" si="15">SUM(K51:K57)</f>
        <v>6956148</v>
      </c>
      <c r="L50" s="365"/>
    </row>
    <row r="51" spans="2:12">
      <c r="B51" s="415"/>
      <c r="C51" s="416" t="s">
        <v>331</v>
      </c>
      <c r="D51" s="315">
        <v>1663041</v>
      </c>
      <c r="E51" s="366">
        <v>1737988</v>
      </c>
      <c r="F51" s="315">
        <v>1960916</v>
      </c>
      <c r="G51" s="366">
        <v>1995344</v>
      </c>
      <c r="H51" s="315">
        <v>622980</v>
      </c>
      <c r="I51" s="366">
        <v>616183</v>
      </c>
      <c r="J51" s="315">
        <f t="shared" ref="J51:K57" si="16">+D51+F51+H51</f>
        <v>4246937</v>
      </c>
      <c r="K51" s="366">
        <f t="shared" si="16"/>
        <v>4349515</v>
      </c>
      <c r="L51" s="365"/>
    </row>
    <row r="52" spans="2:12">
      <c r="B52" s="415"/>
      <c r="C52" s="416" t="s">
        <v>332</v>
      </c>
      <c r="D52" s="315">
        <v>158353</v>
      </c>
      <c r="E52" s="366">
        <v>166614</v>
      </c>
      <c r="F52" s="315">
        <v>848219</v>
      </c>
      <c r="G52" s="366">
        <v>882795</v>
      </c>
      <c r="H52" s="315">
        <v>10950</v>
      </c>
      <c r="I52" s="366">
        <v>10929</v>
      </c>
      <c r="J52" s="315">
        <f t="shared" si="16"/>
        <v>1017522</v>
      </c>
      <c r="K52" s="366">
        <f t="shared" si="16"/>
        <v>1060338</v>
      </c>
      <c r="L52" s="365"/>
    </row>
    <row r="53" spans="2:12">
      <c r="B53" s="415"/>
      <c r="C53" s="416" t="s">
        <v>340</v>
      </c>
      <c r="D53" s="315">
        <v>33856</v>
      </c>
      <c r="E53" s="366">
        <v>43963</v>
      </c>
      <c r="F53" s="315">
        <v>75168</v>
      </c>
      <c r="G53" s="366">
        <v>54016</v>
      </c>
      <c r="H53" s="315">
        <v>-109024</v>
      </c>
      <c r="I53" s="366">
        <v>-97979</v>
      </c>
      <c r="J53" s="315">
        <f t="shared" si="16"/>
        <v>0</v>
      </c>
      <c r="K53" s="366">
        <f t="shared" si="16"/>
        <v>0</v>
      </c>
      <c r="L53" s="365"/>
    </row>
    <row r="54" spans="2:12">
      <c r="B54" s="415"/>
      <c r="C54" s="416" t="s">
        <v>341</v>
      </c>
      <c r="D54" s="315">
        <v>62744</v>
      </c>
      <c r="E54" s="366">
        <v>62474</v>
      </c>
      <c r="F54" s="315">
        <v>596856</v>
      </c>
      <c r="G54" s="366">
        <v>597548</v>
      </c>
      <c r="H54" s="315">
        <v>300</v>
      </c>
      <c r="I54" s="366">
        <v>283</v>
      </c>
      <c r="J54" s="315">
        <f t="shared" si="16"/>
        <v>659900</v>
      </c>
      <c r="K54" s="366">
        <f t="shared" si="16"/>
        <v>660305</v>
      </c>
      <c r="L54" s="365"/>
    </row>
    <row r="55" spans="2:12">
      <c r="B55" s="415"/>
      <c r="C55" s="416" t="s">
        <v>342</v>
      </c>
      <c r="D55" s="315">
        <v>266174</v>
      </c>
      <c r="E55" s="366">
        <v>258472</v>
      </c>
      <c r="F55" s="315">
        <v>178767</v>
      </c>
      <c r="G55" s="366">
        <v>179957</v>
      </c>
      <c r="H55" s="315">
        <v>13769</v>
      </c>
      <c r="I55" s="366">
        <v>16882</v>
      </c>
      <c r="J55" s="315">
        <f t="shared" si="16"/>
        <v>458710</v>
      </c>
      <c r="K55" s="366">
        <f t="shared" si="16"/>
        <v>455311</v>
      </c>
      <c r="L55" s="365"/>
    </row>
    <row r="56" spans="2:12">
      <c r="B56" s="415"/>
      <c r="C56" s="416" t="s">
        <v>343</v>
      </c>
      <c r="D56" s="315">
        <v>37520</v>
      </c>
      <c r="E56" s="366">
        <v>36427</v>
      </c>
      <c r="F56" s="315">
        <v>350152</v>
      </c>
      <c r="G56" s="366">
        <v>349671</v>
      </c>
      <c r="H56" s="315">
        <v>2888</v>
      </c>
      <c r="I56" s="366">
        <v>2833</v>
      </c>
      <c r="J56" s="315">
        <f t="shared" si="16"/>
        <v>390560</v>
      </c>
      <c r="K56" s="366">
        <f t="shared" si="16"/>
        <v>388931</v>
      </c>
      <c r="L56" s="365"/>
    </row>
    <row r="57" spans="2:12">
      <c r="B57" s="415"/>
      <c r="C57" s="416" t="s">
        <v>344</v>
      </c>
      <c r="D57" s="315">
        <v>25502</v>
      </c>
      <c r="E57" s="366">
        <v>25668</v>
      </c>
      <c r="F57" s="315">
        <v>15479</v>
      </c>
      <c r="G57" s="366">
        <v>15445</v>
      </c>
      <c r="H57" s="315">
        <v>436</v>
      </c>
      <c r="I57" s="366">
        <v>635</v>
      </c>
      <c r="J57" s="315">
        <f t="shared" si="16"/>
        <v>41417</v>
      </c>
      <c r="K57" s="366">
        <f t="shared" si="16"/>
        <v>41748</v>
      </c>
      <c r="L57" s="365"/>
    </row>
    <row r="58" spans="2:12">
      <c r="D58" s="320"/>
      <c r="E58" s="320"/>
      <c r="F58" s="320"/>
      <c r="G58" s="320"/>
      <c r="H58" s="320"/>
      <c r="I58" s="320"/>
      <c r="J58" s="320"/>
      <c r="K58" s="320"/>
    </row>
    <row r="59" spans="2:12">
      <c r="B59" s="324" t="s">
        <v>345</v>
      </c>
      <c r="C59" s="325"/>
      <c r="D59" s="315">
        <f t="shared" ref="D59:K59" si="17">+D60+D68</f>
        <v>3633383</v>
      </c>
      <c r="E59" s="363">
        <f t="shared" si="17"/>
        <v>3541204</v>
      </c>
      <c r="F59" s="315">
        <f t="shared" si="17"/>
        <v>4640210</v>
      </c>
      <c r="G59" s="363">
        <f t="shared" si="17"/>
        <v>4548820</v>
      </c>
      <c r="H59" s="315">
        <f t="shared" si="17"/>
        <v>257795</v>
      </c>
      <c r="I59" s="363">
        <f t="shared" si="17"/>
        <v>188483</v>
      </c>
      <c r="J59" s="315" t="e">
        <f>+J60+J68</f>
        <v>#REF!</v>
      </c>
      <c r="K59" s="363">
        <f t="shared" si="17"/>
        <v>8278507</v>
      </c>
      <c r="L59" s="365"/>
    </row>
    <row r="60" spans="2:12" ht="12" customHeight="1">
      <c r="B60" s="415" t="s">
        <v>346</v>
      </c>
      <c r="C60" s="416"/>
      <c r="D60" s="315">
        <f t="shared" ref="D60:J60" si="18">SUM(D61:D66)</f>
        <v>3633383</v>
      </c>
      <c r="E60" s="363">
        <f t="shared" ref="E60:G60" si="19">SUM(E61:E66)</f>
        <v>3541204</v>
      </c>
      <c r="F60" s="315">
        <f t="shared" si="18"/>
        <v>4640210</v>
      </c>
      <c r="G60" s="363">
        <f t="shared" si="19"/>
        <v>4548820</v>
      </c>
      <c r="H60" s="315">
        <f t="shared" si="18"/>
        <v>257795</v>
      </c>
      <c r="I60" s="363">
        <f>SUM(I61:I66)</f>
        <v>188483</v>
      </c>
      <c r="J60" s="315" t="e">
        <f t="shared" si="18"/>
        <v>#REF!</v>
      </c>
      <c r="K60" s="363">
        <f t="shared" ref="K60" si="20">SUM(K61:K66)</f>
        <v>6480471</v>
      </c>
      <c r="L60" s="365"/>
    </row>
    <row r="61" spans="2:12">
      <c r="B61" s="415"/>
      <c r="C61" s="416" t="s">
        <v>347</v>
      </c>
      <c r="D61" s="315">
        <v>1681118</v>
      </c>
      <c r="E61" s="366">
        <v>705205</v>
      </c>
      <c r="F61" s="315">
        <v>2634940</v>
      </c>
      <c r="G61" s="366">
        <v>2395815</v>
      </c>
      <c r="H61" s="315">
        <v>2447146</v>
      </c>
      <c r="I61" s="366">
        <v>3662184</v>
      </c>
      <c r="J61" s="315">
        <f t="shared" ref="J61:K65" si="21">+D61+F61+H61</f>
        <v>6763204</v>
      </c>
      <c r="K61" s="366">
        <f t="shared" si="21"/>
        <v>6763204</v>
      </c>
      <c r="L61" s="365"/>
    </row>
    <row r="62" spans="2:12">
      <c r="B62" s="415"/>
      <c r="C62" s="416" t="s">
        <v>348</v>
      </c>
      <c r="D62" s="315">
        <v>1156474</v>
      </c>
      <c r="E62" s="366">
        <v>1190570</v>
      </c>
      <c r="F62" s="315">
        <v>-874447</v>
      </c>
      <c r="G62" s="366">
        <v>-1003058</v>
      </c>
      <c r="H62" s="315">
        <v>3527287</v>
      </c>
      <c r="I62" s="366">
        <v>3396319</v>
      </c>
      <c r="J62" s="315">
        <f t="shared" si="21"/>
        <v>3809314</v>
      </c>
      <c r="K62" s="366">
        <f t="shared" si="21"/>
        <v>3583831</v>
      </c>
      <c r="L62" s="365"/>
    </row>
    <row r="63" spans="2:12">
      <c r="B63" s="415"/>
      <c r="C63" s="416" t="s">
        <v>349</v>
      </c>
      <c r="D63" s="315">
        <v>45097</v>
      </c>
      <c r="E63" s="366">
        <v>38013</v>
      </c>
      <c r="F63" s="315">
        <v>68255</v>
      </c>
      <c r="G63" s="366">
        <v>63832</v>
      </c>
      <c r="H63" s="315">
        <v>-113352</v>
      </c>
      <c r="I63" s="366">
        <v>-101845</v>
      </c>
      <c r="J63" s="315">
        <f t="shared" si="21"/>
        <v>0</v>
      </c>
      <c r="K63" s="366">
        <f t="shared" si="21"/>
        <v>0</v>
      </c>
      <c r="L63" s="365"/>
    </row>
    <row r="64" spans="2:12">
      <c r="B64" s="415"/>
      <c r="C64" s="416" t="s">
        <v>350</v>
      </c>
      <c r="D64" s="315">
        <v>0</v>
      </c>
      <c r="E64" s="366">
        <v>0</v>
      </c>
      <c r="F64" s="315">
        <v>0</v>
      </c>
      <c r="G64" s="366">
        <v>0</v>
      </c>
      <c r="H64" s="315">
        <v>0</v>
      </c>
      <c r="I64" s="366">
        <v>0</v>
      </c>
      <c r="J64" s="315">
        <f t="shared" si="21"/>
        <v>0</v>
      </c>
      <c r="K64" s="366">
        <f t="shared" si="21"/>
        <v>0</v>
      </c>
      <c r="L64" s="365"/>
    </row>
    <row r="65" spans="2:12">
      <c r="B65" s="415"/>
      <c r="C65" s="416" t="s">
        <v>351</v>
      </c>
      <c r="D65" s="315">
        <v>0</v>
      </c>
      <c r="E65" s="366">
        <v>0</v>
      </c>
      <c r="F65" s="315">
        <v>0</v>
      </c>
      <c r="G65" s="366">
        <v>0</v>
      </c>
      <c r="H65" s="315">
        <v>0</v>
      </c>
      <c r="I65" s="366">
        <v>0</v>
      </c>
      <c r="J65" s="315">
        <f t="shared" si="21"/>
        <v>0</v>
      </c>
      <c r="K65" s="366">
        <f t="shared" si="21"/>
        <v>0</v>
      </c>
      <c r="L65" s="365"/>
    </row>
    <row r="66" spans="2:12">
      <c r="B66" s="415"/>
      <c r="C66" s="416" t="s">
        <v>352</v>
      </c>
      <c r="D66" s="315">
        <v>750694</v>
      </c>
      <c r="E66" s="366">
        <v>1607416</v>
      </c>
      <c r="F66" s="315">
        <v>2811462</v>
      </c>
      <c r="G66" s="366">
        <v>3092231</v>
      </c>
      <c r="H66" s="315">
        <v>-5603286</v>
      </c>
      <c r="I66" s="366">
        <v>-6768175</v>
      </c>
      <c r="J66" s="315" t="e">
        <f>+D66+F66+H66-J68</f>
        <v>#REF!</v>
      </c>
      <c r="K66" s="369">
        <f>+E66+G66+I66-K68</f>
        <v>-3866564</v>
      </c>
      <c r="L66" s="365"/>
    </row>
    <row r="67" spans="2:12">
      <c r="D67" s="320"/>
      <c r="E67" s="320"/>
      <c r="F67" s="320"/>
      <c r="G67" s="320"/>
      <c r="H67" s="320"/>
      <c r="I67" s="320"/>
      <c r="J67" s="320"/>
      <c r="K67" s="320"/>
    </row>
    <row r="68" spans="2:12">
      <c r="B68" s="324" t="s">
        <v>353</v>
      </c>
      <c r="C68" s="416"/>
      <c r="D68" s="315">
        <v>0</v>
      </c>
      <c r="E68" s="366">
        <v>0</v>
      </c>
      <c r="F68" s="315">
        <v>0</v>
      </c>
      <c r="G68" s="366">
        <v>0</v>
      </c>
      <c r="H68" s="315">
        <v>0</v>
      </c>
      <c r="I68" s="366">
        <v>0</v>
      </c>
      <c r="J68" s="315" t="e">
        <f>+#REF!</f>
        <v>#REF!</v>
      </c>
      <c r="K68" s="366">
        <v>1798036</v>
      </c>
      <c r="L68" s="365"/>
    </row>
    <row r="69" spans="2:12">
      <c r="D69" s="320"/>
      <c r="E69" s="320"/>
      <c r="F69" s="320"/>
      <c r="G69" s="320"/>
      <c r="H69" s="320"/>
      <c r="I69" s="320"/>
      <c r="J69" s="320"/>
      <c r="K69" s="320"/>
    </row>
    <row r="70" spans="2:12">
      <c r="B70" s="314" t="s">
        <v>354</v>
      </c>
      <c r="C70" s="325"/>
      <c r="D70" s="319">
        <f>+D50+D59+D39</f>
        <v>7366842</v>
      </c>
      <c r="E70" s="317">
        <f t="shared" ref="E70:G70" si="22">+E50+E59+E39</f>
        <v>7085937</v>
      </c>
      <c r="F70" s="319">
        <f>+F50+F59+F39</f>
        <v>12820311</v>
      </c>
      <c r="G70" s="317">
        <f t="shared" si="22"/>
        <v>12432611</v>
      </c>
      <c r="H70" s="319">
        <f>+H50+H59+H39</f>
        <v>513199</v>
      </c>
      <c r="I70" s="317">
        <f t="shared" ref="I70" si="23">+I50+I59+I39</f>
        <v>650442</v>
      </c>
      <c r="J70" s="319" t="e">
        <f>+J50+J59+J39</f>
        <v>#REF!</v>
      </c>
      <c r="K70" s="317">
        <f t="shared" ref="K70" si="24">+K50+K59+K39</f>
        <v>20168990</v>
      </c>
    </row>
    <row r="71" spans="2:12">
      <c r="D71" s="320"/>
      <c r="E71" s="320"/>
      <c r="F71" s="320"/>
      <c r="G71" s="320"/>
      <c r="H71" s="320"/>
      <c r="I71" s="320"/>
      <c r="J71" s="320"/>
      <c r="K71" s="320"/>
      <c r="L71" s="320"/>
    </row>
    <row r="72" spans="2:12">
      <c r="D72" s="320"/>
      <c r="E72" s="320"/>
      <c r="F72" s="320"/>
      <c r="G72" s="320"/>
      <c r="H72" s="320"/>
      <c r="I72" s="320"/>
      <c r="J72" s="320"/>
      <c r="K72" s="320"/>
      <c r="L72" s="320"/>
    </row>
    <row r="73" spans="2:12">
      <c r="D73" s="320"/>
      <c r="E73" s="320"/>
      <c r="F73" s="320"/>
      <c r="G73" s="320"/>
      <c r="H73" s="320"/>
      <c r="I73" s="320"/>
      <c r="J73" s="320"/>
      <c r="K73" s="320"/>
      <c r="L73" s="320"/>
    </row>
    <row r="75" spans="2:12" ht="30.75" customHeight="1">
      <c r="B75" s="484" t="s">
        <v>196</v>
      </c>
      <c r="C75" s="485"/>
      <c r="D75" s="482" t="s">
        <v>106</v>
      </c>
      <c r="E75" s="483"/>
      <c r="F75" s="482" t="s">
        <v>57</v>
      </c>
      <c r="G75" s="483"/>
      <c r="H75" s="482" t="s">
        <v>396</v>
      </c>
      <c r="I75" s="483"/>
      <c r="J75" s="482" t="s">
        <v>20</v>
      </c>
      <c r="K75" s="483"/>
      <c r="L75" s="370"/>
    </row>
    <row r="76" spans="2:12">
      <c r="B76" s="476" t="s">
        <v>355</v>
      </c>
      <c r="C76" s="477"/>
      <c r="D76" s="310">
        <f>+D37</f>
        <v>43190</v>
      </c>
      <c r="E76" s="311">
        <f>+'[35]Segmentos pais'!E75</f>
        <v>42825</v>
      </c>
      <c r="F76" s="310">
        <f t="shared" ref="F76:K76" si="25">+D76</f>
        <v>43190</v>
      </c>
      <c r="G76" s="311">
        <f t="shared" si="25"/>
        <v>42825</v>
      </c>
      <c r="H76" s="310">
        <f t="shared" si="25"/>
        <v>43190</v>
      </c>
      <c r="I76" s="311">
        <f t="shared" si="25"/>
        <v>42825</v>
      </c>
      <c r="J76" s="310">
        <f t="shared" si="25"/>
        <v>43190</v>
      </c>
      <c r="K76" s="311">
        <f t="shared" si="25"/>
        <v>42825</v>
      </c>
      <c r="L76" s="370"/>
    </row>
    <row r="77" spans="2:12">
      <c r="B77" s="478"/>
      <c r="C77" s="479"/>
      <c r="D77" s="312" t="s">
        <v>242</v>
      </c>
      <c r="E77" s="313" t="s">
        <v>242</v>
      </c>
      <c r="F77" s="312" t="s">
        <v>242</v>
      </c>
      <c r="G77" s="313" t="s">
        <v>242</v>
      </c>
      <c r="H77" s="312" t="s">
        <v>242</v>
      </c>
      <c r="I77" s="313" t="s">
        <v>242</v>
      </c>
      <c r="J77" s="312" t="s">
        <v>242</v>
      </c>
      <c r="K77" s="313" t="s">
        <v>242</v>
      </c>
      <c r="L77" s="370"/>
    </row>
    <row r="78" spans="2:12">
      <c r="B78" s="324" t="s">
        <v>356</v>
      </c>
      <c r="C78" s="325"/>
      <c r="D78" s="340">
        <f>+D79+D84</f>
        <v>830176</v>
      </c>
      <c r="E78" s="341">
        <v>685653</v>
      </c>
      <c r="F78" s="340">
        <f t="shared" ref="F78:H78" si="26">+F79+F84</f>
        <v>2168585</v>
      </c>
      <c r="G78" s="341">
        <v>1858273</v>
      </c>
      <c r="H78" s="340">
        <f t="shared" si="26"/>
        <v>-198570</v>
      </c>
      <c r="I78" s="341">
        <f>-209521+1</f>
        <v>-209520</v>
      </c>
      <c r="J78" s="340">
        <f>+J79+J84</f>
        <v>2800191</v>
      </c>
      <c r="K78" s="341">
        <f>+K79+K84</f>
        <v>2334406</v>
      </c>
      <c r="L78" s="370"/>
    </row>
    <row r="79" spans="2:12">
      <c r="B79" s="343"/>
      <c r="C79" s="417" t="s">
        <v>136</v>
      </c>
      <c r="D79" s="319">
        <f t="shared" ref="D79:J79" si="27">SUM(D80:D82)</f>
        <v>801369</v>
      </c>
      <c r="E79" s="341">
        <v>670790</v>
      </c>
      <c r="F79" s="319">
        <f t="shared" si="27"/>
        <v>2009549</v>
      </c>
      <c r="G79" s="341">
        <v>1704517</v>
      </c>
      <c r="H79" s="319">
        <f t="shared" si="27"/>
        <v>-197896</v>
      </c>
      <c r="I79" s="341">
        <v>-208931</v>
      </c>
      <c r="J79" s="319">
        <f t="shared" si="27"/>
        <v>2613022</v>
      </c>
      <c r="K79" s="341">
        <f t="shared" ref="K79" si="28">SUM(K80:K82)</f>
        <v>2166376</v>
      </c>
      <c r="L79" s="370"/>
    </row>
    <row r="80" spans="2:12">
      <c r="B80" s="343"/>
      <c r="C80" s="418" t="s">
        <v>64</v>
      </c>
      <c r="D80" s="344">
        <v>715982</v>
      </c>
      <c r="E80" s="347">
        <v>597659</v>
      </c>
      <c r="F80" s="344">
        <v>1831664</v>
      </c>
      <c r="G80" s="347">
        <v>1399647</v>
      </c>
      <c r="H80" s="344">
        <v>-172134</v>
      </c>
      <c r="I80" s="347">
        <v>-184837</v>
      </c>
      <c r="J80" s="344">
        <f>+D80+F80+H80</f>
        <v>2375512</v>
      </c>
      <c r="K80" s="347">
        <f>+I80+G80+E80</f>
        <v>1812469</v>
      </c>
      <c r="L80" s="370"/>
    </row>
    <row r="81" spans="2:12">
      <c r="B81" s="343"/>
      <c r="C81" s="418" t="s">
        <v>357</v>
      </c>
      <c r="D81" s="344">
        <v>10059</v>
      </c>
      <c r="E81" s="347">
        <v>10256</v>
      </c>
      <c r="F81" s="344">
        <v>1339</v>
      </c>
      <c r="G81" s="347">
        <v>885</v>
      </c>
      <c r="H81" s="344">
        <v>0</v>
      </c>
      <c r="I81" s="347">
        <v>0</v>
      </c>
      <c r="J81" s="344">
        <f>+D81+F81+H81</f>
        <v>11398</v>
      </c>
      <c r="K81" s="347">
        <f>+I81+G81+E81</f>
        <v>11141</v>
      </c>
      <c r="L81" s="370"/>
    </row>
    <row r="82" spans="2:12">
      <c r="B82" s="343"/>
      <c r="C82" s="418" t="s">
        <v>391</v>
      </c>
      <c r="D82" s="344">
        <v>75328</v>
      </c>
      <c r="E82" s="347">
        <v>62875</v>
      </c>
      <c r="F82" s="344">
        <v>176546</v>
      </c>
      <c r="G82" s="347">
        <v>303985</v>
      </c>
      <c r="H82" s="344">
        <v>-25762</v>
      </c>
      <c r="I82" s="347">
        <v>-24094</v>
      </c>
      <c r="J82" s="344">
        <f>+D82+F82+H82</f>
        <v>226112</v>
      </c>
      <c r="K82" s="347">
        <f>+I82+G82+E82</f>
        <v>342766</v>
      </c>
      <c r="L82" s="370"/>
    </row>
    <row r="83" spans="2:12" hidden="1">
      <c r="B83" s="343"/>
      <c r="C83" s="418"/>
      <c r="D83" s="344"/>
      <c r="E83" s="347"/>
      <c r="F83" s="344"/>
      <c r="G83" s="347"/>
      <c r="H83" s="344"/>
      <c r="I83" s="347"/>
      <c r="J83" s="344"/>
      <c r="K83" s="347"/>
      <c r="L83" s="370"/>
    </row>
    <row r="84" spans="2:12">
      <c r="B84" s="343"/>
      <c r="C84" s="417" t="s">
        <v>137</v>
      </c>
      <c r="D84" s="344">
        <v>28807</v>
      </c>
      <c r="E84" s="347">
        <v>14863</v>
      </c>
      <c r="F84" s="344">
        <v>159036</v>
      </c>
      <c r="G84" s="347">
        <v>153756</v>
      </c>
      <c r="H84" s="344">
        <v>-674</v>
      </c>
      <c r="I84" s="347">
        <f>-590+1</f>
        <v>-589</v>
      </c>
      <c r="J84" s="344">
        <f>+D84+F84+H84</f>
        <v>187169</v>
      </c>
      <c r="K84" s="347">
        <f>+I84+G84+E84</f>
        <v>168030</v>
      </c>
      <c r="L84" s="370"/>
    </row>
    <row r="85" spans="2:12">
      <c r="C85" s="320"/>
      <c r="D85" s="320"/>
      <c r="E85" s="320"/>
      <c r="F85" s="320"/>
      <c r="G85" s="320"/>
      <c r="H85" s="320"/>
      <c r="I85" s="320"/>
      <c r="J85" s="320"/>
      <c r="K85" s="320"/>
      <c r="L85" s="370"/>
    </row>
    <row r="86" spans="2:12">
      <c r="B86" s="314" t="s">
        <v>359</v>
      </c>
      <c r="C86" s="419"/>
      <c r="D86" s="340">
        <f t="shared" ref="D86:K86" si="29">SUM(D87:D90)</f>
        <v>-350150</v>
      </c>
      <c r="E86" s="341">
        <v>-265281</v>
      </c>
      <c r="F86" s="340">
        <f t="shared" si="29"/>
        <v>-1418247</v>
      </c>
      <c r="G86" s="341">
        <v>-1195804</v>
      </c>
      <c r="H86" s="340">
        <f t="shared" si="29"/>
        <v>197979</v>
      </c>
      <c r="I86" s="341">
        <v>208460</v>
      </c>
      <c r="J86" s="340">
        <f t="shared" si="29"/>
        <v>-1570418</v>
      </c>
      <c r="K86" s="341">
        <f t="shared" si="29"/>
        <v>-1252625</v>
      </c>
      <c r="L86" s="370"/>
    </row>
    <row r="87" spans="2:12">
      <c r="B87" s="343"/>
      <c r="C87" s="418" t="s">
        <v>360</v>
      </c>
      <c r="D87" s="344">
        <v>-179626</v>
      </c>
      <c r="E87" s="347">
        <v>-120047</v>
      </c>
      <c r="F87" s="344">
        <v>-1055797</v>
      </c>
      <c r="G87" s="347">
        <v>-892757</v>
      </c>
      <c r="H87" s="344">
        <v>187004</v>
      </c>
      <c r="I87" s="347">
        <v>199350</v>
      </c>
      <c r="J87" s="344">
        <f>+D87+F87+H87</f>
        <v>-1048419</v>
      </c>
      <c r="K87" s="347">
        <f>+I87+G87+E87</f>
        <v>-813454</v>
      </c>
      <c r="L87" s="370"/>
    </row>
    <row r="88" spans="2:12">
      <c r="B88" s="343"/>
      <c r="C88" s="418" t="s">
        <v>361</v>
      </c>
      <c r="D88" s="344">
        <v>-62631</v>
      </c>
      <c r="E88" s="347">
        <v>-56583</v>
      </c>
      <c r="F88" s="344">
        <v>0</v>
      </c>
      <c r="G88" s="347">
        <v>0</v>
      </c>
      <c r="H88" s="344">
        <v>0</v>
      </c>
      <c r="I88" s="347">
        <v>0</v>
      </c>
      <c r="J88" s="344">
        <f>+D88+F88+H88</f>
        <v>-62631</v>
      </c>
      <c r="K88" s="347">
        <f>+I88+G88+E88</f>
        <v>-56583</v>
      </c>
      <c r="L88" s="354"/>
    </row>
    <row r="89" spans="2:12">
      <c r="B89" s="343"/>
      <c r="C89" s="418" t="s">
        <v>141</v>
      </c>
      <c r="D89" s="344">
        <v>-76194</v>
      </c>
      <c r="E89" s="347">
        <v>-60601</v>
      </c>
      <c r="F89" s="344">
        <v>-161441</v>
      </c>
      <c r="G89" s="347">
        <v>-73388</v>
      </c>
      <c r="H89" s="344">
        <v>13197</v>
      </c>
      <c r="I89" s="347">
        <v>10915</v>
      </c>
      <c r="J89" s="344">
        <f>+D89+F89+H89</f>
        <v>-224438</v>
      </c>
      <c r="K89" s="347">
        <f>+I89+G89+E89</f>
        <v>-123074</v>
      </c>
      <c r="L89" s="354"/>
    </row>
    <row r="90" spans="2:12">
      <c r="B90" s="343"/>
      <c r="C90" s="418" t="s">
        <v>362</v>
      </c>
      <c r="D90" s="344">
        <v>-31699</v>
      </c>
      <c r="E90" s="347">
        <v>-28050</v>
      </c>
      <c r="F90" s="344">
        <v>-201009</v>
      </c>
      <c r="G90" s="347">
        <v>-229659</v>
      </c>
      <c r="H90" s="344">
        <v>-2222</v>
      </c>
      <c r="I90" s="347">
        <v>-1805</v>
      </c>
      <c r="J90" s="344">
        <f>+D90+F90+H90</f>
        <v>-234930</v>
      </c>
      <c r="K90" s="347">
        <f>+I90+G90+E90</f>
        <v>-259514</v>
      </c>
      <c r="L90" s="354"/>
    </row>
    <row r="91" spans="2:12">
      <c r="C91" s="320"/>
      <c r="D91" s="320"/>
      <c r="E91" s="320"/>
      <c r="F91" s="320"/>
      <c r="G91" s="320"/>
      <c r="H91" s="320"/>
      <c r="I91" s="320"/>
      <c r="J91" s="320"/>
      <c r="K91" s="320"/>
    </row>
    <row r="92" spans="2:12">
      <c r="B92" s="314" t="s">
        <v>363</v>
      </c>
      <c r="C92" s="419"/>
      <c r="D92" s="319">
        <f>+D86+D78</f>
        <v>480026</v>
      </c>
      <c r="E92" s="341">
        <v>420372</v>
      </c>
      <c r="F92" s="319">
        <f t="shared" ref="F92:J92" si="30">+F86+F78</f>
        <v>750338</v>
      </c>
      <c r="G92" s="341">
        <v>662469</v>
      </c>
      <c r="H92" s="319">
        <f t="shared" si="30"/>
        <v>-591</v>
      </c>
      <c r="I92" s="341">
        <f>-1061+1</f>
        <v>-1060</v>
      </c>
      <c r="J92" s="319">
        <f t="shared" si="30"/>
        <v>1229773</v>
      </c>
      <c r="K92" s="341">
        <f>+K86+K78</f>
        <v>1081781</v>
      </c>
      <c r="L92" s="370"/>
    </row>
    <row r="93" spans="2:12">
      <c r="C93" s="320"/>
      <c r="D93" s="320"/>
      <c r="E93" s="320"/>
      <c r="F93" s="320"/>
      <c r="G93" s="320"/>
      <c r="H93" s="320"/>
      <c r="I93" s="320"/>
      <c r="J93" s="320"/>
      <c r="K93" s="320"/>
    </row>
    <row r="94" spans="2:12">
      <c r="B94" s="415"/>
      <c r="C94" s="417" t="s">
        <v>364</v>
      </c>
      <c r="D94" s="344">
        <v>1806</v>
      </c>
      <c r="E94" s="347">
        <v>1202</v>
      </c>
      <c r="F94" s="344">
        <v>37306</v>
      </c>
      <c r="G94" s="347">
        <v>32839</v>
      </c>
      <c r="H94" s="344">
        <v>0</v>
      </c>
      <c r="I94" s="347">
        <v>0</v>
      </c>
      <c r="J94" s="344">
        <f>+D94+F94+H94</f>
        <v>39112</v>
      </c>
      <c r="K94" s="347">
        <f>+I94+G94+E94</f>
        <v>34041</v>
      </c>
      <c r="L94" s="354"/>
    </row>
    <row r="95" spans="2:12">
      <c r="B95" s="415"/>
      <c r="C95" s="417" t="s">
        <v>365</v>
      </c>
      <c r="D95" s="344">
        <v>-36554</v>
      </c>
      <c r="E95" s="347">
        <v>-35567</v>
      </c>
      <c r="F95" s="344">
        <v>-157230</v>
      </c>
      <c r="G95" s="347">
        <v>-209870</v>
      </c>
      <c r="H95" s="344">
        <v>-6396</v>
      </c>
      <c r="I95" s="347">
        <v>-6926</v>
      </c>
      <c r="J95" s="344">
        <f>+D95+F95+H95</f>
        <v>-200180</v>
      </c>
      <c r="K95" s="347">
        <f>+I95+G95+E95</f>
        <v>-252363</v>
      </c>
      <c r="L95" s="354"/>
    </row>
    <row r="96" spans="2:12">
      <c r="B96" s="415"/>
      <c r="C96" s="417" t="s">
        <v>366</v>
      </c>
      <c r="D96" s="344">
        <v>-32063</v>
      </c>
      <c r="E96" s="347">
        <v>-32828</v>
      </c>
      <c r="F96" s="344">
        <v>-201119</v>
      </c>
      <c r="G96" s="347">
        <v>-170451</v>
      </c>
      <c r="H96" s="344">
        <v>-15438</v>
      </c>
      <c r="I96" s="347">
        <v>-9546</v>
      </c>
      <c r="J96" s="344">
        <f>+D96+F96+H96</f>
        <v>-248620</v>
      </c>
      <c r="K96" s="347">
        <f>+I96+G96+E96</f>
        <v>-212825</v>
      </c>
      <c r="L96" s="354"/>
    </row>
    <row r="97" spans="2:12">
      <c r="C97" s="320"/>
      <c r="D97" s="320"/>
      <c r="E97" s="320"/>
      <c r="F97" s="320"/>
      <c r="G97" s="320"/>
      <c r="H97" s="320"/>
      <c r="I97" s="320"/>
      <c r="J97" s="320"/>
      <c r="K97" s="320"/>
    </row>
    <row r="98" spans="2:12">
      <c r="B98" s="314" t="s">
        <v>367</v>
      </c>
      <c r="C98" s="419"/>
      <c r="D98" s="319">
        <f t="shared" ref="D98:K98" si="31">+D92+D94+D95+D96</f>
        <v>413215</v>
      </c>
      <c r="E98" s="341">
        <v>353179</v>
      </c>
      <c r="F98" s="319">
        <f t="shared" si="31"/>
        <v>429295</v>
      </c>
      <c r="G98" s="341">
        <v>314987</v>
      </c>
      <c r="H98" s="319">
        <f t="shared" si="31"/>
        <v>-22425</v>
      </c>
      <c r="I98" s="341">
        <f>-17533+1</f>
        <v>-17532</v>
      </c>
      <c r="J98" s="319">
        <f t="shared" si="31"/>
        <v>820085</v>
      </c>
      <c r="K98" s="341">
        <f t="shared" si="31"/>
        <v>650634</v>
      </c>
      <c r="L98" s="370"/>
    </row>
    <row r="99" spans="2:12">
      <c r="C99" s="320"/>
      <c r="D99" s="320"/>
      <c r="E99" s="320"/>
      <c r="F99" s="320"/>
      <c r="G99" s="320"/>
      <c r="H99" s="320"/>
      <c r="I99" s="320"/>
      <c r="J99" s="320"/>
      <c r="K99" s="320"/>
    </row>
    <row r="100" spans="2:12">
      <c r="B100" s="343"/>
      <c r="C100" s="417" t="s">
        <v>368</v>
      </c>
      <c r="D100" s="344">
        <v>-58048</v>
      </c>
      <c r="E100" s="347">
        <v>-57849</v>
      </c>
      <c r="F100" s="344">
        <v>-108912</v>
      </c>
      <c r="G100" s="347">
        <v>-86040</v>
      </c>
      <c r="H100" s="344">
        <v>312</v>
      </c>
      <c r="I100" s="347">
        <v>144</v>
      </c>
      <c r="J100" s="344">
        <f>+D100+F100+H100</f>
        <v>-166648</v>
      </c>
      <c r="K100" s="347">
        <f>+I100+G100+E100</f>
        <v>-143745</v>
      </c>
      <c r="L100" s="354"/>
    </row>
    <row r="101" spans="2:12">
      <c r="B101" s="343"/>
      <c r="C101" s="417" t="s">
        <v>369</v>
      </c>
      <c r="D101" s="344">
        <v>-285</v>
      </c>
      <c r="E101" s="347">
        <v>-84</v>
      </c>
      <c r="F101" s="344">
        <v>-22526</v>
      </c>
      <c r="G101" s="347">
        <v>-30492</v>
      </c>
      <c r="H101" s="344">
        <v>0</v>
      </c>
      <c r="I101" s="347">
        <v>-14</v>
      </c>
      <c r="J101" s="344">
        <f>+D101+F101+H101</f>
        <v>-22811</v>
      </c>
      <c r="K101" s="347">
        <f>+I101+G101+E101</f>
        <v>-30590</v>
      </c>
      <c r="L101" s="354"/>
    </row>
    <row r="102" spans="2:12">
      <c r="C102" s="320"/>
      <c r="D102" s="320"/>
      <c r="E102" s="320"/>
      <c r="F102" s="320"/>
      <c r="G102" s="320"/>
      <c r="H102" s="320"/>
      <c r="I102" s="320"/>
      <c r="J102" s="320"/>
      <c r="K102" s="320"/>
    </row>
    <row r="103" spans="2:12">
      <c r="B103" s="314" t="s">
        <v>54</v>
      </c>
      <c r="C103" s="419"/>
      <c r="D103" s="340">
        <f>+D98+D100+D101</f>
        <v>354882</v>
      </c>
      <c r="E103" s="341">
        <v>295246</v>
      </c>
      <c r="F103" s="340">
        <f t="shared" ref="F103:J103" si="32">+F98+F100+F101</f>
        <v>297857</v>
      </c>
      <c r="G103" s="341">
        <v>198455</v>
      </c>
      <c r="H103" s="340">
        <f t="shared" si="32"/>
        <v>-22113</v>
      </c>
      <c r="I103" s="341">
        <f>-17403+1</f>
        <v>-17402</v>
      </c>
      <c r="J103" s="340">
        <f t="shared" si="32"/>
        <v>630626</v>
      </c>
      <c r="K103" s="341">
        <f>+K98+K100+K101</f>
        <v>476299</v>
      </c>
      <c r="L103" s="370"/>
    </row>
    <row r="104" spans="2:12" ht="6" customHeight="1">
      <c r="B104" s="420"/>
      <c r="C104" s="421"/>
      <c r="D104" s="320"/>
      <c r="E104" s="320"/>
      <c r="F104" s="320"/>
      <c r="G104" s="320"/>
      <c r="H104" s="320"/>
      <c r="I104" s="320"/>
      <c r="J104" s="320"/>
      <c r="K104" s="320"/>
    </row>
    <row r="105" spans="2:12">
      <c r="B105" s="314" t="s">
        <v>370</v>
      </c>
      <c r="C105" s="419"/>
      <c r="D105" s="340">
        <f t="shared" ref="D105:K105" si="33">+D106+D109+D113+D114</f>
        <v>-9747</v>
      </c>
      <c r="E105" s="341">
        <v>-42340</v>
      </c>
      <c r="F105" s="340">
        <f t="shared" si="33"/>
        <v>-103068</v>
      </c>
      <c r="G105" s="341">
        <v>-181947</v>
      </c>
      <c r="H105" s="340">
        <f t="shared" si="33"/>
        <v>-14637</v>
      </c>
      <c r="I105" s="341">
        <v>27296</v>
      </c>
      <c r="J105" s="340">
        <f t="shared" si="33"/>
        <v>-127452</v>
      </c>
      <c r="K105" s="341">
        <f t="shared" si="33"/>
        <v>-196991</v>
      </c>
      <c r="L105" s="370"/>
    </row>
    <row r="106" spans="2:12">
      <c r="B106" s="314"/>
      <c r="C106" s="419" t="s">
        <v>126</v>
      </c>
      <c r="D106" s="340">
        <v>21005</v>
      </c>
      <c r="E106" s="341">
        <v>16977</v>
      </c>
      <c r="F106" s="340">
        <v>49806</v>
      </c>
      <c r="G106" s="341">
        <v>35488</v>
      </c>
      <c r="H106" s="340">
        <v>2248</v>
      </c>
      <c r="I106" s="341">
        <v>10653</v>
      </c>
      <c r="J106" s="340">
        <f t="shared" ref="J106:J113" si="34">+D106+F106+H106</f>
        <v>73059</v>
      </c>
      <c r="K106" s="341">
        <f t="shared" ref="K106:K113" si="35">+I106+G106+E106</f>
        <v>63118</v>
      </c>
      <c r="L106" s="370"/>
    </row>
    <row r="107" spans="2:12">
      <c r="B107" s="343"/>
      <c r="C107" s="418" t="s">
        <v>309</v>
      </c>
      <c r="D107" s="344">
        <f>+'[35]Segmentos LN Generacion'!P107</f>
        <v>17198</v>
      </c>
      <c r="E107" s="347">
        <v>15264</v>
      </c>
      <c r="F107" s="344">
        <f>+'[35]Segmentos LN Distribucion'!P107</f>
        <v>5767</v>
      </c>
      <c r="G107" s="347">
        <v>11744</v>
      </c>
      <c r="H107" s="344">
        <f>+'[35]Segmentos pais'!P107-D107-F107</f>
        <v>2783</v>
      </c>
      <c r="I107" s="347">
        <v>10933</v>
      </c>
      <c r="J107" s="344">
        <f t="shared" si="34"/>
        <v>25748</v>
      </c>
      <c r="K107" s="347">
        <f t="shared" si="35"/>
        <v>37941</v>
      </c>
      <c r="L107" s="354"/>
    </row>
    <row r="108" spans="2:12">
      <c r="B108" s="343"/>
      <c r="C108" s="418" t="s">
        <v>371</v>
      </c>
      <c r="D108" s="344">
        <f t="shared" ref="D108:H108" si="36">+D106-D107</f>
        <v>3807</v>
      </c>
      <c r="E108" s="347">
        <v>1713</v>
      </c>
      <c r="F108" s="344">
        <f t="shared" si="36"/>
        <v>44039</v>
      </c>
      <c r="G108" s="347">
        <v>23744</v>
      </c>
      <c r="H108" s="344">
        <f t="shared" si="36"/>
        <v>-535</v>
      </c>
      <c r="I108" s="347">
        <v>-280</v>
      </c>
      <c r="J108" s="344">
        <f t="shared" si="34"/>
        <v>47311</v>
      </c>
      <c r="K108" s="347">
        <f t="shared" si="35"/>
        <v>25177</v>
      </c>
      <c r="L108" s="354"/>
    </row>
    <row r="109" spans="2:12">
      <c r="B109" s="314"/>
      <c r="C109" s="419" t="s">
        <v>150</v>
      </c>
      <c r="D109" s="340">
        <v>-48972</v>
      </c>
      <c r="E109" s="341">
        <v>-50334</v>
      </c>
      <c r="F109" s="340">
        <v>-149469</v>
      </c>
      <c r="G109" s="341">
        <v>-214655</v>
      </c>
      <c r="H109" s="340">
        <v>-4481</v>
      </c>
      <c r="I109" s="341">
        <v>2417</v>
      </c>
      <c r="J109" s="340">
        <f t="shared" si="34"/>
        <v>-202922</v>
      </c>
      <c r="K109" s="341">
        <f t="shared" si="35"/>
        <v>-262572</v>
      </c>
      <c r="L109" s="370"/>
    </row>
    <row r="110" spans="2:12">
      <c r="B110" s="343"/>
      <c r="C110" s="418" t="s">
        <v>372</v>
      </c>
      <c r="D110" s="344">
        <f>+'[35]Segmentos LN Generacion'!P110</f>
        <v>-6380</v>
      </c>
      <c r="E110" s="347">
        <v>-4711</v>
      </c>
      <c r="F110" s="344">
        <f>+'[35]Segmentos LN Distribucion'!P110</f>
        <v>-23419</v>
      </c>
      <c r="G110" s="347">
        <v>-33584</v>
      </c>
      <c r="H110" s="344">
        <f>+'[35]Segmentos pais'!P110-D110-F110</f>
        <v>-98</v>
      </c>
      <c r="I110" s="347">
        <v>0</v>
      </c>
      <c r="J110" s="344">
        <f t="shared" si="34"/>
        <v>-29897</v>
      </c>
      <c r="K110" s="347">
        <f t="shared" si="35"/>
        <v>-38295</v>
      </c>
      <c r="L110" s="354"/>
    </row>
    <row r="111" spans="2:12">
      <c r="B111" s="343"/>
      <c r="C111" s="418" t="s">
        <v>373</v>
      </c>
      <c r="D111" s="344">
        <f>+'[35]Segmentos LN Generacion'!P111</f>
        <v>-26217</v>
      </c>
      <c r="E111" s="347">
        <v>-27317</v>
      </c>
      <c r="F111" s="344">
        <f>+'[35]Segmentos LN Distribucion'!P111</f>
        <v>-21574</v>
      </c>
      <c r="G111" s="347">
        <v>-25485</v>
      </c>
      <c r="H111" s="344">
        <f>+'[35]Segmentos pais'!P111-D111-F111</f>
        <v>-6475</v>
      </c>
      <c r="I111" s="347">
        <v>-6504</v>
      </c>
      <c r="J111" s="344">
        <f t="shared" si="34"/>
        <v>-54266</v>
      </c>
      <c r="K111" s="347">
        <f t="shared" si="35"/>
        <v>-59306</v>
      </c>
      <c r="L111" s="354"/>
    </row>
    <row r="112" spans="2:12">
      <c r="B112" s="343"/>
      <c r="C112" s="418" t="s">
        <v>173</v>
      </c>
      <c r="D112" s="344">
        <f>+D109-D110-D111</f>
        <v>-16375</v>
      </c>
      <c r="E112" s="347">
        <v>-18306</v>
      </c>
      <c r="F112" s="344">
        <f>+F109-F110-F111</f>
        <v>-104476</v>
      </c>
      <c r="G112" s="347">
        <v>-155586</v>
      </c>
      <c r="H112" s="344">
        <f>+'[35]Segmentos pais'!P112-D112-F112+1</f>
        <v>2093</v>
      </c>
      <c r="I112" s="347">
        <v>8921</v>
      </c>
      <c r="J112" s="344">
        <f t="shared" si="34"/>
        <v>-118758</v>
      </c>
      <c r="K112" s="347">
        <f t="shared" si="35"/>
        <v>-164971</v>
      </c>
      <c r="L112" s="354"/>
    </row>
    <row r="113" spans="2:12">
      <c r="B113" s="343"/>
      <c r="C113" s="417" t="s">
        <v>374</v>
      </c>
      <c r="D113" s="344">
        <v>0</v>
      </c>
      <c r="E113" s="347">
        <v>0</v>
      </c>
      <c r="F113" s="344">
        <v>0</v>
      </c>
      <c r="G113" s="347">
        <v>3</v>
      </c>
      <c r="H113" s="344">
        <v>0</v>
      </c>
      <c r="I113" s="347">
        <v>0</v>
      </c>
      <c r="J113" s="344">
        <f t="shared" si="34"/>
        <v>0</v>
      </c>
      <c r="K113" s="347">
        <f t="shared" si="35"/>
        <v>3</v>
      </c>
      <c r="L113" s="354"/>
    </row>
    <row r="114" spans="2:12">
      <c r="B114" s="343"/>
      <c r="C114" s="417" t="s">
        <v>375</v>
      </c>
      <c r="D114" s="319">
        <f t="shared" ref="D114:K114" si="37">+D115+D116</f>
        <v>18220</v>
      </c>
      <c r="E114" s="341">
        <v>-8983</v>
      </c>
      <c r="F114" s="319">
        <f t="shared" si="37"/>
        <v>-3405</v>
      </c>
      <c r="G114" s="341">
        <v>-2783</v>
      </c>
      <c r="H114" s="319">
        <f t="shared" si="37"/>
        <v>-12404</v>
      </c>
      <c r="I114" s="341">
        <v>14226</v>
      </c>
      <c r="J114" s="319">
        <f t="shared" si="37"/>
        <v>2411</v>
      </c>
      <c r="K114" s="341">
        <f t="shared" si="37"/>
        <v>2460</v>
      </c>
      <c r="L114" s="370"/>
    </row>
    <row r="115" spans="2:12">
      <c r="B115" s="343"/>
      <c r="C115" s="418" t="s">
        <v>376</v>
      </c>
      <c r="D115" s="344">
        <v>55256</v>
      </c>
      <c r="E115" s="347">
        <v>-5871</v>
      </c>
      <c r="F115" s="344">
        <v>9379</v>
      </c>
      <c r="G115" s="347">
        <v>8744</v>
      </c>
      <c r="H115" s="344">
        <v>2135</v>
      </c>
      <c r="I115" s="347">
        <v>64831</v>
      </c>
      <c r="J115" s="344">
        <f>+D115+F115+H115</f>
        <v>66770</v>
      </c>
      <c r="K115" s="347">
        <f>+I115+G115+E115</f>
        <v>67704</v>
      </c>
      <c r="L115" s="354"/>
    </row>
    <row r="116" spans="2:12">
      <c r="B116" s="343"/>
      <c r="C116" s="418" t="s">
        <v>377</v>
      </c>
      <c r="D116" s="344">
        <v>-37036</v>
      </c>
      <c r="E116" s="347">
        <v>-3112</v>
      </c>
      <c r="F116" s="344">
        <v>-12784</v>
      </c>
      <c r="G116" s="347">
        <v>-11527</v>
      </c>
      <c r="H116" s="344">
        <v>-14539</v>
      </c>
      <c r="I116" s="347">
        <v>-50605</v>
      </c>
      <c r="J116" s="344">
        <f>+D116+F116+H116</f>
        <v>-64359</v>
      </c>
      <c r="K116" s="347">
        <f>+I116+G116+E116</f>
        <v>-65244</v>
      </c>
      <c r="L116" s="354"/>
    </row>
    <row r="117" spans="2:12" ht="6.75" customHeight="1">
      <c r="C117" s="320"/>
      <c r="D117" s="320"/>
      <c r="E117" s="320"/>
      <c r="F117" s="320"/>
      <c r="G117" s="320"/>
      <c r="H117" s="320"/>
      <c r="I117" s="320"/>
      <c r="J117" s="320"/>
      <c r="K117" s="320"/>
    </row>
    <row r="118" spans="2:12" ht="24">
      <c r="B118" s="358"/>
      <c r="C118" s="417" t="s">
        <v>378</v>
      </c>
      <c r="D118" s="344">
        <v>495</v>
      </c>
      <c r="E118" s="347">
        <v>384</v>
      </c>
      <c r="F118" s="344">
        <v>0</v>
      </c>
      <c r="G118" s="347">
        <v>0</v>
      </c>
      <c r="H118" s="344">
        <v>0</v>
      </c>
      <c r="I118" s="347">
        <v>-55</v>
      </c>
      <c r="J118" s="344">
        <f>+D118+F118+H118</f>
        <v>495</v>
      </c>
      <c r="K118" s="347">
        <f>+I118+G118+E118</f>
        <v>329</v>
      </c>
      <c r="L118" s="354"/>
    </row>
    <row r="119" spans="2:12">
      <c r="B119" s="359"/>
      <c r="C119" s="417" t="s">
        <v>392</v>
      </c>
      <c r="D119" s="340">
        <f>+D120+D121</f>
        <v>194</v>
      </c>
      <c r="E119" s="317">
        <v>-106</v>
      </c>
      <c r="F119" s="340">
        <f t="shared" ref="F119:J119" si="38">+F120+F121</f>
        <v>-6</v>
      </c>
      <c r="G119" s="317">
        <v>601</v>
      </c>
      <c r="H119" s="340">
        <f t="shared" si="38"/>
        <v>0</v>
      </c>
      <c r="I119" s="317">
        <v>0</v>
      </c>
      <c r="J119" s="340">
        <f t="shared" si="38"/>
        <v>188</v>
      </c>
      <c r="K119" s="317">
        <f>+K120+K121</f>
        <v>495</v>
      </c>
      <c r="L119" s="309"/>
    </row>
    <row r="120" spans="2:12">
      <c r="B120" s="314"/>
      <c r="C120" s="418" t="s">
        <v>380</v>
      </c>
      <c r="D120" s="344">
        <v>150</v>
      </c>
      <c r="E120" s="347">
        <v>-108</v>
      </c>
      <c r="F120" s="344">
        <v>0</v>
      </c>
      <c r="G120" s="347">
        <v>24</v>
      </c>
      <c r="H120" s="344">
        <v>0</v>
      </c>
      <c r="I120" s="347">
        <v>0</v>
      </c>
      <c r="J120" s="344">
        <f>+D120+F120+H120</f>
        <v>150</v>
      </c>
      <c r="K120" s="347">
        <f>+I120+G120+E120</f>
        <v>-84</v>
      </c>
      <c r="L120" s="354"/>
    </row>
    <row r="121" spans="2:12">
      <c r="B121" s="314"/>
      <c r="C121" s="418" t="s">
        <v>381</v>
      </c>
      <c r="D121" s="344">
        <v>44</v>
      </c>
      <c r="E121" s="347">
        <v>2</v>
      </c>
      <c r="F121" s="344">
        <v>-6</v>
      </c>
      <c r="G121" s="347">
        <v>577</v>
      </c>
      <c r="H121" s="344">
        <v>0</v>
      </c>
      <c r="I121" s="347">
        <v>0</v>
      </c>
      <c r="J121" s="344">
        <f>+D121+F121+H121</f>
        <v>38</v>
      </c>
      <c r="K121" s="347">
        <f>+I121+G121+E121</f>
        <v>579</v>
      </c>
      <c r="L121" s="354"/>
    </row>
    <row r="122" spans="2:12">
      <c r="C122" s="320"/>
      <c r="D122" s="320"/>
      <c r="E122" s="320"/>
      <c r="F122" s="320"/>
      <c r="G122" s="320"/>
      <c r="H122" s="320"/>
      <c r="I122" s="320"/>
      <c r="J122" s="320"/>
      <c r="K122" s="320"/>
    </row>
    <row r="123" spans="2:12">
      <c r="B123" s="314" t="s">
        <v>393</v>
      </c>
      <c r="C123" s="419"/>
      <c r="D123" s="340">
        <f t="shared" ref="D123:K123" si="39">+D103+D105+D118+D119</f>
        <v>345824</v>
      </c>
      <c r="E123" s="317">
        <v>253184</v>
      </c>
      <c r="F123" s="340">
        <f t="shared" si="39"/>
        <v>194783</v>
      </c>
      <c r="G123" s="317">
        <v>17109</v>
      </c>
      <c r="H123" s="340">
        <f t="shared" si="39"/>
        <v>-36750</v>
      </c>
      <c r="I123" s="317">
        <f>9838+1</f>
        <v>9839</v>
      </c>
      <c r="J123" s="340">
        <f t="shared" si="39"/>
        <v>503857</v>
      </c>
      <c r="K123" s="317">
        <f t="shared" si="39"/>
        <v>280132</v>
      </c>
      <c r="L123" s="309"/>
    </row>
    <row r="124" spans="2:12">
      <c r="C124" s="320"/>
      <c r="D124" s="320"/>
      <c r="E124" s="320"/>
      <c r="F124" s="320"/>
      <c r="G124" s="320"/>
      <c r="H124" s="320"/>
      <c r="I124" s="320"/>
      <c r="J124" s="320"/>
      <c r="K124" s="320"/>
    </row>
    <row r="125" spans="2:12">
      <c r="B125" s="343"/>
      <c r="C125" s="417" t="s">
        <v>383</v>
      </c>
      <c r="D125" s="344">
        <v>-118890</v>
      </c>
      <c r="E125" s="347">
        <v>-89676</v>
      </c>
      <c r="F125" s="344">
        <v>-52579</v>
      </c>
      <c r="G125" s="347">
        <v>-31266</v>
      </c>
      <c r="H125" s="344">
        <v>1048</v>
      </c>
      <c r="I125" s="347">
        <v>-15787</v>
      </c>
      <c r="J125" s="344">
        <f>+D125+F125+H125</f>
        <v>-170421</v>
      </c>
      <c r="K125" s="347">
        <f>+I125+G125+E125</f>
        <v>-136729</v>
      </c>
      <c r="L125" s="354"/>
    </row>
    <row r="126" spans="2:12">
      <c r="C126" s="320"/>
      <c r="D126" s="320"/>
      <c r="E126" s="320"/>
      <c r="F126" s="320"/>
      <c r="G126" s="320"/>
      <c r="H126" s="320"/>
      <c r="I126" s="320"/>
      <c r="J126" s="320"/>
      <c r="K126" s="320"/>
    </row>
    <row r="127" spans="2:12">
      <c r="B127" s="314" t="s">
        <v>384</v>
      </c>
      <c r="C127" s="419"/>
      <c r="D127" s="319">
        <f t="shared" ref="D127:J127" si="40">+D123+D125</f>
        <v>226934</v>
      </c>
      <c r="E127" s="341">
        <v>163508</v>
      </c>
      <c r="F127" s="319">
        <f t="shared" si="40"/>
        <v>142204</v>
      </c>
      <c r="G127" s="341">
        <v>-14157</v>
      </c>
      <c r="H127" s="319">
        <f t="shared" si="40"/>
        <v>-35702</v>
      </c>
      <c r="I127" s="341">
        <f>-5949+1</f>
        <v>-5948</v>
      </c>
      <c r="J127" s="319">
        <f t="shared" si="40"/>
        <v>333436</v>
      </c>
      <c r="K127" s="341">
        <f>+K123+K125</f>
        <v>143403</v>
      </c>
      <c r="L127" s="370"/>
    </row>
    <row r="128" spans="2:12">
      <c r="B128" s="343"/>
      <c r="C128" s="417" t="s">
        <v>385</v>
      </c>
      <c r="D128" s="344">
        <v>0</v>
      </c>
      <c r="E128" s="347">
        <v>0</v>
      </c>
      <c r="F128" s="344">
        <v>0</v>
      </c>
      <c r="G128" s="347">
        <v>0</v>
      </c>
      <c r="H128" s="344">
        <v>0</v>
      </c>
      <c r="I128" s="347">
        <v>0</v>
      </c>
      <c r="J128" s="344">
        <f>+D128+F128+H128</f>
        <v>0</v>
      </c>
      <c r="K128" s="347">
        <f>+I128+G128+E128</f>
        <v>0</v>
      </c>
      <c r="L128" s="354"/>
    </row>
    <row r="129" spans="2:12">
      <c r="B129" s="314" t="s">
        <v>124</v>
      </c>
      <c r="C129" s="417"/>
      <c r="D129" s="319">
        <f t="shared" ref="D129:K129" si="41">+D127+D128</f>
        <v>226934</v>
      </c>
      <c r="E129" s="341">
        <v>163508</v>
      </c>
      <c r="F129" s="319">
        <f t="shared" si="41"/>
        <v>142204</v>
      </c>
      <c r="G129" s="341">
        <v>-14157</v>
      </c>
      <c r="H129" s="319">
        <f t="shared" si="41"/>
        <v>-35702</v>
      </c>
      <c r="I129" s="341">
        <f>-5949+1</f>
        <v>-5948</v>
      </c>
      <c r="J129" s="319">
        <f t="shared" si="41"/>
        <v>333436</v>
      </c>
      <c r="K129" s="341">
        <f t="shared" si="41"/>
        <v>143403</v>
      </c>
      <c r="L129" s="370"/>
    </row>
    <row r="130" spans="2:12" ht="6" customHeight="1">
      <c r="C130" s="320"/>
      <c r="D130" s="320"/>
      <c r="E130" s="320"/>
      <c r="F130" s="320"/>
      <c r="G130" s="320"/>
      <c r="H130" s="320"/>
      <c r="I130" s="320"/>
      <c r="J130" s="320"/>
      <c r="K130" s="320"/>
    </row>
    <row r="131" spans="2:12">
      <c r="B131" s="343"/>
      <c r="C131" s="417" t="s">
        <v>386</v>
      </c>
      <c r="D131" s="319">
        <f t="shared" ref="D131:H131" si="42">+D129</f>
        <v>226934</v>
      </c>
      <c r="E131" s="341">
        <v>163508</v>
      </c>
      <c r="F131" s="319">
        <f t="shared" si="42"/>
        <v>142204</v>
      </c>
      <c r="G131" s="341">
        <v>-14157</v>
      </c>
      <c r="H131" s="319">
        <f t="shared" si="42"/>
        <v>-35702</v>
      </c>
      <c r="I131" s="341">
        <f>-5949+1</f>
        <v>-5948</v>
      </c>
      <c r="J131" s="319" t="e">
        <f>+J132+J133</f>
        <v>#REF!</v>
      </c>
      <c r="K131" s="341" t="e">
        <f>+K132+K133</f>
        <v>#REF!</v>
      </c>
      <c r="L131" s="370"/>
    </row>
    <row r="132" spans="2:12" ht="12" customHeight="1">
      <c r="B132" s="343"/>
      <c r="C132" s="419" t="s">
        <v>73</v>
      </c>
      <c r="D132" s="319"/>
      <c r="E132" s="347"/>
      <c r="F132" s="319"/>
      <c r="G132" s="347"/>
      <c r="H132" s="319"/>
      <c r="I132" s="347"/>
      <c r="J132" s="344" t="e">
        <f>+#REF!</f>
        <v>#REF!</v>
      </c>
      <c r="K132" s="371" t="e">
        <f>+#REF!</f>
        <v>#REF!</v>
      </c>
      <c r="L132" s="354"/>
    </row>
    <row r="133" spans="2:12">
      <c r="B133" s="343"/>
      <c r="C133" s="419" t="s">
        <v>74</v>
      </c>
      <c r="D133" s="340"/>
      <c r="E133" s="347"/>
      <c r="F133" s="340"/>
      <c r="G133" s="347"/>
      <c r="H133" s="340"/>
      <c r="I133" s="347"/>
      <c r="J133" s="344" t="e">
        <f>+#REF!</f>
        <v>#REF!</v>
      </c>
      <c r="K133" s="371" t="e">
        <f>+#REF!</f>
        <v>#REF!</v>
      </c>
      <c r="L133" s="354"/>
    </row>
    <row r="135" spans="2:12" s="329" customFormat="1"/>
    <row r="136" spans="2:12">
      <c r="D136" s="320"/>
      <c r="E136" s="320"/>
      <c r="F136" s="320"/>
      <c r="G136" s="320"/>
      <c r="H136" s="320"/>
      <c r="I136" s="320"/>
      <c r="J136" s="320"/>
      <c r="K136" s="320"/>
      <c r="L136" s="320"/>
    </row>
    <row r="137" spans="2:12">
      <c r="D137" s="320"/>
      <c r="F137" s="320"/>
      <c r="H137" s="320"/>
      <c r="J137" s="320"/>
    </row>
    <row r="141" spans="2:12">
      <c r="D141" s="362"/>
    </row>
    <row r="143" spans="2:12" ht="12" customHeight="1">
      <c r="B143" s="480" t="s">
        <v>196</v>
      </c>
      <c r="C143" s="481"/>
      <c r="D143" s="482" t="s">
        <v>106</v>
      </c>
      <c r="E143" s="483"/>
      <c r="F143" s="482" t="s">
        <v>57</v>
      </c>
      <c r="G143" s="483"/>
      <c r="H143" s="482" t="s">
        <v>396</v>
      </c>
      <c r="I143" s="483"/>
      <c r="J143" s="482" t="s">
        <v>20</v>
      </c>
      <c r="K143" s="483"/>
    </row>
    <row r="144" spans="2:12">
      <c r="B144" s="472" t="s">
        <v>387</v>
      </c>
      <c r="C144" s="473"/>
      <c r="D144" s="310">
        <f>+D76</f>
        <v>43190</v>
      </c>
      <c r="E144" s="311">
        <f>+E76</f>
        <v>42825</v>
      </c>
      <c r="F144" s="310">
        <f t="shared" ref="F144:K144" si="43">+D144</f>
        <v>43190</v>
      </c>
      <c r="G144" s="311">
        <f t="shared" si="43"/>
        <v>42825</v>
      </c>
      <c r="H144" s="310">
        <f t="shared" si="43"/>
        <v>43190</v>
      </c>
      <c r="I144" s="311">
        <f t="shared" si="43"/>
        <v>42825</v>
      </c>
      <c r="J144" s="310">
        <f t="shared" si="43"/>
        <v>43190</v>
      </c>
      <c r="K144" s="311">
        <f t="shared" si="43"/>
        <v>42825</v>
      </c>
    </row>
    <row r="145" spans="2:12">
      <c r="B145" s="474"/>
      <c r="C145" s="475"/>
      <c r="D145" s="312" t="s">
        <v>242</v>
      </c>
      <c r="E145" s="313" t="s">
        <v>242</v>
      </c>
      <c r="F145" s="312" t="s">
        <v>242</v>
      </c>
      <c r="G145" s="313" t="s">
        <v>242</v>
      </c>
      <c r="H145" s="312" t="s">
        <v>242</v>
      </c>
      <c r="I145" s="313" t="s">
        <v>242</v>
      </c>
      <c r="J145" s="312" t="s">
        <v>242</v>
      </c>
      <c r="K145" s="313" t="s">
        <v>242</v>
      </c>
    </row>
    <row r="147" spans="2:12">
      <c r="B147" s="314"/>
      <c r="C147" s="422" t="s">
        <v>388</v>
      </c>
      <c r="D147" s="344">
        <v>223982</v>
      </c>
      <c r="E147" s="347">
        <v>175773</v>
      </c>
      <c r="F147" s="344">
        <v>-49151</v>
      </c>
      <c r="G147" s="347">
        <v>73628</v>
      </c>
      <c r="H147" s="344">
        <v>-45269</v>
      </c>
      <c r="I147" s="347">
        <v>-45805</v>
      </c>
      <c r="J147" s="344">
        <f t="shared" ref="J147:K149" si="44">+F147+H147+D147</f>
        <v>129562</v>
      </c>
      <c r="K147" s="347">
        <f t="shared" si="44"/>
        <v>203596</v>
      </c>
    </row>
    <row r="148" spans="2:12">
      <c r="B148" s="314"/>
      <c r="C148" s="422" t="s">
        <v>389</v>
      </c>
      <c r="D148" s="344">
        <v>-101550</v>
      </c>
      <c r="E148" s="347">
        <v>-69991</v>
      </c>
      <c r="F148" s="344">
        <v>-295414</v>
      </c>
      <c r="G148" s="347">
        <v>-195321</v>
      </c>
      <c r="H148" s="344">
        <v>24934</v>
      </c>
      <c r="I148" s="347">
        <v>-624175</v>
      </c>
      <c r="J148" s="344">
        <f t="shared" si="44"/>
        <v>-372030</v>
      </c>
      <c r="K148" s="347">
        <f t="shared" si="44"/>
        <v>-889487</v>
      </c>
    </row>
    <row r="149" spans="2:12">
      <c r="B149" s="314"/>
      <c r="C149" s="422" t="s">
        <v>390</v>
      </c>
      <c r="D149" s="344">
        <v>-175027</v>
      </c>
      <c r="E149" s="347">
        <v>-225688</v>
      </c>
      <c r="F149" s="344">
        <v>237591</v>
      </c>
      <c r="G149" s="347">
        <v>-43529</v>
      </c>
      <c r="H149" s="344">
        <v>-86800</v>
      </c>
      <c r="I149" s="347">
        <v>-94700</v>
      </c>
      <c r="J149" s="344">
        <f t="shared" si="44"/>
        <v>-24236</v>
      </c>
      <c r="K149" s="347">
        <f t="shared" si="44"/>
        <v>-363917</v>
      </c>
      <c r="L149" s="354"/>
    </row>
  </sheetData>
  <mergeCells count="24">
    <mergeCell ref="J3:K3"/>
    <mergeCell ref="B4:C5"/>
    <mergeCell ref="B37:C38"/>
    <mergeCell ref="B3:C3"/>
    <mergeCell ref="D3:E3"/>
    <mergeCell ref="F3:G3"/>
    <mergeCell ref="H3:I3"/>
    <mergeCell ref="B36:C36"/>
    <mergeCell ref="D36:E36"/>
    <mergeCell ref="F36:G36"/>
    <mergeCell ref="H36:I36"/>
    <mergeCell ref="J36:K36"/>
    <mergeCell ref="H143:I143"/>
    <mergeCell ref="J143:K143"/>
    <mergeCell ref="B75:C75"/>
    <mergeCell ref="D75:E75"/>
    <mergeCell ref="F75:G75"/>
    <mergeCell ref="H75:I75"/>
    <mergeCell ref="J75:K75"/>
    <mergeCell ref="B144:C145"/>
    <mergeCell ref="B76:C77"/>
    <mergeCell ref="B143:C143"/>
    <mergeCell ref="D143:E143"/>
    <mergeCell ref="F143:G143"/>
  </mergeCells>
  <pageMargins left="0.75" right="0.75" top="1" bottom="1" header="0" footer="0"/>
  <pageSetup paperSize="9" scale="5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55"/>
  <sheetViews>
    <sheetView zoomScale="90" zoomScaleNormal="90" workbookViewId="0"/>
  </sheetViews>
  <sheetFormatPr baseColWidth="10" defaultRowHeight="12"/>
  <cols>
    <col min="1" max="1" width="3.5703125" style="306" customWidth="1"/>
    <col min="2" max="2" width="2.85546875" style="306" customWidth="1"/>
    <col min="3" max="3" width="69.7109375" style="306" customWidth="1"/>
    <col min="4" max="4" width="16.7109375" style="306" customWidth="1"/>
    <col min="5" max="5" width="13.42578125" style="306" bestFit="1" customWidth="1"/>
    <col min="6" max="6" width="12" style="306" bestFit="1" customWidth="1"/>
    <col min="7" max="26" width="16.7109375" style="306" customWidth="1"/>
    <col min="27" max="27" width="16.5703125" style="320" customWidth="1"/>
    <col min="28" max="28" width="16.5703125" style="308" customWidth="1"/>
    <col min="29" max="29" width="16.5703125" style="320" customWidth="1"/>
    <col min="30" max="30" width="14.85546875" style="306" customWidth="1"/>
    <col min="31" max="32" width="6.5703125" style="306" customWidth="1"/>
    <col min="33" max="33" width="12" style="306" bestFit="1" customWidth="1"/>
    <col min="34" max="34" width="13.42578125" style="306" bestFit="1" customWidth="1"/>
    <col min="35" max="35" width="12.85546875" style="306" bestFit="1" customWidth="1"/>
    <col min="36" max="16384" width="11.42578125" style="306"/>
  </cols>
  <sheetData>
    <row r="1" spans="2:30">
      <c r="AA1" s="306"/>
      <c r="AC1" s="309"/>
      <c r="AD1" s="320"/>
    </row>
    <row r="2" spans="2:30" ht="18" customHeight="1">
      <c r="B2" s="499" t="s">
        <v>196</v>
      </c>
      <c r="C2" s="500"/>
      <c r="D2" s="496" t="s">
        <v>197</v>
      </c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8"/>
      <c r="T2" s="320"/>
      <c r="U2" s="308"/>
      <c r="V2" s="320"/>
      <c r="AA2" s="306"/>
      <c r="AB2" s="306"/>
      <c r="AC2" s="306"/>
    </row>
    <row r="3" spans="2:30" ht="12" customHeight="1">
      <c r="B3" s="484" t="s">
        <v>107</v>
      </c>
      <c r="C3" s="485"/>
      <c r="D3" s="482" t="s">
        <v>25</v>
      </c>
      <c r="E3" s="483"/>
      <c r="F3" s="482" t="s">
        <v>10</v>
      </c>
      <c r="G3" s="483"/>
      <c r="H3" s="482" t="s">
        <v>38</v>
      </c>
      <c r="I3" s="501"/>
      <c r="J3" s="482" t="s">
        <v>14</v>
      </c>
      <c r="K3" s="501"/>
      <c r="L3" s="482" t="s">
        <v>12</v>
      </c>
      <c r="M3" s="501"/>
      <c r="N3" s="482" t="s">
        <v>412</v>
      </c>
      <c r="O3" s="501"/>
      <c r="P3" s="482" t="s">
        <v>20</v>
      </c>
      <c r="Q3" s="483"/>
      <c r="T3" s="320"/>
      <c r="U3" s="308"/>
      <c r="V3" s="320"/>
      <c r="AA3" s="306"/>
      <c r="AB3" s="306"/>
      <c r="AC3" s="306"/>
    </row>
    <row r="4" spans="2:30">
      <c r="B4" s="486" t="s">
        <v>307</v>
      </c>
      <c r="C4" s="490"/>
      <c r="D4" s="310">
        <f>+'[35]Segmentos pais'!D4</f>
        <v>43190</v>
      </c>
      <c r="E4" s="311">
        <f>+'[35]Segmentos pais'!E4</f>
        <v>43100</v>
      </c>
      <c r="F4" s="310">
        <f t="shared" ref="F4:Q4" si="0">+D4</f>
        <v>43190</v>
      </c>
      <c r="G4" s="311">
        <f t="shared" si="0"/>
        <v>43100</v>
      </c>
      <c r="H4" s="310">
        <f t="shared" si="0"/>
        <v>43190</v>
      </c>
      <c r="I4" s="311">
        <f t="shared" si="0"/>
        <v>43100</v>
      </c>
      <c r="J4" s="310">
        <f t="shared" si="0"/>
        <v>43190</v>
      </c>
      <c r="K4" s="311">
        <f t="shared" si="0"/>
        <v>43100</v>
      </c>
      <c r="L4" s="310">
        <f t="shared" si="0"/>
        <v>43190</v>
      </c>
      <c r="M4" s="311">
        <f t="shared" si="0"/>
        <v>43100</v>
      </c>
      <c r="N4" s="310">
        <f t="shared" si="0"/>
        <v>43190</v>
      </c>
      <c r="O4" s="311">
        <f t="shared" si="0"/>
        <v>43100</v>
      </c>
      <c r="P4" s="310">
        <f t="shared" si="0"/>
        <v>43190</v>
      </c>
      <c r="Q4" s="311">
        <f t="shared" si="0"/>
        <v>43100</v>
      </c>
      <c r="T4" s="320"/>
      <c r="U4" s="308"/>
      <c r="V4" s="320"/>
      <c r="AA4" s="306"/>
      <c r="AB4" s="306"/>
      <c r="AC4" s="306"/>
    </row>
    <row r="5" spans="2:30">
      <c r="B5" s="491"/>
      <c r="C5" s="492"/>
      <c r="D5" s="312" t="s">
        <v>242</v>
      </c>
      <c r="E5" s="313" t="s">
        <v>242</v>
      </c>
      <c r="F5" s="312" t="s">
        <v>242</v>
      </c>
      <c r="G5" s="313" t="s">
        <v>242</v>
      </c>
      <c r="H5" s="312" t="s">
        <v>242</v>
      </c>
      <c r="I5" s="313" t="s">
        <v>242</v>
      </c>
      <c r="J5" s="312" t="s">
        <v>242</v>
      </c>
      <c r="K5" s="313" t="s">
        <v>242</v>
      </c>
      <c r="L5" s="312" t="s">
        <v>242</v>
      </c>
      <c r="M5" s="313" t="s">
        <v>242</v>
      </c>
      <c r="N5" s="312" t="s">
        <v>242</v>
      </c>
      <c r="O5" s="313" t="s">
        <v>242</v>
      </c>
      <c r="P5" s="312" t="s">
        <v>242</v>
      </c>
      <c r="Q5" s="313" t="s">
        <v>242</v>
      </c>
      <c r="T5" s="320"/>
      <c r="U5" s="308"/>
      <c r="V5" s="320"/>
      <c r="AA5" s="306"/>
      <c r="AB5" s="306"/>
      <c r="AC5" s="306"/>
    </row>
    <row r="6" spans="2:30">
      <c r="B6" s="314" t="s">
        <v>308</v>
      </c>
      <c r="C6" s="416"/>
      <c r="D6" s="315">
        <f t="shared" ref="D6:N6" si="1">SUM(D7:D16)</f>
        <v>0</v>
      </c>
      <c r="E6" s="316">
        <f>SUM(E7:E16)</f>
        <v>0</v>
      </c>
      <c r="F6" s="315">
        <f t="shared" si="1"/>
        <v>323508</v>
      </c>
      <c r="G6" s="316">
        <f>SUM(G7:G16)</f>
        <v>316209</v>
      </c>
      <c r="H6" s="315">
        <f t="shared" si="1"/>
        <v>509440</v>
      </c>
      <c r="I6" s="316">
        <f>SUM(I7:I16)</f>
        <v>437446</v>
      </c>
      <c r="J6" s="315">
        <f t="shared" si="1"/>
        <v>342347</v>
      </c>
      <c r="K6" s="316">
        <f>SUM(K7:K16)</f>
        <v>327200</v>
      </c>
      <c r="L6" s="315">
        <f t="shared" si="1"/>
        <v>411556</v>
      </c>
      <c r="M6" s="316">
        <f>SUM(M7:M16)</f>
        <v>412379</v>
      </c>
      <c r="N6" s="315">
        <f t="shared" si="1"/>
        <v>-65819</v>
      </c>
      <c r="O6" s="316">
        <f>SUM(O7:O16)</f>
        <v>-64820</v>
      </c>
      <c r="P6" s="319">
        <f>SUM(P7:P16)</f>
        <v>1521032</v>
      </c>
      <c r="Q6" s="317">
        <f>SUM(Q7:Q16)</f>
        <v>1428414</v>
      </c>
      <c r="U6" s="308"/>
      <c r="V6" s="320"/>
      <c r="Z6" s="307"/>
      <c r="AB6" s="320"/>
    </row>
    <row r="7" spans="2:30">
      <c r="B7" s="415"/>
      <c r="C7" s="416" t="s">
        <v>309</v>
      </c>
      <c r="D7" s="315">
        <v>0</v>
      </c>
      <c r="E7" s="366">
        <v>0</v>
      </c>
      <c r="F7" s="315">
        <v>147015</v>
      </c>
      <c r="G7" s="366">
        <v>140455</v>
      </c>
      <c r="H7" s="315">
        <v>134315</v>
      </c>
      <c r="I7" s="366">
        <v>136694</v>
      </c>
      <c r="J7" s="315">
        <v>124783</v>
      </c>
      <c r="K7" s="366">
        <v>179828</v>
      </c>
      <c r="L7" s="315">
        <v>138159</v>
      </c>
      <c r="M7" s="366">
        <v>141609</v>
      </c>
      <c r="N7" s="315">
        <v>0</v>
      </c>
      <c r="O7" s="366">
        <v>0</v>
      </c>
      <c r="P7" s="319">
        <f t="shared" ref="P7:Q12" si="2">+D7+F7+H7+J7+L7+N7</f>
        <v>544272</v>
      </c>
      <c r="Q7" s="317">
        <f t="shared" si="2"/>
        <v>598586</v>
      </c>
      <c r="R7" s="320"/>
      <c r="S7" s="320"/>
      <c r="T7" s="320"/>
      <c r="U7" s="308"/>
      <c r="V7" s="320"/>
      <c r="AA7" s="306"/>
      <c r="AB7" s="306"/>
      <c r="AC7" s="306"/>
    </row>
    <row r="8" spans="2:30">
      <c r="B8" s="415"/>
      <c r="C8" s="416" t="s">
        <v>310</v>
      </c>
      <c r="D8" s="315">
        <v>0</v>
      </c>
      <c r="E8" s="366">
        <v>0</v>
      </c>
      <c r="F8" s="315">
        <v>0</v>
      </c>
      <c r="G8" s="366">
        <v>0</v>
      </c>
      <c r="H8" s="315">
        <v>52704</v>
      </c>
      <c r="I8" s="366">
        <v>45592</v>
      </c>
      <c r="J8" s="315">
        <v>69557</v>
      </c>
      <c r="K8" s="366">
        <v>28657</v>
      </c>
      <c r="L8" s="315">
        <v>0</v>
      </c>
      <c r="M8" s="366">
        <v>0</v>
      </c>
      <c r="N8" s="315">
        <v>0</v>
      </c>
      <c r="O8" s="366">
        <v>0</v>
      </c>
      <c r="P8" s="319">
        <f t="shared" si="2"/>
        <v>122261</v>
      </c>
      <c r="Q8" s="317">
        <f t="shared" si="2"/>
        <v>74249</v>
      </c>
      <c r="S8" s="320"/>
      <c r="T8" s="320"/>
      <c r="U8" s="308"/>
      <c r="V8" s="320"/>
      <c r="AA8" s="306"/>
      <c r="AB8" s="306"/>
      <c r="AC8" s="306"/>
    </row>
    <row r="9" spans="2:30">
      <c r="B9" s="415"/>
      <c r="C9" s="416" t="s">
        <v>311</v>
      </c>
      <c r="D9" s="315">
        <v>0</v>
      </c>
      <c r="E9" s="366">
        <v>0</v>
      </c>
      <c r="F9" s="315">
        <v>5888</v>
      </c>
      <c r="G9" s="366">
        <v>9828</v>
      </c>
      <c r="H9" s="315">
        <v>17045</v>
      </c>
      <c r="I9" s="366">
        <v>13298</v>
      </c>
      <c r="J9" s="315">
        <v>7835</v>
      </c>
      <c r="K9" s="366">
        <v>4262</v>
      </c>
      <c r="L9" s="315">
        <v>10777</v>
      </c>
      <c r="M9" s="366">
        <v>10922</v>
      </c>
      <c r="N9" s="315">
        <v>0</v>
      </c>
      <c r="O9" s="366">
        <v>0</v>
      </c>
      <c r="P9" s="319">
        <f t="shared" si="2"/>
        <v>41545</v>
      </c>
      <c r="Q9" s="317">
        <f t="shared" si="2"/>
        <v>38310</v>
      </c>
      <c r="S9" s="320"/>
      <c r="T9" s="320"/>
      <c r="U9" s="308"/>
      <c r="V9" s="320"/>
      <c r="AA9" s="306"/>
      <c r="AB9" s="306"/>
      <c r="AC9" s="306"/>
    </row>
    <row r="10" spans="2:30">
      <c r="B10" s="415"/>
      <c r="C10" s="416" t="s">
        <v>312</v>
      </c>
      <c r="D10" s="315">
        <v>0</v>
      </c>
      <c r="E10" s="366">
        <v>0</v>
      </c>
      <c r="F10" s="315">
        <v>138175</v>
      </c>
      <c r="G10" s="366">
        <v>132918</v>
      </c>
      <c r="H10" s="315">
        <v>196008</v>
      </c>
      <c r="I10" s="366">
        <v>167176</v>
      </c>
      <c r="J10" s="315">
        <v>117764</v>
      </c>
      <c r="K10" s="366">
        <v>96775</v>
      </c>
      <c r="L10" s="315">
        <v>105008</v>
      </c>
      <c r="M10" s="366">
        <v>96881</v>
      </c>
      <c r="N10" s="315">
        <v>0</v>
      </c>
      <c r="O10" s="366">
        <v>-640</v>
      </c>
      <c r="P10" s="319">
        <f t="shared" si="2"/>
        <v>556955</v>
      </c>
      <c r="Q10" s="317">
        <f t="shared" si="2"/>
        <v>493110</v>
      </c>
      <c r="S10" s="320"/>
      <c r="T10" s="320"/>
      <c r="U10" s="308"/>
      <c r="V10" s="320"/>
      <c r="AA10" s="306"/>
      <c r="AB10" s="306"/>
      <c r="AC10" s="306"/>
    </row>
    <row r="11" spans="2:30">
      <c r="B11" s="415"/>
      <c r="C11" s="416" t="s">
        <v>313</v>
      </c>
      <c r="D11" s="315">
        <v>0</v>
      </c>
      <c r="E11" s="366">
        <v>0</v>
      </c>
      <c r="F11" s="315">
        <v>28611</v>
      </c>
      <c r="G11" s="366">
        <v>29225</v>
      </c>
      <c r="H11" s="315">
        <v>107006</v>
      </c>
      <c r="I11" s="366">
        <v>72251</v>
      </c>
      <c r="J11" s="315">
        <v>267</v>
      </c>
      <c r="K11" s="366">
        <v>668</v>
      </c>
      <c r="L11" s="315">
        <v>119957</v>
      </c>
      <c r="M11" s="366">
        <v>129279</v>
      </c>
      <c r="N11" s="315">
        <v>-65819</v>
      </c>
      <c r="O11" s="366">
        <v>-64180</v>
      </c>
      <c r="P11" s="319">
        <f t="shared" si="2"/>
        <v>190022</v>
      </c>
      <c r="Q11" s="317">
        <f t="shared" si="2"/>
        <v>167243</v>
      </c>
      <c r="S11" s="320"/>
      <c r="T11" s="320"/>
      <c r="U11" s="308"/>
      <c r="V11" s="320"/>
      <c r="AA11" s="306"/>
      <c r="AB11" s="306"/>
      <c r="AC11" s="306"/>
    </row>
    <row r="12" spans="2:30">
      <c r="B12" s="415"/>
      <c r="C12" s="416" t="s">
        <v>314</v>
      </c>
      <c r="D12" s="315">
        <v>0</v>
      </c>
      <c r="E12" s="366">
        <v>0</v>
      </c>
      <c r="F12" s="315">
        <v>3423</v>
      </c>
      <c r="G12" s="366">
        <v>3331</v>
      </c>
      <c r="H12" s="315">
        <v>473</v>
      </c>
      <c r="I12" s="366">
        <v>474</v>
      </c>
      <c r="J12" s="315">
        <v>22138</v>
      </c>
      <c r="K12" s="366">
        <v>17004</v>
      </c>
      <c r="L12" s="315">
        <v>31732</v>
      </c>
      <c r="M12" s="366">
        <v>31119</v>
      </c>
      <c r="N12" s="315">
        <v>0</v>
      </c>
      <c r="O12" s="366">
        <v>0</v>
      </c>
      <c r="P12" s="319">
        <f t="shared" si="2"/>
        <v>57766</v>
      </c>
      <c r="Q12" s="317">
        <f t="shared" si="2"/>
        <v>51928</v>
      </c>
      <c r="S12" s="320"/>
      <c r="T12" s="320"/>
      <c r="U12" s="308"/>
      <c r="V12" s="320"/>
      <c r="AA12" s="306"/>
      <c r="AB12" s="306"/>
      <c r="AC12" s="306"/>
    </row>
    <row r="13" spans="2:30" hidden="1">
      <c r="B13" s="415"/>
      <c r="C13" s="416"/>
      <c r="D13" s="315"/>
      <c r="E13" s="366"/>
      <c r="F13" s="315">
        <v>0</v>
      </c>
      <c r="G13" s="366">
        <v>0</v>
      </c>
      <c r="H13" s="315">
        <v>0</v>
      </c>
      <c r="I13" s="366">
        <v>0</v>
      </c>
      <c r="J13" s="315">
        <v>0</v>
      </c>
      <c r="K13" s="366">
        <v>0</v>
      </c>
      <c r="L13" s="315">
        <v>0</v>
      </c>
      <c r="M13" s="366">
        <v>0</v>
      </c>
      <c r="N13" s="315">
        <v>0</v>
      </c>
      <c r="O13" s="366">
        <v>0</v>
      </c>
      <c r="P13" s="319"/>
      <c r="Q13" s="317"/>
      <c r="S13" s="320"/>
      <c r="T13" s="320"/>
      <c r="U13" s="308"/>
      <c r="V13" s="320"/>
      <c r="AA13" s="306"/>
      <c r="AB13" s="306"/>
      <c r="AC13" s="306"/>
    </row>
    <row r="14" spans="2:30">
      <c r="B14" s="415"/>
      <c r="C14" s="416" t="s">
        <v>315</v>
      </c>
      <c r="D14" s="315">
        <v>0</v>
      </c>
      <c r="E14" s="366">
        <v>0</v>
      </c>
      <c r="F14" s="315">
        <v>396</v>
      </c>
      <c r="G14" s="366">
        <v>452</v>
      </c>
      <c r="H14" s="315">
        <v>1889</v>
      </c>
      <c r="I14" s="366">
        <v>1961</v>
      </c>
      <c r="J14" s="315">
        <v>3</v>
      </c>
      <c r="K14" s="366">
        <v>6</v>
      </c>
      <c r="L14" s="315">
        <v>5923</v>
      </c>
      <c r="M14" s="366">
        <v>2569</v>
      </c>
      <c r="N14" s="315">
        <v>0</v>
      </c>
      <c r="O14" s="366">
        <v>0</v>
      </c>
      <c r="P14" s="319">
        <f>+D14+F14+H14+J14+L14+N14</f>
        <v>8211</v>
      </c>
      <c r="Q14" s="317">
        <f>+E14+G14+I14+K14+M14+O14</f>
        <v>4988</v>
      </c>
      <c r="S14" s="320"/>
      <c r="T14" s="320"/>
      <c r="U14" s="308"/>
      <c r="V14" s="320"/>
      <c r="AA14" s="306"/>
      <c r="AB14" s="306"/>
      <c r="AC14" s="306"/>
    </row>
    <row r="15" spans="2:30"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2"/>
      <c r="T15" s="320"/>
      <c r="U15" s="308"/>
      <c r="V15" s="320"/>
      <c r="AA15" s="306"/>
      <c r="AB15" s="306"/>
      <c r="AC15" s="306"/>
    </row>
    <row r="16" spans="2:30">
      <c r="B16" s="415"/>
      <c r="C16" s="323" t="s">
        <v>316</v>
      </c>
      <c r="D16" s="315">
        <v>0</v>
      </c>
      <c r="E16" s="366">
        <v>0</v>
      </c>
      <c r="F16" s="315">
        <v>0</v>
      </c>
      <c r="G16" s="366">
        <v>0</v>
      </c>
      <c r="H16" s="315">
        <v>0</v>
      </c>
      <c r="I16" s="366">
        <v>0</v>
      </c>
      <c r="J16" s="315">
        <v>0</v>
      </c>
      <c r="K16" s="366">
        <v>0</v>
      </c>
      <c r="L16" s="315">
        <v>0</v>
      </c>
      <c r="M16" s="366">
        <v>0</v>
      </c>
      <c r="N16" s="315">
        <v>0</v>
      </c>
      <c r="O16" s="366">
        <v>0</v>
      </c>
      <c r="P16" s="319">
        <f>+D16+F16+H16+J16+L16+N16</f>
        <v>0</v>
      </c>
      <c r="Q16" s="317">
        <f>+E16+G16+I16+K16+M16+O16</f>
        <v>0</v>
      </c>
      <c r="S16" s="320"/>
      <c r="T16" s="320"/>
      <c r="U16" s="308"/>
      <c r="V16" s="320"/>
      <c r="AA16" s="306"/>
      <c r="AB16" s="306"/>
      <c r="AC16" s="306"/>
    </row>
    <row r="17" spans="2:29"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2"/>
      <c r="T17" s="320"/>
      <c r="U17" s="308"/>
      <c r="V17" s="320"/>
      <c r="AA17" s="306"/>
      <c r="AB17" s="306"/>
      <c r="AC17" s="306"/>
    </row>
    <row r="18" spans="2:29">
      <c r="B18" s="314" t="s">
        <v>317</v>
      </c>
      <c r="C18" s="416"/>
      <c r="D18" s="315">
        <f>SUM(D19:D29)</f>
        <v>0</v>
      </c>
      <c r="E18" s="316">
        <f>SUM(E19:E29)</f>
        <v>0</v>
      </c>
      <c r="F18" s="315">
        <f t="shared" ref="F18:Q18" si="3">SUM(F19:F29)</f>
        <v>658692</v>
      </c>
      <c r="G18" s="316">
        <f>SUM(G19:G29)</f>
        <v>656379</v>
      </c>
      <c r="H18" s="315">
        <f t="shared" si="3"/>
        <v>1017326</v>
      </c>
      <c r="I18" s="316">
        <f>SUM(I19:I29)</f>
        <v>1024938</v>
      </c>
      <c r="J18" s="315">
        <f t="shared" si="3"/>
        <v>2879809</v>
      </c>
      <c r="K18" s="316">
        <f>SUM(K19:K29)</f>
        <v>2703618</v>
      </c>
      <c r="L18" s="315">
        <f t="shared" si="3"/>
        <v>1324893</v>
      </c>
      <c r="M18" s="316">
        <f>SUM(M19:M29)</f>
        <v>1305808</v>
      </c>
      <c r="N18" s="315">
        <f t="shared" si="3"/>
        <v>-34910</v>
      </c>
      <c r="O18" s="316">
        <f>SUM(O19:O29)</f>
        <v>-33220</v>
      </c>
      <c r="P18" s="319">
        <f t="shared" si="3"/>
        <v>5845810</v>
      </c>
      <c r="Q18" s="317">
        <f t="shared" si="3"/>
        <v>5657523</v>
      </c>
      <c r="U18" s="308"/>
      <c r="V18" s="320"/>
      <c r="Z18" s="307"/>
      <c r="AB18" s="320"/>
    </row>
    <row r="19" spans="2:29">
      <c r="B19" s="415"/>
      <c r="C19" s="416" t="s">
        <v>318</v>
      </c>
      <c r="D19" s="315">
        <v>0</v>
      </c>
      <c r="E19" s="366">
        <v>0</v>
      </c>
      <c r="F19" s="315">
        <v>0</v>
      </c>
      <c r="G19" s="366">
        <v>0</v>
      </c>
      <c r="H19" s="315">
        <v>423283</v>
      </c>
      <c r="I19" s="366">
        <v>420794</v>
      </c>
      <c r="J19" s="315">
        <v>1148</v>
      </c>
      <c r="K19" s="366">
        <v>1094</v>
      </c>
      <c r="L19" s="315">
        <v>0</v>
      </c>
      <c r="M19" s="366">
        <v>0</v>
      </c>
      <c r="N19" s="315">
        <v>0</v>
      </c>
      <c r="O19" s="366">
        <v>0</v>
      </c>
      <c r="P19" s="319">
        <f t="shared" ref="P19:Q26" si="4">+D19+F19+H19+J19+L19+N19</f>
        <v>424431</v>
      </c>
      <c r="Q19" s="317">
        <f t="shared" si="4"/>
        <v>421888</v>
      </c>
      <c r="S19" s="320"/>
      <c r="T19" s="320"/>
      <c r="U19" s="308"/>
      <c r="V19" s="320"/>
      <c r="AA19" s="306"/>
      <c r="AB19" s="306"/>
      <c r="AC19" s="306"/>
    </row>
    <row r="20" spans="2:29">
      <c r="B20" s="415"/>
      <c r="C20" s="416" t="s">
        <v>319</v>
      </c>
      <c r="D20" s="315">
        <v>0</v>
      </c>
      <c r="E20" s="366">
        <v>0</v>
      </c>
      <c r="F20" s="315">
        <v>3908</v>
      </c>
      <c r="G20" s="366">
        <v>4117</v>
      </c>
      <c r="H20" s="315">
        <v>9267</v>
      </c>
      <c r="I20" s="366">
        <v>8973</v>
      </c>
      <c r="J20" s="315">
        <v>2701</v>
      </c>
      <c r="K20" s="366">
        <v>2483</v>
      </c>
      <c r="L20" s="315">
        <v>0</v>
      </c>
      <c r="M20" s="366">
        <v>0</v>
      </c>
      <c r="N20" s="315">
        <v>3</v>
      </c>
      <c r="O20" s="366">
        <v>1625</v>
      </c>
      <c r="P20" s="319">
        <f t="shared" si="4"/>
        <v>15879</v>
      </c>
      <c r="Q20" s="317">
        <f t="shared" si="4"/>
        <v>17198</v>
      </c>
      <c r="S20" s="320"/>
      <c r="T20" s="320"/>
      <c r="U20" s="308"/>
      <c r="V20" s="320"/>
      <c r="AA20" s="306"/>
      <c r="AB20" s="306"/>
      <c r="AC20" s="306"/>
    </row>
    <row r="21" spans="2:29">
      <c r="B21" s="415"/>
      <c r="C21" s="416" t="s">
        <v>320</v>
      </c>
      <c r="D21" s="315">
        <v>0</v>
      </c>
      <c r="E21" s="366">
        <v>0</v>
      </c>
      <c r="F21" s="315">
        <v>400533</v>
      </c>
      <c r="G21" s="366">
        <v>391831</v>
      </c>
      <c r="H21" s="315">
        <v>11827</v>
      </c>
      <c r="I21" s="366">
        <v>13045</v>
      </c>
      <c r="J21" s="315">
        <v>5034</v>
      </c>
      <c r="K21" s="366">
        <v>5917</v>
      </c>
      <c r="L21" s="315">
        <v>0</v>
      </c>
      <c r="M21" s="366">
        <v>0</v>
      </c>
      <c r="N21" s="315">
        <v>0</v>
      </c>
      <c r="O21" s="366">
        <v>0</v>
      </c>
      <c r="P21" s="319">
        <f t="shared" si="4"/>
        <v>417394</v>
      </c>
      <c r="Q21" s="317">
        <f t="shared" si="4"/>
        <v>410793</v>
      </c>
      <c r="S21" s="320"/>
      <c r="T21" s="320"/>
      <c r="U21" s="308"/>
      <c r="V21" s="320"/>
      <c r="AA21" s="306"/>
      <c r="AB21" s="306"/>
      <c r="AC21" s="306"/>
    </row>
    <row r="22" spans="2:29">
      <c r="B22" s="415"/>
      <c r="C22" s="416" t="s">
        <v>321</v>
      </c>
      <c r="D22" s="315">
        <v>0</v>
      </c>
      <c r="E22" s="366">
        <v>0</v>
      </c>
      <c r="F22" s="315">
        <v>0</v>
      </c>
      <c r="G22" s="366">
        <v>0</v>
      </c>
      <c r="H22" s="315">
        <v>37387</v>
      </c>
      <c r="I22" s="366">
        <v>37486</v>
      </c>
      <c r="J22" s="315">
        <v>0</v>
      </c>
      <c r="K22" s="366">
        <v>0</v>
      </c>
      <c r="L22" s="315">
        <v>0</v>
      </c>
      <c r="M22" s="366">
        <v>0</v>
      </c>
      <c r="N22" s="315">
        <v>-34913</v>
      </c>
      <c r="O22" s="366">
        <v>-34845</v>
      </c>
      <c r="P22" s="319">
        <f t="shared" si="4"/>
        <v>2474</v>
      </c>
      <c r="Q22" s="317">
        <f t="shared" si="4"/>
        <v>2641</v>
      </c>
      <c r="S22" s="320"/>
      <c r="T22" s="320"/>
      <c r="U22" s="308"/>
      <c r="V22" s="320"/>
      <c r="AA22" s="306"/>
      <c r="AB22" s="306"/>
      <c r="AC22" s="306"/>
    </row>
    <row r="23" spans="2:29">
      <c r="B23" s="415"/>
      <c r="C23" s="416" t="s">
        <v>322</v>
      </c>
      <c r="D23" s="315">
        <v>0</v>
      </c>
      <c r="E23" s="366">
        <v>0</v>
      </c>
      <c r="F23" s="315">
        <v>15656</v>
      </c>
      <c r="G23" s="366">
        <v>6426</v>
      </c>
      <c r="H23" s="315">
        <v>54631</v>
      </c>
      <c r="I23" s="366">
        <v>54794</v>
      </c>
      <c r="J23" s="315">
        <v>0</v>
      </c>
      <c r="K23" s="366">
        <v>0</v>
      </c>
      <c r="L23" s="315">
        <v>111661</v>
      </c>
      <c r="M23" s="366">
        <v>82512</v>
      </c>
      <c r="N23" s="315">
        <v>0</v>
      </c>
      <c r="O23" s="366">
        <v>0</v>
      </c>
      <c r="P23" s="319">
        <f t="shared" si="4"/>
        <v>181948</v>
      </c>
      <c r="Q23" s="317">
        <f t="shared" si="4"/>
        <v>143732</v>
      </c>
      <c r="S23" s="320"/>
      <c r="T23" s="320"/>
      <c r="U23" s="308"/>
      <c r="V23" s="320"/>
      <c r="AA23" s="306"/>
      <c r="AB23" s="306"/>
      <c r="AC23" s="306"/>
    </row>
    <row r="24" spans="2:29">
      <c r="B24" s="415"/>
      <c r="C24" s="416" t="s">
        <v>323</v>
      </c>
      <c r="D24" s="315">
        <v>0</v>
      </c>
      <c r="E24" s="366">
        <v>0</v>
      </c>
      <c r="F24" s="315">
        <v>23</v>
      </c>
      <c r="G24" s="366">
        <v>26</v>
      </c>
      <c r="H24" s="315">
        <v>5699</v>
      </c>
      <c r="I24" s="366">
        <v>5665</v>
      </c>
      <c r="J24" s="315">
        <v>25782</v>
      </c>
      <c r="K24" s="366">
        <v>24900</v>
      </c>
      <c r="L24" s="315">
        <v>17108</v>
      </c>
      <c r="M24" s="366">
        <v>17275</v>
      </c>
      <c r="N24" s="315">
        <v>0</v>
      </c>
      <c r="O24" s="366">
        <v>0</v>
      </c>
      <c r="P24" s="319">
        <f t="shared" si="4"/>
        <v>48612</v>
      </c>
      <c r="Q24" s="317">
        <f t="shared" si="4"/>
        <v>47866</v>
      </c>
      <c r="S24" s="320"/>
      <c r="T24" s="320"/>
      <c r="U24" s="308"/>
      <c r="V24" s="320"/>
      <c r="AA24" s="306"/>
      <c r="AB24" s="306"/>
      <c r="AC24" s="306"/>
    </row>
    <row r="25" spans="2:29">
      <c r="B25" s="415"/>
      <c r="C25" s="416" t="s">
        <v>324</v>
      </c>
      <c r="D25" s="315">
        <v>0</v>
      </c>
      <c r="E25" s="366">
        <v>0</v>
      </c>
      <c r="F25" s="315">
        <v>970</v>
      </c>
      <c r="G25" s="366">
        <v>1022</v>
      </c>
      <c r="H25" s="315">
        <v>0</v>
      </c>
      <c r="I25" s="366">
        <v>0</v>
      </c>
      <c r="J25" s="315">
        <v>6865</v>
      </c>
      <c r="K25" s="366">
        <v>6421</v>
      </c>
      <c r="L25" s="315">
        <v>0</v>
      </c>
      <c r="M25" s="366">
        <v>0</v>
      </c>
      <c r="N25" s="315">
        <v>0</v>
      </c>
      <c r="O25" s="366">
        <v>0</v>
      </c>
      <c r="P25" s="319">
        <f t="shared" si="4"/>
        <v>7835</v>
      </c>
      <c r="Q25" s="317">
        <f t="shared" si="4"/>
        <v>7443</v>
      </c>
      <c r="S25" s="320"/>
      <c r="T25" s="320"/>
      <c r="U25" s="308"/>
      <c r="V25" s="320"/>
      <c r="AA25" s="306"/>
      <c r="AB25" s="306"/>
      <c r="AC25" s="306"/>
    </row>
    <row r="26" spans="2:29">
      <c r="B26" s="415"/>
      <c r="C26" s="416" t="s">
        <v>325</v>
      </c>
      <c r="D26" s="315">
        <v>0</v>
      </c>
      <c r="E26" s="366">
        <v>0</v>
      </c>
      <c r="F26" s="315">
        <v>237580</v>
      </c>
      <c r="G26" s="366">
        <v>252934</v>
      </c>
      <c r="H26" s="315">
        <v>444928</v>
      </c>
      <c r="I26" s="366">
        <v>452757</v>
      </c>
      <c r="J26" s="315">
        <v>2838276</v>
      </c>
      <c r="K26" s="366">
        <v>2662801</v>
      </c>
      <c r="L26" s="315">
        <v>1196124</v>
      </c>
      <c r="M26" s="366">
        <v>1206021</v>
      </c>
      <c r="N26" s="315">
        <v>0</v>
      </c>
      <c r="O26" s="366">
        <v>0</v>
      </c>
      <c r="P26" s="319">
        <f t="shared" si="4"/>
        <v>4716908</v>
      </c>
      <c r="Q26" s="317">
        <f t="shared" si="4"/>
        <v>4574513</v>
      </c>
      <c r="S26" s="320"/>
      <c r="T26" s="320"/>
      <c r="U26" s="308"/>
      <c r="V26" s="320"/>
      <c r="AA26" s="306"/>
      <c r="AB26" s="306"/>
      <c r="AC26" s="306"/>
    </row>
    <row r="27" spans="2:29" hidden="1">
      <c r="B27" s="415"/>
      <c r="C27" s="416"/>
      <c r="D27" s="315"/>
      <c r="E27" s="366"/>
      <c r="F27" s="315">
        <v>0</v>
      </c>
      <c r="G27" s="366">
        <v>0</v>
      </c>
      <c r="H27" s="315">
        <v>0</v>
      </c>
      <c r="I27" s="366">
        <v>0</v>
      </c>
      <c r="J27" s="315">
        <v>0</v>
      </c>
      <c r="K27" s="366">
        <v>0</v>
      </c>
      <c r="L27" s="315">
        <v>0</v>
      </c>
      <c r="M27" s="366">
        <v>0</v>
      </c>
      <c r="N27" s="315">
        <v>0</v>
      </c>
      <c r="O27" s="366">
        <v>0</v>
      </c>
      <c r="P27" s="319"/>
      <c r="Q27" s="317"/>
      <c r="S27" s="320"/>
      <c r="T27" s="320"/>
      <c r="U27" s="308"/>
      <c r="V27" s="320"/>
      <c r="AA27" s="306"/>
      <c r="AB27" s="306"/>
      <c r="AC27" s="306"/>
    </row>
    <row r="28" spans="2:29">
      <c r="B28" s="415"/>
      <c r="C28" s="416" t="s">
        <v>326</v>
      </c>
      <c r="D28" s="315">
        <v>0</v>
      </c>
      <c r="E28" s="366">
        <v>0</v>
      </c>
      <c r="F28" s="315">
        <v>0</v>
      </c>
      <c r="G28" s="366">
        <v>0</v>
      </c>
      <c r="H28" s="315">
        <v>0</v>
      </c>
      <c r="I28" s="366">
        <v>0</v>
      </c>
      <c r="J28" s="315">
        <v>0</v>
      </c>
      <c r="K28" s="366">
        <v>0</v>
      </c>
      <c r="L28" s="315">
        <v>0</v>
      </c>
      <c r="M28" s="366">
        <v>0</v>
      </c>
      <c r="N28" s="315">
        <v>0</v>
      </c>
      <c r="O28" s="366">
        <v>0</v>
      </c>
      <c r="P28" s="319">
        <f>+D28+F28+H28+J28+L28+N28</f>
        <v>0</v>
      </c>
      <c r="Q28" s="317">
        <f>+E28+G28+I28+K28+M28+O28</f>
        <v>0</v>
      </c>
      <c r="S28" s="320"/>
      <c r="T28" s="320"/>
      <c r="U28" s="308"/>
      <c r="V28" s="320"/>
      <c r="AA28" s="306"/>
      <c r="AB28" s="306"/>
      <c r="AC28" s="306"/>
    </row>
    <row r="29" spans="2:29">
      <c r="B29" s="415"/>
      <c r="C29" s="416" t="s">
        <v>327</v>
      </c>
      <c r="D29" s="315">
        <v>0</v>
      </c>
      <c r="E29" s="366">
        <v>0</v>
      </c>
      <c r="F29" s="315">
        <v>22</v>
      </c>
      <c r="G29" s="366">
        <v>23</v>
      </c>
      <c r="H29" s="315">
        <v>30304</v>
      </c>
      <c r="I29" s="366">
        <v>31424</v>
      </c>
      <c r="J29" s="315">
        <v>3</v>
      </c>
      <c r="K29" s="366">
        <v>2</v>
      </c>
      <c r="L29" s="315">
        <v>0</v>
      </c>
      <c r="M29" s="366">
        <v>0</v>
      </c>
      <c r="N29" s="315">
        <v>0</v>
      </c>
      <c r="O29" s="366">
        <v>0</v>
      </c>
      <c r="P29" s="319">
        <f>+D29+F29+H29+J29+L29+N29</f>
        <v>30329</v>
      </c>
      <c r="Q29" s="317">
        <f>+E29+G29+I29+K29+M29+O29</f>
        <v>31449</v>
      </c>
      <c r="S29" s="320"/>
      <c r="T29" s="320"/>
      <c r="U29" s="308"/>
      <c r="V29" s="320"/>
      <c r="AA29" s="306"/>
      <c r="AB29" s="306"/>
      <c r="AC29" s="306"/>
    </row>
    <row r="30" spans="2:29"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2"/>
      <c r="T30" s="320"/>
      <c r="U30" s="308"/>
      <c r="V30" s="320"/>
      <c r="AA30" s="306"/>
      <c r="AB30" s="306"/>
      <c r="AC30" s="306"/>
    </row>
    <row r="31" spans="2:29">
      <c r="B31" s="324" t="s">
        <v>328</v>
      </c>
      <c r="C31" s="325"/>
      <c r="D31" s="319">
        <f t="shared" ref="D31:Q31" si="5">+D6+D18</f>
        <v>0</v>
      </c>
      <c r="E31" s="372">
        <f t="shared" si="5"/>
        <v>0</v>
      </c>
      <c r="F31" s="319">
        <f t="shared" si="5"/>
        <v>982200</v>
      </c>
      <c r="G31" s="372">
        <f t="shared" si="5"/>
        <v>972588</v>
      </c>
      <c r="H31" s="319">
        <f t="shared" si="5"/>
        <v>1526766</v>
      </c>
      <c r="I31" s="372">
        <f>+I6+I18</f>
        <v>1462384</v>
      </c>
      <c r="J31" s="319">
        <f t="shared" si="5"/>
        <v>3222156</v>
      </c>
      <c r="K31" s="372">
        <f>+K6+K18</f>
        <v>3030818</v>
      </c>
      <c r="L31" s="319">
        <f t="shared" si="5"/>
        <v>1736449</v>
      </c>
      <c r="M31" s="372">
        <f>+M6+M18</f>
        <v>1718187</v>
      </c>
      <c r="N31" s="319">
        <f t="shared" si="5"/>
        <v>-100729</v>
      </c>
      <c r="O31" s="372">
        <f>+O6+O18</f>
        <v>-98040</v>
      </c>
      <c r="P31" s="319">
        <f>+P6+P18</f>
        <v>7366842</v>
      </c>
      <c r="Q31" s="372">
        <f t="shared" si="5"/>
        <v>7085937</v>
      </c>
      <c r="T31" s="320"/>
      <c r="U31" s="308"/>
      <c r="V31" s="320"/>
      <c r="AA31" s="306"/>
      <c r="AB31" s="306"/>
      <c r="AC31" s="306"/>
    </row>
    <row r="32" spans="2:29"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T32" s="320"/>
      <c r="U32" s="308"/>
      <c r="V32" s="320"/>
      <c r="AA32" s="306"/>
      <c r="AB32" s="306"/>
      <c r="AC32" s="306"/>
    </row>
    <row r="33" spans="2:29"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T33" s="320"/>
      <c r="U33" s="308"/>
      <c r="V33" s="320"/>
      <c r="AA33" s="306"/>
      <c r="AB33" s="306"/>
      <c r="AC33" s="306"/>
    </row>
    <row r="34" spans="2:29"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T34" s="320"/>
      <c r="U34" s="308"/>
      <c r="V34" s="320"/>
      <c r="AA34" s="306"/>
      <c r="AB34" s="306"/>
      <c r="AC34" s="306"/>
    </row>
    <row r="35" spans="2:29" ht="18" customHeight="1">
      <c r="B35" s="499" t="s">
        <v>196</v>
      </c>
      <c r="C35" s="500"/>
      <c r="D35" s="496" t="s">
        <v>197</v>
      </c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8"/>
      <c r="T35" s="320"/>
      <c r="U35" s="308"/>
      <c r="V35" s="320"/>
      <c r="AA35" s="306"/>
      <c r="AB35" s="306"/>
      <c r="AC35" s="306"/>
    </row>
    <row r="36" spans="2:29" ht="12" customHeight="1">
      <c r="B36" s="484" t="s">
        <v>107</v>
      </c>
      <c r="C36" s="485"/>
      <c r="D36" s="482" t="s">
        <v>25</v>
      </c>
      <c r="E36" s="483"/>
      <c r="F36" s="482" t="s">
        <v>10</v>
      </c>
      <c r="G36" s="483"/>
      <c r="H36" s="482" t="s">
        <v>38</v>
      </c>
      <c r="I36" s="501"/>
      <c r="J36" s="482" t="s">
        <v>14</v>
      </c>
      <c r="K36" s="501"/>
      <c r="L36" s="482" t="s">
        <v>12</v>
      </c>
      <c r="M36" s="501"/>
      <c r="N36" s="482" t="s">
        <v>412</v>
      </c>
      <c r="O36" s="501"/>
      <c r="P36" s="482" t="s">
        <v>20</v>
      </c>
      <c r="Q36" s="483"/>
      <c r="T36" s="320"/>
      <c r="U36" s="308"/>
      <c r="V36" s="320"/>
      <c r="AA36" s="306"/>
      <c r="AB36" s="306"/>
      <c r="AC36" s="306"/>
    </row>
    <row r="37" spans="2:29">
      <c r="B37" s="476" t="s">
        <v>329</v>
      </c>
      <c r="C37" s="477"/>
      <c r="D37" s="310">
        <f>+'[35]Segmentos pais'!D37</f>
        <v>43190</v>
      </c>
      <c r="E37" s="311">
        <f>+E4</f>
        <v>43100</v>
      </c>
      <c r="F37" s="310">
        <f t="shared" ref="F37:Q37" si="6">+D37</f>
        <v>43190</v>
      </c>
      <c r="G37" s="311">
        <f t="shared" si="6"/>
        <v>43100</v>
      </c>
      <c r="H37" s="310">
        <f t="shared" si="6"/>
        <v>43190</v>
      </c>
      <c r="I37" s="311">
        <f t="shared" si="6"/>
        <v>43100</v>
      </c>
      <c r="J37" s="310">
        <f t="shared" si="6"/>
        <v>43190</v>
      </c>
      <c r="K37" s="311">
        <f t="shared" si="6"/>
        <v>43100</v>
      </c>
      <c r="L37" s="310">
        <f t="shared" si="6"/>
        <v>43190</v>
      </c>
      <c r="M37" s="311">
        <f t="shared" si="6"/>
        <v>43100</v>
      </c>
      <c r="N37" s="310">
        <f t="shared" si="6"/>
        <v>43190</v>
      </c>
      <c r="O37" s="311">
        <f t="shared" si="6"/>
        <v>43100</v>
      </c>
      <c r="P37" s="310">
        <f t="shared" si="6"/>
        <v>43190</v>
      </c>
      <c r="Q37" s="311">
        <f t="shared" si="6"/>
        <v>43100</v>
      </c>
      <c r="T37" s="320"/>
      <c r="U37" s="308"/>
      <c r="V37" s="320"/>
      <c r="AA37" s="306"/>
      <c r="AB37" s="306"/>
      <c r="AC37" s="306"/>
    </row>
    <row r="38" spans="2:29">
      <c r="B38" s="478"/>
      <c r="C38" s="479"/>
      <c r="D38" s="312" t="s">
        <v>242</v>
      </c>
      <c r="E38" s="313" t="s">
        <v>242</v>
      </c>
      <c r="F38" s="312" t="s">
        <v>242</v>
      </c>
      <c r="G38" s="313" t="s">
        <v>242</v>
      </c>
      <c r="H38" s="312" t="s">
        <v>242</v>
      </c>
      <c r="I38" s="313" t="s">
        <v>242</v>
      </c>
      <c r="J38" s="312" t="s">
        <v>242</v>
      </c>
      <c r="K38" s="313" t="s">
        <v>242</v>
      </c>
      <c r="L38" s="312" t="s">
        <v>242</v>
      </c>
      <c r="M38" s="313" t="s">
        <v>242</v>
      </c>
      <c r="N38" s="312" t="s">
        <v>242</v>
      </c>
      <c r="O38" s="313" t="s">
        <v>242</v>
      </c>
      <c r="P38" s="312" t="s">
        <v>242</v>
      </c>
      <c r="Q38" s="313" t="s">
        <v>242</v>
      </c>
      <c r="T38" s="320"/>
      <c r="U38" s="308"/>
      <c r="V38" s="320"/>
      <c r="AA38" s="306"/>
      <c r="AB38" s="306"/>
      <c r="AC38" s="306"/>
    </row>
    <row r="39" spans="2:29">
      <c r="B39" s="314" t="s">
        <v>330</v>
      </c>
      <c r="C39" s="416"/>
      <c r="D39" s="315">
        <f t="shared" ref="D39:Q39" si="7">SUM(D40:D48)</f>
        <v>0</v>
      </c>
      <c r="E39" s="318">
        <f t="shared" si="7"/>
        <v>0</v>
      </c>
      <c r="F39" s="315">
        <f t="shared" si="7"/>
        <v>286212</v>
      </c>
      <c r="G39" s="318">
        <f t="shared" si="7"/>
        <v>293504</v>
      </c>
      <c r="H39" s="315">
        <f t="shared" si="7"/>
        <v>321889</v>
      </c>
      <c r="I39" s="318">
        <f t="shared" si="7"/>
        <v>308086</v>
      </c>
      <c r="J39" s="315">
        <f t="shared" si="7"/>
        <v>687664</v>
      </c>
      <c r="K39" s="318">
        <f t="shared" si="7"/>
        <v>399795</v>
      </c>
      <c r="L39" s="315">
        <f t="shared" si="7"/>
        <v>229114</v>
      </c>
      <c r="M39" s="318">
        <f t="shared" si="7"/>
        <v>247092</v>
      </c>
      <c r="N39" s="315">
        <f t="shared" si="7"/>
        <v>-38610</v>
      </c>
      <c r="O39" s="318">
        <f t="shared" si="7"/>
        <v>-35350</v>
      </c>
      <c r="P39" s="319">
        <f t="shared" si="7"/>
        <v>1486269</v>
      </c>
      <c r="Q39" s="317">
        <f t="shared" si="7"/>
        <v>1213127</v>
      </c>
      <c r="U39" s="308"/>
      <c r="V39" s="320"/>
      <c r="Z39" s="307"/>
      <c r="AB39" s="320"/>
    </row>
    <row r="40" spans="2:29">
      <c r="B40" s="415"/>
      <c r="C40" s="416" t="s">
        <v>331</v>
      </c>
      <c r="D40" s="315">
        <v>0</v>
      </c>
      <c r="E40" s="366">
        <v>0</v>
      </c>
      <c r="F40" s="315">
        <v>10808</v>
      </c>
      <c r="G40" s="366">
        <v>2938</v>
      </c>
      <c r="H40" s="315">
        <v>4946</v>
      </c>
      <c r="I40" s="366">
        <v>5336</v>
      </c>
      <c r="J40" s="315">
        <v>250347</v>
      </c>
      <c r="K40" s="366">
        <v>154957</v>
      </c>
      <c r="L40" s="315">
        <v>34829</v>
      </c>
      <c r="M40" s="366">
        <v>45176</v>
      </c>
      <c r="N40" s="315">
        <v>0</v>
      </c>
      <c r="O40" s="366">
        <v>0</v>
      </c>
      <c r="P40" s="319">
        <f t="shared" ref="P40:Q46" si="8">+D40+F40+H40+J40+L40+N40</f>
        <v>300930</v>
      </c>
      <c r="Q40" s="317">
        <f t="shared" si="8"/>
        <v>208407</v>
      </c>
      <c r="S40" s="320"/>
      <c r="T40" s="320"/>
      <c r="U40" s="308"/>
      <c r="V40" s="320"/>
      <c r="AA40" s="306"/>
      <c r="AB40" s="306"/>
      <c r="AC40" s="306"/>
    </row>
    <row r="41" spans="2:29">
      <c r="B41" s="415"/>
      <c r="C41" s="416" t="s">
        <v>332</v>
      </c>
      <c r="D41" s="315">
        <v>0</v>
      </c>
      <c r="E41" s="366">
        <v>0</v>
      </c>
      <c r="F41" s="315">
        <v>167205</v>
      </c>
      <c r="G41" s="366">
        <v>201191</v>
      </c>
      <c r="H41" s="315">
        <v>281807</v>
      </c>
      <c r="I41" s="366">
        <v>248669</v>
      </c>
      <c r="J41" s="315">
        <v>197480</v>
      </c>
      <c r="K41" s="366">
        <v>129807</v>
      </c>
      <c r="L41" s="315">
        <v>100800</v>
      </c>
      <c r="M41" s="366">
        <v>125326</v>
      </c>
      <c r="N41" s="315">
        <v>-300</v>
      </c>
      <c r="O41" s="366">
        <v>130</v>
      </c>
      <c r="P41" s="319">
        <f t="shared" si="8"/>
        <v>746992</v>
      </c>
      <c r="Q41" s="317">
        <f t="shared" si="8"/>
        <v>705123</v>
      </c>
      <c r="S41" s="320"/>
      <c r="T41" s="320"/>
      <c r="U41" s="308"/>
      <c r="V41" s="320"/>
      <c r="AA41" s="306"/>
      <c r="AB41" s="306"/>
      <c r="AC41" s="306"/>
    </row>
    <row r="42" spans="2:29">
      <c r="B42" s="415"/>
      <c r="C42" s="416" t="s">
        <v>333</v>
      </c>
      <c r="D42" s="315">
        <v>0</v>
      </c>
      <c r="E42" s="366">
        <v>0</v>
      </c>
      <c r="F42" s="315">
        <v>52456</v>
      </c>
      <c r="G42" s="366">
        <v>48483</v>
      </c>
      <c r="H42" s="315">
        <v>17388</v>
      </c>
      <c r="I42" s="366">
        <v>18663</v>
      </c>
      <c r="J42" s="315">
        <v>116987</v>
      </c>
      <c r="K42" s="366">
        <v>30053</v>
      </c>
      <c r="L42" s="315">
        <v>37276</v>
      </c>
      <c r="M42" s="366">
        <v>14813</v>
      </c>
      <c r="N42" s="315">
        <v>-38310</v>
      </c>
      <c r="O42" s="366">
        <v>-35480</v>
      </c>
      <c r="P42" s="319">
        <f t="shared" si="8"/>
        <v>185797</v>
      </c>
      <c r="Q42" s="317">
        <f t="shared" si="8"/>
        <v>76532</v>
      </c>
      <c r="S42" s="320"/>
      <c r="T42" s="320"/>
      <c r="U42" s="308"/>
      <c r="V42" s="320"/>
      <c r="AA42" s="306"/>
      <c r="AB42" s="306"/>
      <c r="AC42" s="306"/>
    </row>
    <row r="43" spans="2:29">
      <c r="B43" s="415"/>
      <c r="C43" s="416" t="s">
        <v>334</v>
      </c>
      <c r="D43" s="315"/>
      <c r="E43" s="366"/>
      <c r="F43" s="315">
        <v>0</v>
      </c>
      <c r="G43" s="366">
        <v>0</v>
      </c>
      <c r="H43" s="315">
        <v>0</v>
      </c>
      <c r="I43" s="366">
        <v>0</v>
      </c>
      <c r="J43" s="315">
        <v>33273</v>
      </c>
      <c r="K43" s="366">
        <v>30940</v>
      </c>
      <c r="L43" s="315">
        <v>54908</v>
      </c>
      <c r="M43" s="366">
        <v>59003</v>
      </c>
      <c r="N43" s="315">
        <v>0</v>
      </c>
      <c r="O43" s="366">
        <v>0</v>
      </c>
      <c r="P43" s="319">
        <f t="shared" si="8"/>
        <v>88181</v>
      </c>
      <c r="Q43" s="317">
        <f t="shared" si="8"/>
        <v>89943</v>
      </c>
      <c r="S43" s="320"/>
      <c r="T43" s="320"/>
      <c r="U43" s="308"/>
      <c r="V43" s="320"/>
      <c r="AA43" s="306"/>
      <c r="AB43" s="306"/>
      <c r="AC43" s="306"/>
    </row>
    <row r="44" spans="2:29">
      <c r="B44" s="415"/>
      <c r="C44" s="416" t="s">
        <v>335</v>
      </c>
      <c r="D44" s="315"/>
      <c r="E44" s="366"/>
      <c r="F44" s="315">
        <v>55743</v>
      </c>
      <c r="G44" s="366">
        <v>40892</v>
      </c>
      <c r="H44" s="315">
        <v>14738</v>
      </c>
      <c r="I44" s="366">
        <v>32399</v>
      </c>
      <c r="J44" s="315">
        <v>70915</v>
      </c>
      <c r="K44" s="366">
        <v>54038</v>
      </c>
      <c r="L44" s="315">
        <v>282</v>
      </c>
      <c r="M44" s="366">
        <v>1759</v>
      </c>
      <c r="N44" s="315">
        <v>0</v>
      </c>
      <c r="O44" s="366">
        <v>0</v>
      </c>
      <c r="P44" s="319">
        <f t="shared" si="8"/>
        <v>141678</v>
      </c>
      <c r="Q44" s="317">
        <f t="shared" si="8"/>
        <v>129088</v>
      </c>
      <c r="S44" s="320"/>
      <c r="T44" s="320"/>
      <c r="U44" s="308"/>
      <c r="V44" s="320"/>
      <c r="AA44" s="306"/>
      <c r="AB44" s="306"/>
      <c r="AC44" s="306"/>
    </row>
    <row r="45" spans="2:29">
      <c r="B45" s="415"/>
      <c r="C45" s="416" t="s">
        <v>336</v>
      </c>
      <c r="D45" s="315"/>
      <c r="E45" s="366"/>
      <c r="F45" s="315">
        <v>0</v>
      </c>
      <c r="G45" s="366">
        <v>0</v>
      </c>
      <c r="H45" s="315">
        <v>0</v>
      </c>
      <c r="I45" s="366">
        <v>0</v>
      </c>
      <c r="J45" s="315">
        <v>0</v>
      </c>
      <c r="K45" s="366">
        <v>0</v>
      </c>
      <c r="L45" s="315">
        <v>0</v>
      </c>
      <c r="M45" s="366">
        <v>0</v>
      </c>
      <c r="N45" s="315">
        <v>0</v>
      </c>
      <c r="O45" s="366">
        <v>0</v>
      </c>
      <c r="P45" s="319">
        <f t="shared" si="8"/>
        <v>0</v>
      </c>
      <c r="Q45" s="317">
        <f t="shared" si="8"/>
        <v>0</v>
      </c>
      <c r="S45" s="320"/>
      <c r="T45" s="320"/>
      <c r="U45" s="308"/>
      <c r="V45" s="320"/>
      <c r="AA45" s="306"/>
      <c r="AB45" s="306"/>
      <c r="AC45" s="306"/>
    </row>
    <row r="46" spans="2:29">
      <c r="B46" s="415"/>
      <c r="C46" s="416" t="s">
        <v>337</v>
      </c>
      <c r="D46" s="315"/>
      <c r="E46" s="366"/>
      <c r="F46" s="315">
        <v>0</v>
      </c>
      <c r="G46" s="366">
        <v>0</v>
      </c>
      <c r="H46" s="315">
        <v>3010</v>
      </c>
      <c r="I46" s="366">
        <v>3019</v>
      </c>
      <c r="J46" s="315">
        <v>18662</v>
      </c>
      <c r="K46" s="366">
        <v>0</v>
      </c>
      <c r="L46" s="315">
        <v>1019</v>
      </c>
      <c r="M46" s="366">
        <v>1015</v>
      </c>
      <c r="N46" s="315">
        <v>0</v>
      </c>
      <c r="O46" s="366">
        <v>0</v>
      </c>
      <c r="P46" s="319">
        <f t="shared" si="8"/>
        <v>22691</v>
      </c>
      <c r="Q46" s="317">
        <f t="shared" si="8"/>
        <v>4034</v>
      </c>
      <c r="S46" s="320"/>
      <c r="T46" s="320"/>
      <c r="U46" s="308"/>
      <c r="V46" s="320"/>
      <c r="AA46" s="306"/>
      <c r="AB46" s="306"/>
      <c r="AC46" s="306"/>
    </row>
    <row r="47" spans="2:29"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2"/>
      <c r="Q47" s="322"/>
      <c r="T47" s="320"/>
      <c r="U47" s="308"/>
      <c r="V47" s="320"/>
      <c r="AA47" s="306"/>
      <c r="AB47" s="306"/>
      <c r="AC47" s="306"/>
    </row>
    <row r="48" spans="2:29" ht="24">
      <c r="B48" s="415"/>
      <c r="C48" s="323" t="s">
        <v>338</v>
      </c>
      <c r="D48" s="315">
        <v>0</v>
      </c>
      <c r="E48" s="366">
        <v>0</v>
      </c>
      <c r="F48" s="315">
        <v>0</v>
      </c>
      <c r="G48" s="363">
        <v>0</v>
      </c>
      <c r="H48" s="315">
        <v>0</v>
      </c>
      <c r="I48" s="363">
        <v>0</v>
      </c>
      <c r="J48" s="315">
        <v>0</v>
      </c>
      <c r="K48" s="363">
        <v>0</v>
      </c>
      <c r="L48" s="315">
        <v>0</v>
      </c>
      <c r="M48" s="363">
        <v>0</v>
      </c>
      <c r="N48" s="315">
        <v>0</v>
      </c>
      <c r="O48" s="366">
        <v>0</v>
      </c>
      <c r="P48" s="319">
        <f>+D48+F48+H48+J48+L48+N48</f>
        <v>0</v>
      </c>
      <c r="Q48" s="317">
        <f>+E48+G48+I48+K48+M48+O48</f>
        <v>0</v>
      </c>
      <c r="S48" s="320"/>
      <c r="T48" s="320"/>
      <c r="U48" s="308"/>
      <c r="V48" s="320"/>
      <c r="AA48" s="306"/>
      <c r="AB48" s="306"/>
      <c r="AC48" s="306"/>
    </row>
    <row r="49" spans="2:29"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2"/>
      <c r="Q49" s="322"/>
      <c r="T49" s="320"/>
      <c r="U49" s="308"/>
      <c r="V49" s="320"/>
      <c r="AA49" s="306"/>
      <c r="AB49" s="306"/>
      <c r="AC49" s="306"/>
    </row>
    <row r="50" spans="2:29">
      <c r="B50" s="314" t="s">
        <v>339</v>
      </c>
      <c r="C50" s="416"/>
      <c r="D50" s="315">
        <f>SUM(D51:D57)</f>
        <v>0</v>
      </c>
      <c r="E50" s="316">
        <f>SUM(E51:E57)</f>
        <v>0</v>
      </c>
      <c r="F50" s="315">
        <f t="shared" ref="F50:Q50" si="9">SUM(F51:F57)</f>
        <v>299440</v>
      </c>
      <c r="G50" s="318">
        <f t="shared" si="9"/>
        <v>312456</v>
      </c>
      <c r="H50" s="315">
        <f t="shared" si="9"/>
        <v>373932</v>
      </c>
      <c r="I50" s="318">
        <f t="shared" si="9"/>
        <v>385093</v>
      </c>
      <c r="J50" s="315">
        <f t="shared" si="9"/>
        <v>1288466</v>
      </c>
      <c r="K50" s="318">
        <f t="shared" si="9"/>
        <v>1335486</v>
      </c>
      <c r="L50" s="315">
        <f t="shared" si="9"/>
        <v>347471</v>
      </c>
      <c r="M50" s="318">
        <f t="shared" si="9"/>
        <v>361261</v>
      </c>
      <c r="N50" s="315">
        <f t="shared" si="9"/>
        <v>-62119</v>
      </c>
      <c r="O50" s="318">
        <f t="shared" si="9"/>
        <v>-62690</v>
      </c>
      <c r="P50" s="319">
        <f t="shared" si="9"/>
        <v>2247190</v>
      </c>
      <c r="Q50" s="317">
        <f t="shared" si="9"/>
        <v>2331606</v>
      </c>
      <c r="U50" s="308"/>
      <c r="V50" s="320"/>
      <c r="Z50" s="307"/>
      <c r="AB50" s="320"/>
    </row>
    <row r="51" spans="2:29">
      <c r="B51" s="415"/>
      <c r="C51" s="416" t="s">
        <v>331</v>
      </c>
      <c r="D51" s="315">
        <v>0</v>
      </c>
      <c r="E51" s="366">
        <v>0</v>
      </c>
      <c r="F51" s="315">
        <v>42925</v>
      </c>
      <c r="G51" s="366">
        <v>48913</v>
      </c>
      <c r="H51" s="315">
        <v>324667</v>
      </c>
      <c r="I51" s="366">
        <v>324117</v>
      </c>
      <c r="J51" s="315">
        <v>1192103</v>
      </c>
      <c r="K51" s="366">
        <v>1247200</v>
      </c>
      <c r="L51" s="315">
        <v>103346</v>
      </c>
      <c r="M51" s="366">
        <v>117758</v>
      </c>
      <c r="N51" s="315">
        <v>0</v>
      </c>
      <c r="O51" s="366">
        <v>0</v>
      </c>
      <c r="P51" s="319">
        <f t="shared" ref="P51:Q57" si="10">+D51+F51+H51+J51+L51+N51</f>
        <v>1663041</v>
      </c>
      <c r="Q51" s="317">
        <f t="shared" si="10"/>
        <v>1737988</v>
      </c>
      <c r="S51" s="320"/>
      <c r="T51" s="320"/>
      <c r="U51" s="308"/>
      <c r="V51" s="320"/>
      <c r="AA51" s="306"/>
      <c r="AB51" s="306"/>
      <c r="AC51" s="306"/>
    </row>
    <row r="52" spans="2:29">
      <c r="B52" s="415"/>
      <c r="C52" s="416" t="s">
        <v>332</v>
      </c>
      <c r="D52" s="315">
        <v>0</v>
      </c>
      <c r="E52" s="366">
        <v>0</v>
      </c>
      <c r="F52" s="315">
        <v>157874</v>
      </c>
      <c r="G52" s="366">
        <v>165993</v>
      </c>
      <c r="H52" s="315">
        <v>479</v>
      </c>
      <c r="I52" s="366">
        <v>621</v>
      </c>
      <c r="J52" s="315">
        <v>0</v>
      </c>
      <c r="K52" s="366">
        <v>0</v>
      </c>
      <c r="L52" s="315">
        <v>0</v>
      </c>
      <c r="M52" s="366">
        <v>0</v>
      </c>
      <c r="N52" s="315">
        <v>0</v>
      </c>
      <c r="O52" s="366">
        <v>0</v>
      </c>
      <c r="P52" s="319">
        <f t="shared" si="10"/>
        <v>158353</v>
      </c>
      <c r="Q52" s="317">
        <f t="shared" si="10"/>
        <v>166614</v>
      </c>
      <c r="S52" s="320"/>
      <c r="T52" s="320"/>
      <c r="U52" s="308"/>
      <c r="V52" s="320"/>
      <c r="AA52" s="306"/>
      <c r="AB52" s="306"/>
      <c r="AC52" s="306"/>
    </row>
    <row r="53" spans="2:29">
      <c r="B53" s="415"/>
      <c r="C53" s="416" t="s">
        <v>340</v>
      </c>
      <c r="D53" s="315">
        <v>0</v>
      </c>
      <c r="E53" s="366">
        <v>0</v>
      </c>
      <c r="F53" s="315">
        <v>55013</v>
      </c>
      <c r="G53" s="366">
        <v>53642</v>
      </c>
      <c r="H53" s="315">
        <v>40962</v>
      </c>
      <c r="I53" s="366">
        <v>53011</v>
      </c>
      <c r="J53" s="315">
        <v>0</v>
      </c>
      <c r="K53" s="366">
        <v>0</v>
      </c>
      <c r="L53" s="315">
        <v>0</v>
      </c>
      <c r="M53" s="366">
        <v>0</v>
      </c>
      <c r="N53" s="315">
        <v>-62119</v>
      </c>
      <c r="O53" s="366">
        <v>-62690</v>
      </c>
      <c r="P53" s="319">
        <f t="shared" si="10"/>
        <v>33856</v>
      </c>
      <c r="Q53" s="317">
        <f t="shared" si="10"/>
        <v>43963</v>
      </c>
      <c r="S53" s="320"/>
      <c r="T53" s="320"/>
      <c r="U53" s="308"/>
      <c r="V53" s="320"/>
      <c r="AA53" s="306"/>
      <c r="AB53" s="306"/>
      <c r="AC53" s="306"/>
    </row>
    <row r="54" spans="2:29">
      <c r="B54" s="415"/>
      <c r="C54" s="416" t="s">
        <v>341</v>
      </c>
      <c r="D54" s="315">
        <v>0</v>
      </c>
      <c r="E54" s="366">
        <v>0</v>
      </c>
      <c r="F54" s="315">
        <v>0</v>
      </c>
      <c r="G54" s="366">
        <v>0</v>
      </c>
      <c r="H54" s="315">
        <v>6952</v>
      </c>
      <c r="I54" s="366">
        <v>6817</v>
      </c>
      <c r="J54" s="315">
        <v>48157</v>
      </c>
      <c r="K54" s="366">
        <v>48136</v>
      </c>
      <c r="L54" s="315">
        <v>7635</v>
      </c>
      <c r="M54" s="366">
        <v>7521</v>
      </c>
      <c r="N54" s="315">
        <v>0</v>
      </c>
      <c r="O54" s="366">
        <v>0</v>
      </c>
      <c r="P54" s="319">
        <f t="shared" si="10"/>
        <v>62744</v>
      </c>
      <c r="Q54" s="317">
        <f t="shared" si="10"/>
        <v>62474</v>
      </c>
      <c r="S54" s="320"/>
      <c r="T54" s="320"/>
      <c r="U54" s="308"/>
      <c r="V54" s="320"/>
      <c r="AA54" s="306"/>
      <c r="AB54" s="306"/>
      <c r="AC54" s="306"/>
    </row>
    <row r="55" spans="2:29">
      <c r="B55" s="415"/>
      <c r="C55" s="416" t="s">
        <v>342</v>
      </c>
      <c r="D55" s="315">
        <v>0</v>
      </c>
      <c r="E55" s="366">
        <v>0</v>
      </c>
      <c r="F55" s="315">
        <v>37721</v>
      </c>
      <c r="G55" s="366">
        <v>37724</v>
      </c>
      <c r="H55" s="315">
        <v>872</v>
      </c>
      <c r="I55" s="366">
        <v>527</v>
      </c>
      <c r="J55" s="315">
        <v>18081</v>
      </c>
      <c r="K55" s="366">
        <v>11428</v>
      </c>
      <c r="L55" s="315">
        <v>209500</v>
      </c>
      <c r="M55" s="366">
        <v>208793</v>
      </c>
      <c r="N55" s="315">
        <v>0</v>
      </c>
      <c r="O55" s="366">
        <v>0</v>
      </c>
      <c r="P55" s="319">
        <f t="shared" si="10"/>
        <v>266174</v>
      </c>
      <c r="Q55" s="317">
        <f t="shared" si="10"/>
        <v>258472</v>
      </c>
      <c r="S55" s="320"/>
      <c r="T55" s="320"/>
      <c r="U55" s="308"/>
      <c r="V55" s="320"/>
      <c r="AA55" s="306"/>
      <c r="AB55" s="306"/>
      <c r="AC55" s="306"/>
    </row>
    <row r="56" spans="2:29">
      <c r="B56" s="415"/>
      <c r="C56" s="416" t="s">
        <v>343</v>
      </c>
      <c r="D56" s="315">
        <v>0</v>
      </c>
      <c r="E56" s="366">
        <v>0</v>
      </c>
      <c r="F56" s="315">
        <v>5907</v>
      </c>
      <c r="G56" s="366">
        <v>6184</v>
      </c>
      <c r="H56" s="315">
        <v>0</v>
      </c>
      <c r="I56" s="366">
        <v>0</v>
      </c>
      <c r="J56" s="315">
        <v>30125</v>
      </c>
      <c r="K56" s="366">
        <v>28722</v>
      </c>
      <c r="L56" s="315">
        <v>1488</v>
      </c>
      <c r="M56" s="366">
        <v>1521</v>
      </c>
      <c r="N56" s="315">
        <v>0</v>
      </c>
      <c r="O56" s="366">
        <v>0</v>
      </c>
      <c r="P56" s="319">
        <f t="shared" si="10"/>
        <v>37520</v>
      </c>
      <c r="Q56" s="317">
        <f t="shared" si="10"/>
        <v>36427</v>
      </c>
      <c r="S56" s="320"/>
      <c r="T56" s="320"/>
      <c r="U56" s="308"/>
      <c r="V56" s="320"/>
      <c r="AA56" s="306"/>
      <c r="AB56" s="306"/>
      <c r="AC56" s="306"/>
    </row>
    <row r="57" spans="2:29">
      <c r="B57" s="415"/>
      <c r="C57" s="416" t="s">
        <v>344</v>
      </c>
      <c r="D57" s="315">
        <v>0</v>
      </c>
      <c r="E57" s="366">
        <v>0</v>
      </c>
      <c r="F57" s="315">
        <v>0</v>
      </c>
      <c r="G57" s="366">
        <v>0</v>
      </c>
      <c r="H57" s="315">
        <v>0</v>
      </c>
      <c r="I57" s="366">
        <v>0</v>
      </c>
      <c r="J57" s="315">
        <v>0</v>
      </c>
      <c r="K57" s="366">
        <v>0</v>
      </c>
      <c r="L57" s="315">
        <v>25502</v>
      </c>
      <c r="M57" s="366">
        <v>25668</v>
      </c>
      <c r="N57" s="315">
        <v>0</v>
      </c>
      <c r="O57" s="366">
        <v>0</v>
      </c>
      <c r="P57" s="319">
        <f t="shared" si="10"/>
        <v>25502</v>
      </c>
      <c r="Q57" s="317">
        <f t="shared" si="10"/>
        <v>25668</v>
      </c>
      <c r="S57" s="320"/>
      <c r="T57" s="320"/>
      <c r="U57" s="308"/>
      <c r="V57" s="320"/>
      <c r="AA57" s="306"/>
      <c r="AB57" s="306"/>
      <c r="AC57" s="306"/>
    </row>
    <row r="58" spans="2:29"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2"/>
      <c r="Q58" s="322"/>
      <c r="T58" s="320"/>
      <c r="U58" s="308"/>
      <c r="V58" s="320"/>
      <c r="AA58" s="306"/>
      <c r="AB58" s="306"/>
      <c r="AC58" s="306"/>
    </row>
    <row r="59" spans="2:29">
      <c r="B59" s="314" t="s">
        <v>345</v>
      </c>
      <c r="C59" s="416"/>
      <c r="D59" s="315">
        <f>+D60</f>
        <v>0</v>
      </c>
      <c r="E59" s="316">
        <f>+E60</f>
        <v>0</v>
      </c>
      <c r="F59" s="315">
        <f t="shared" ref="F59:Q59" si="11">+F60</f>
        <v>396548</v>
      </c>
      <c r="G59" s="318">
        <f t="shared" si="11"/>
        <v>366628</v>
      </c>
      <c r="H59" s="315">
        <f t="shared" si="11"/>
        <v>830945</v>
      </c>
      <c r="I59" s="318">
        <f t="shared" si="11"/>
        <v>769205</v>
      </c>
      <c r="J59" s="315">
        <f t="shared" si="11"/>
        <v>1246026</v>
      </c>
      <c r="K59" s="318">
        <f t="shared" si="11"/>
        <v>1295537</v>
      </c>
      <c r="L59" s="315">
        <f t="shared" si="11"/>
        <v>1159864</v>
      </c>
      <c r="M59" s="318">
        <f t="shared" si="11"/>
        <v>1109834</v>
      </c>
      <c r="N59" s="315">
        <f>+N60</f>
        <v>0</v>
      </c>
      <c r="O59" s="318">
        <f t="shared" si="11"/>
        <v>0</v>
      </c>
      <c r="P59" s="319">
        <f t="shared" si="11"/>
        <v>3633383</v>
      </c>
      <c r="Q59" s="317">
        <f t="shared" si="11"/>
        <v>3541204</v>
      </c>
      <c r="U59" s="308"/>
      <c r="V59" s="320"/>
      <c r="Z59" s="307"/>
      <c r="AB59" s="320"/>
    </row>
    <row r="60" spans="2:29">
      <c r="B60" s="415" t="s">
        <v>346</v>
      </c>
      <c r="C60" s="416"/>
      <c r="D60" s="315">
        <f>SUM(D61:D66)</f>
        <v>0</v>
      </c>
      <c r="E60" s="318">
        <f t="shared" ref="E60:Q60" si="12">SUM(E61:E66)</f>
        <v>0</v>
      </c>
      <c r="F60" s="315">
        <f t="shared" si="12"/>
        <v>396548</v>
      </c>
      <c r="G60" s="318">
        <f t="shared" si="12"/>
        <v>366628</v>
      </c>
      <c r="H60" s="315">
        <f t="shared" si="12"/>
        <v>830945</v>
      </c>
      <c r="I60" s="318">
        <f t="shared" si="12"/>
        <v>769205</v>
      </c>
      <c r="J60" s="315">
        <f t="shared" si="12"/>
        <v>1246026</v>
      </c>
      <c r="K60" s="318">
        <f t="shared" si="12"/>
        <v>1295537</v>
      </c>
      <c r="L60" s="315">
        <f t="shared" si="12"/>
        <v>1159864</v>
      </c>
      <c r="M60" s="318">
        <f t="shared" si="12"/>
        <v>1109834</v>
      </c>
      <c r="N60" s="315">
        <f t="shared" si="12"/>
        <v>0</v>
      </c>
      <c r="O60" s="318">
        <f t="shared" si="12"/>
        <v>0</v>
      </c>
      <c r="P60" s="319">
        <f t="shared" si="12"/>
        <v>3633383</v>
      </c>
      <c r="Q60" s="317">
        <f t="shared" si="12"/>
        <v>3541204</v>
      </c>
      <c r="U60" s="308"/>
      <c r="V60" s="320"/>
      <c r="Z60" s="307"/>
      <c r="AB60" s="320"/>
    </row>
    <row r="61" spans="2:29">
      <c r="B61" s="415"/>
      <c r="C61" s="416" t="s">
        <v>347</v>
      </c>
      <c r="D61" s="315">
        <v>0</v>
      </c>
      <c r="E61" s="366">
        <v>0</v>
      </c>
      <c r="F61" s="315">
        <v>154443</v>
      </c>
      <c r="G61" s="366">
        <v>162708</v>
      </c>
      <c r="H61" s="315">
        <v>321155</v>
      </c>
      <c r="I61" s="366">
        <v>322118</v>
      </c>
      <c r="J61" s="315">
        <v>234696</v>
      </c>
      <c r="K61" s="366">
        <v>219488</v>
      </c>
      <c r="L61" s="315">
        <v>970824</v>
      </c>
      <c r="M61" s="366">
        <v>891</v>
      </c>
      <c r="N61" s="315">
        <v>0</v>
      </c>
      <c r="O61" s="366">
        <v>0</v>
      </c>
      <c r="P61" s="319">
        <f t="shared" ref="P61:Q66" si="13">+D61+F61+H61+J61+L61+N61</f>
        <v>1681118</v>
      </c>
      <c r="Q61" s="317">
        <f t="shared" si="13"/>
        <v>705205</v>
      </c>
      <c r="S61" s="320"/>
      <c r="T61" s="320"/>
      <c r="U61" s="308"/>
      <c r="V61" s="320"/>
      <c r="AA61" s="306"/>
      <c r="AB61" s="306"/>
      <c r="AC61" s="306"/>
    </row>
    <row r="62" spans="2:29">
      <c r="B62" s="415"/>
      <c r="C62" s="416" t="s">
        <v>348</v>
      </c>
      <c r="D62" s="315">
        <v>0</v>
      </c>
      <c r="E62" s="366">
        <v>0</v>
      </c>
      <c r="F62" s="315">
        <v>288649</v>
      </c>
      <c r="G62" s="366">
        <v>315019</v>
      </c>
      <c r="H62" s="315">
        <v>384431</v>
      </c>
      <c r="I62" s="366">
        <v>322261</v>
      </c>
      <c r="J62" s="315">
        <v>199957</v>
      </c>
      <c r="K62" s="366">
        <v>323370</v>
      </c>
      <c r="L62" s="315">
        <v>283437</v>
      </c>
      <c r="M62" s="366">
        <v>229920</v>
      </c>
      <c r="N62" s="315">
        <v>0</v>
      </c>
      <c r="O62" s="366">
        <v>0</v>
      </c>
      <c r="P62" s="319">
        <f t="shared" si="13"/>
        <v>1156474</v>
      </c>
      <c r="Q62" s="317">
        <f t="shared" si="13"/>
        <v>1190570</v>
      </c>
      <c r="S62" s="320"/>
      <c r="T62" s="320"/>
      <c r="U62" s="308"/>
      <c r="V62" s="320"/>
      <c r="AA62" s="306"/>
      <c r="AB62" s="306"/>
      <c r="AC62" s="306"/>
    </row>
    <row r="63" spans="2:29">
      <c r="B63" s="415"/>
      <c r="C63" s="416" t="s">
        <v>349</v>
      </c>
      <c r="D63" s="315">
        <v>0</v>
      </c>
      <c r="E63" s="366">
        <v>0</v>
      </c>
      <c r="F63" s="315">
        <v>0</v>
      </c>
      <c r="G63" s="366">
        <v>0</v>
      </c>
      <c r="H63" s="315">
        <v>0</v>
      </c>
      <c r="I63" s="366">
        <v>0</v>
      </c>
      <c r="J63" s="315">
        <v>40568</v>
      </c>
      <c r="K63" s="366">
        <v>37939</v>
      </c>
      <c r="L63" s="315">
        <v>4529</v>
      </c>
      <c r="M63" s="366">
        <v>74</v>
      </c>
      <c r="N63" s="315">
        <v>0</v>
      </c>
      <c r="O63" s="366">
        <v>0</v>
      </c>
      <c r="P63" s="319">
        <f t="shared" si="13"/>
        <v>45097</v>
      </c>
      <c r="Q63" s="317">
        <f t="shared" si="13"/>
        <v>38013</v>
      </c>
      <c r="S63" s="320"/>
      <c r="T63" s="320"/>
      <c r="U63" s="308"/>
      <c r="V63" s="320"/>
      <c r="AA63" s="306"/>
      <c r="AB63" s="306"/>
      <c r="AC63" s="306"/>
    </row>
    <row r="64" spans="2:29">
      <c r="B64" s="415"/>
      <c r="C64" s="416" t="s">
        <v>350</v>
      </c>
      <c r="D64" s="315">
        <v>0</v>
      </c>
      <c r="E64" s="366">
        <v>0</v>
      </c>
      <c r="F64" s="315">
        <v>0</v>
      </c>
      <c r="G64" s="366">
        <v>0</v>
      </c>
      <c r="H64" s="315">
        <v>0</v>
      </c>
      <c r="I64" s="366">
        <v>0</v>
      </c>
      <c r="J64" s="315">
        <v>0</v>
      </c>
      <c r="K64" s="366">
        <v>0</v>
      </c>
      <c r="L64" s="315">
        <v>0</v>
      </c>
      <c r="M64" s="366">
        <v>0</v>
      </c>
      <c r="N64" s="315">
        <v>0</v>
      </c>
      <c r="O64" s="366">
        <v>0</v>
      </c>
      <c r="P64" s="319">
        <f t="shared" si="13"/>
        <v>0</v>
      </c>
      <c r="Q64" s="317">
        <f t="shared" si="13"/>
        <v>0</v>
      </c>
      <c r="S64" s="320"/>
      <c r="T64" s="320"/>
      <c r="U64" s="308"/>
      <c r="V64" s="320"/>
      <c r="AA64" s="306"/>
      <c r="AB64" s="306"/>
      <c r="AC64" s="306"/>
    </row>
    <row r="65" spans="2:30">
      <c r="B65" s="415"/>
      <c r="C65" s="416" t="s">
        <v>351</v>
      </c>
      <c r="D65" s="315">
        <v>0</v>
      </c>
      <c r="E65" s="366">
        <v>0</v>
      </c>
      <c r="F65" s="315">
        <v>0</v>
      </c>
      <c r="G65" s="366">
        <v>0</v>
      </c>
      <c r="H65" s="315">
        <v>0</v>
      </c>
      <c r="I65" s="366">
        <v>0</v>
      </c>
      <c r="J65" s="315">
        <v>0</v>
      </c>
      <c r="K65" s="366">
        <v>0</v>
      </c>
      <c r="L65" s="315">
        <v>0</v>
      </c>
      <c r="M65" s="366">
        <v>0</v>
      </c>
      <c r="N65" s="315">
        <v>0</v>
      </c>
      <c r="O65" s="366">
        <v>0</v>
      </c>
      <c r="P65" s="319">
        <f t="shared" si="13"/>
        <v>0</v>
      </c>
      <c r="Q65" s="317">
        <f t="shared" si="13"/>
        <v>0</v>
      </c>
      <c r="S65" s="320"/>
      <c r="T65" s="320"/>
      <c r="U65" s="308"/>
      <c r="V65" s="320"/>
      <c r="AA65" s="306"/>
      <c r="AB65" s="306"/>
      <c r="AC65" s="306"/>
    </row>
    <row r="66" spans="2:30">
      <c r="B66" s="415"/>
      <c r="C66" s="416" t="s">
        <v>352</v>
      </c>
      <c r="D66" s="315">
        <v>0</v>
      </c>
      <c r="E66" s="366">
        <v>0</v>
      </c>
      <c r="F66" s="315">
        <v>-46544</v>
      </c>
      <c r="G66" s="366">
        <v>-111099</v>
      </c>
      <c r="H66" s="315">
        <v>125359</v>
      </c>
      <c r="I66" s="366">
        <v>124826</v>
      </c>
      <c r="J66" s="315">
        <v>770805</v>
      </c>
      <c r="K66" s="366">
        <v>714740</v>
      </c>
      <c r="L66" s="315">
        <v>-98926</v>
      </c>
      <c r="M66" s="366">
        <v>878949</v>
      </c>
      <c r="N66" s="315">
        <v>0</v>
      </c>
      <c r="O66" s="366">
        <v>0</v>
      </c>
      <c r="P66" s="319">
        <f t="shared" si="13"/>
        <v>750694</v>
      </c>
      <c r="Q66" s="317">
        <f t="shared" si="13"/>
        <v>1607416</v>
      </c>
      <c r="S66" s="320"/>
      <c r="T66" s="320"/>
      <c r="U66" s="308"/>
      <c r="V66" s="320"/>
      <c r="AA66" s="306"/>
      <c r="AB66" s="306"/>
      <c r="AC66" s="306"/>
    </row>
    <row r="67" spans="2:30"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T67" s="320"/>
      <c r="U67" s="308"/>
      <c r="V67" s="320"/>
      <c r="AA67" s="306"/>
      <c r="AB67" s="306"/>
      <c r="AC67" s="306"/>
    </row>
    <row r="68" spans="2:30">
      <c r="B68" s="324" t="s">
        <v>353</v>
      </c>
      <c r="C68" s="416"/>
      <c r="D68" s="315">
        <v>0</v>
      </c>
      <c r="E68" s="363">
        <v>0</v>
      </c>
      <c r="F68" s="315">
        <v>0</v>
      </c>
      <c r="G68" s="363">
        <v>0</v>
      </c>
      <c r="H68" s="315">
        <v>0</v>
      </c>
      <c r="I68" s="363">
        <v>0</v>
      </c>
      <c r="J68" s="315">
        <v>0</v>
      </c>
      <c r="K68" s="363">
        <v>0</v>
      </c>
      <c r="L68" s="315">
        <v>0</v>
      </c>
      <c r="M68" s="363">
        <v>0</v>
      </c>
      <c r="N68" s="315">
        <v>0</v>
      </c>
      <c r="O68" s="363">
        <v>0</v>
      </c>
      <c r="P68" s="319">
        <v>0</v>
      </c>
      <c r="Q68" s="317">
        <v>0</v>
      </c>
      <c r="S68" s="320"/>
      <c r="T68" s="320"/>
      <c r="U68" s="308"/>
      <c r="V68" s="320"/>
      <c r="AA68" s="306"/>
      <c r="AB68" s="306"/>
      <c r="AC68" s="306"/>
    </row>
    <row r="69" spans="2:30"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2"/>
      <c r="Q69" s="322"/>
      <c r="T69" s="320"/>
      <c r="U69" s="308"/>
      <c r="V69" s="320"/>
      <c r="AA69" s="306"/>
      <c r="AB69" s="306"/>
      <c r="AC69" s="306"/>
    </row>
    <row r="70" spans="2:30">
      <c r="B70" s="314" t="s">
        <v>354</v>
      </c>
      <c r="C70" s="325"/>
      <c r="D70" s="319">
        <f>+D59+D50+D39</f>
        <v>0</v>
      </c>
      <c r="E70" s="317">
        <f>+E59+E50+E39</f>
        <v>0</v>
      </c>
      <c r="F70" s="319">
        <f>+F59+F50+F39</f>
        <v>982200</v>
      </c>
      <c r="G70" s="317">
        <f t="shared" ref="G70" si="14">+G59+G50+G39</f>
        <v>972588</v>
      </c>
      <c r="H70" s="319">
        <f>+H59+H50+H39</f>
        <v>1526766</v>
      </c>
      <c r="I70" s="317">
        <f t="shared" ref="I70" si="15">+I59+I50+I39</f>
        <v>1462384</v>
      </c>
      <c r="J70" s="319">
        <f>+J59+J50+J39</f>
        <v>3222156</v>
      </c>
      <c r="K70" s="317">
        <f t="shared" ref="K70" si="16">+K59+K50+K39</f>
        <v>3030818</v>
      </c>
      <c r="L70" s="319">
        <f>+L59+L50+L39</f>
        <v>1736449</v>
      </c>
      <c r="M70" s="317">
        <f t="shared" ref="M70" si="17">+M59+M50+M39</f>
        <v>1718187</v>
      </c>
      <c r="N70" s="319">
        <f>+N59+N50+N39</f>
        <v>-100729</v>
      </c>
      <c r="O70" s="317">
        <f t="shared" ref="O70" si="18">+O59+O50+O39</f>
        <v>-98040</v>
      </c>
      <c r="P70" s="319">
        <f>+P59+P50+P39</f>
        <v>7366842</v>
      </c>
      <c r="Q70" s="317">
        <f>+Q59+Q50+Q39</f>
        <v>7085937</v>
      </c>
      <c r="S70" s="320"/>
      <c r="T70" s="320"/>
      <c r="U70" s="308"/>
      <c r="V70" s="320"/>
      <c r="AA70" s="306"/>
      <c r="AB70" s="306"/>
      <c r="AC70" s="306"/>
    </row>
    <row r="71" spans="2:30"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0"/>
      <c r="T71" s="320"/>
      <c r="U71" s="308"/>
      <c r="V71" s="320"/>
      <c r="AA71" s="306"/>
      <c r="AB71" s="306"/>
      <c r="AC71" s="306"/>
    </row>
    <row r="72" spans="2:30">
      <c r="G72" s="427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D72" s="320"/>
    </row>
    <row r="73" spans="2:30" ht="18" customHeight="1">
      <c r="D73" s="496" t="str">
        <f>+D35</f>
        <v>Generation and Transmission</v>
      </c>
      <c r="E73" s="497"/>
      <c r="F73" s="497"/>
      <c r="G73" s="497"/>
      <c r="H73" s="497"/>
      <c r="I73" s="497"/>
      <c r="J73" s="497"/>
      <c r="K73" s="497"/>
      <c r="L73" s="497"/>
      <c r="M73" s="497"/>
      <c r="N73" s="497"/>
      <c r="O73" s="497"/>
      <c r="P73" s="497"/>
      <c r="Q73" s="498"/>
      <c r="AA73" s="308"/>
      <c r="AB73" s="306"/>
      <c r="AC73" s="306"/>
    </row>
    <row r="74" spans="2:30">
      <c r="B74" s="484" t="s">
        <v>107</v>
      </c>
      <c r="C74" s="485"/>
      <c r="D74" s="482" t="s">
        <v>25</v>
      </c>
      <c r="E74" s="483"/>
      <c r="F74" s="482" t="s">
        <v>10</v>
      </c>
      <c r="G74" s="483"/>
      <c r="H74" s="482" t="s">
        <v>38</v>
      </c>
      <c r="I74" s="483"/>
      <c r="J74" s="482" t="s">
        <v>14</v>
      </c>
      <c r="K74" s="483"/>
      <c r="L74" s="482" t="s">
        <v>12</v>
      </c>
      <c r="M74" s="483"/>
      <c r="N74" s="482" t="s">
        <v>412</v>
      </c>
      <c r="O74" s="483"/>
      <c r="P74" s="482" t="s">
        <v>20</v>
      </c>
      <c r="Q74" s="483"/>
      <c r="AA74" s="308"/>
      <c r="AB74" s="306"/>
      <c r="AC74" s="306"/>
    </row>
    <row r="75" spans="2:30">
      <c r="B75" s="476" t="s">
        <v>355</v>
      </c>
      <c r="C75" s="477"/>
      <c r="D75" s="310">
        <f>+D37</f>
        <v>43190</v>
      </c>
      <c r="E75" s="311">
        <f>+'[35]Segmentos LN resumen'!E76</f>
        <v>42825</v>
      </c>
      <c r="F75" s="310">
        <f>+F37</f>
        <v>43190</v>
      </c>
      <c r="G75" s="311">
        <f>+E75</f>
        <v>42825</v>
      </c>
      <c r="H75" s="310">
        <f>+H37</f>
        <v>43190</v>
      </c>
      <c r="I75" s="311">
        <f>+G75</f>
        <v>42825</v>
      </c>
      <c r="J75" s="310">
        <f>+J37</f>
        <v>43190</v>
      </c>
      <c r="K75" s="311">
        <f>+I75</f>
        <v>42825</v>
      </c>
      <c r="L75" s="310">
        <f>+L37</f>
        <v>43190</v>
      </c>
      <c r="M75" s="311">
        <f>+J75</f>
        <v>43190</v>
      </c>
      <c r="N75" s="310">
        <f>+N37</f>
        <v>43190</v>
      </c>
      <c r="O75" s="311">
        <f>+M75</f>
        <v>43190</v>
      </c>
      <c r="P75" s="310">
        <f>+P37</f>
        <v>43190</v>
      </c>
      <c r="Q75" s="311">
        <f>+O75</f>
        <v>43190</v>
      </c>
      <c r="AA75" s="308"/>
      <c r="AB75" s="306"/>
      <c r="AC75" s="306"/>
    </row>
    <row r="76" spans="2:30">
      <c r="B76" s="478"/>
      <c r="C76" s="479"/>
      <c r="D76" s="312" t="s">
        <v>242</v>
      </c>
      <c r="E76" s="313" t="s">
        <v>242</v>
      </c>
      <c r="F76" s="312" t="s">
        <v>242</v>
      </c>
      <c r="G76" s="313" t="s">
        <v>242</v>
      </c>
      <c r="H76" s="312" t="s">
        <v>242</v>
      </c>
      <c r="I76" s="313" t="s">
        <v>242</v>
      </c>
      <c r="J76" s="312" t="s">
        <v>242</v>
      </c>
      <c r="K76" s="313" t="s">
        <v>242</v>
      </c>
      <c r="L76" s="312" t="s">
        <v>242</v>
      </c>
      <c r="M76" s="313" t="s">
        <v>242</v>
      </c>
      <c r="N76" s="312" t="s">
        <v>242</v>
      </c>
      <c r="O76" s="313" t="s">
        <v>242</v>
      </c>
      <c r="P76" s="312" t="s">
        <v>242</v>
      </c>
      <c r="Q76" s="313" t="s">
        <v>242</v>
      </c>
      <c r="AA76" s="308"/>
      <c r="AB76" s="306"/>
      <c r="AC76" s="306"/>
    </row>
    <row r="77" spans="2:30">
      <c r="B77" s="314" t="s">
        <v>356</v>
      </c>
      <c r="C77" s="425"/>
      <c r="D77" s="360">
        <f>+D78+D83</f>
        <v>0</v>
      </c>
      <c r="E77" s="342">
        <v>0</v>
      </c>
      <c r="F77" s="340">
        <f t="shared" ref="F77:N77" si="19">+F78+F83</f>
        <v>83465</v>
      </c>
      <c r="G77" s="341">
        <v>53129</v>
      </c>
      <c r="H77" s="340">
        <f t="shared" si="19"/>
        <v>241193</v>
      </c>
      <c r="I77" s="341">
        <v>188534</v>
      </c>
      <c r="J77" s="340">
        <f t="shared" si="19"/>
        <v>307129</v>
      </c>
      <c r="K77" s="341">
        <v>272416</v>
      </c>
      <c r="L77" s="340">
        <f t="shared" si="19"/>
        <v>198389</v>
      </c>
      <c r="M77" s="341">
        <v>171574</v>
      </c>
      <c r="N77" s="340">
        <f t="shared" si="19"/>
        <v>0</v>
      </c>
      <c r="O77" s="341">
        <v>0</v>
      </c>
      <c r="P77" s="340">
        <f t="shared" ref="P77:Q77" si="20">+P78+P83</f>
        <v>830176</v>
      </c>
      <c r="Q77" s="341">
        <f t="shared" si="20"/>
        <v>685653</v>
      </c>
      <c r="S77" s="320"/>
      <c r="T77" s="320"/>
      <c r="U77" s="320"/>
      <c r="AA77" s="308"/>
      <c r="AB77" s="306"/>
      <c r="AC77" s="306"/>
    </row>
    <row r="78" spans="2:30">
      <c r="B78" s="343"/>
      <c r="C78" s="323" t="s">
        <v>136</v>
      </c>
      <c r="D78" s="360">
        <f>SUM(D79:D81)</f>
        <v>0</v>
      </c>
      <c r="E78" s="342">
        <v>0</v>
      </c>
      <c r="F78" s="340">
        <f t="shared" ref="F78:N78" si="21">SUM(F79:F81)</f>
        <v>82993</v>
      </c>
      <c r="G78" s="341">
        <v>51977</v>
      </c>
      <c r="H78" s="340">
        <f t="shared" si="21"/>
        <v>230035</v>
      </c>
      <c r="I78" s="341">
        <v>181023</v>
      </c>
      <c r="J78" s="340">
        <f t="shared" si="21"/>
        <v>298141</v>
      </c>
      <c r="K78" s="341">
        <v>266225</v>
      </c>
      <c r="L78" s="340">
        <f t="shared" si="21"/>
        <v>190200</v>
      </c>
      <c r="M78" s="341">
        <v>171565</v>
      </c>
      <c r="N78" s="340">
        <f t="shared" si="21"/>
        <v>0</v>
      </c>
      <c r="O78" s="341">
        <v>0</v>
      </c>
      <c r="P78" s="340">
        <f t="shared" ref="P78:Q78" si="22">SUM(P79:P81)</f>
        <v>801369</v>
      </c>
      <c r="Q78" s="341">
        <f t="shared" si="22"/>
        <v>670790</v>
      </c>
      <c r="S78" s="320"/>
      <c r="T78" s="320"/>
      <c r="U78" s="320"/>
      <c r="AA78" s="308"/>
      <c r="AB78" s="306"/>
      <c r="AC78" s="306"/>
    </row>
    <row r="79" spans="2:30">
      <c r="B79" s="343"/>
      <c r="C79" s="422" t="s">
        <v>394</v>
      </c>
      <c r="D79" s="344">
        <v>0</v>
      </c>
      <c r="E79" s="347">
        <v>0</v>
      </c>
      <c r="F79" s="344">
        <v>82751</v>
      </c>
      <c r="G79" s="347">
        <v>51794</v>
      </c>
      <c r="H79" s="344">
        <v>207910</v>
      </c>
      <c r="I79" s="347">
        <v>158621</v>
      </c>
      <c r="J79" s="344">
        <v>293004</v>
      </c>
      <c r="K79" s="347">
        <v>260845</v>
      </c>
      <c r="L79" s="344">
        <v>132317</v>
      </c>
      <c r="M79" s="347">
        <v>126399</v>
      </c>
      <c r="N79" s="344">
        <v>0</v>
      </c>
      <c r="O79" s="347">
        <v>0</v>
      </c>
      <c r="P79" s="344">
        <f t="shared" ref="P79:Q81" si="23">+N79+L79+J79+H79+F79+D79</f>
        <v>715982</v>
      </c>
      <c r="Q79" s="347">
        <f t="shared" si="23"/>
        <v>597659</v>
      </c>
      <c r="S79" s="320"/>
      <c r="T79" s="320"/>
      <c r="U79" s="320"/>
      <c r="AA79" s="308"/>
      <c r="AB79" s="306"/>
      <c r="AC79" s="306"/>
    </row>
    <row r="80" spans="2:30">
      <c r="B80" s="343"/>
      <c r="C80" s="422" t="s">
        <v>395</v>
      </c>
      <c r="D80" s="344">
        <v>0</v>
      </c>
      <c r="E80" s="347">
        <v>0</v>
      </c>
      <c r="F80" s="344">
        <v>0</v>
      </c>
      <c r="G80" s="347">
        <v>0</v>
      </c>
      <c r="H80" s="344">
        <v>0</v>
      </c>
      <c r="I80" s="347">
        <v>0</v>
      </c>
      <c r="J80" s="344">
        <v>5100</v>
      </c>
      <c r="K80" s="347">
        <v>5338</v>
      </c>
      <c r="L80" s="344">
        <v>4959</v>
      </c>
      <c r="M80" s="347">
        <v>4918</v>
      </c>
      <c r="N80" s="344">
        <v>0</v>
      </c>
      <c r="O80" s="347">
        <v>0</v>
      </c>
      <c r="P80" s="344">
        <f t="shared" si="23"/>
        <v>10059</v>
      </c>
      <c r="Q80" s="347">
        <f t="shared" si="23"/>
        <v>10256</v>
      </c>
      <c r="S80" s="320"/>
      <c r="T80" s="320"/>
      <c r="U80" s="320"/>
      <c r="AA80" s="308"/>
      <c r="AB80" s="306"/>
      <c r="AC80" s="306"/>
    </row>
    <row r="81" spans="2:29">
      <c r="B81" s="343"/>
      <c r="C81" s="422" t="s">
        <v>358</v>
      </c>
      <c r="D81" s="344">
        <v>0</v>
      </c>
      <c r="E81" s="347">
        <v>0</v>
      </c>
      <c r="F81" s="344">
        <v>242</v>
      </c>
      <c r="G81" s="347">
        <v>183</v>
      </c>
      <c r="H81" s="344">
        <v>22125</v>
      </c>
      <c r="I81" s="347">
        <v>22402</v>
      </c>
      <c r="J81" s="344">
        <v>37</v>
      </c>
      <c r="K81" s="347">
        <v>42</v>
      </c>
      <c r="L81" s="344">
        <v>52924</v>
      </c>
      <c r="M81" s="347">
        <v>40248</v>
      </c>
      <c r="N81" s="344">
        <v>0</v>
      </c>
      <c r="O81" s="347">
        <v>0</v>
      </c>
      <c r="P81" s="344">
        <f t="shared" si="23"/>
        <v>75328</v>
      </c>
      <c r="Q81" s="347">
        <f t="shared" si="23"/>
        <v>62875</v>
      </c>
      <c r="S81" s="320"/>
      <c r="T81" s="320"/>
      <c r="U81" s="320"/>
      <c r="AA81" s="308"/>
      <c r="AB81" s="306"/>
      <c r="AC81" s="306"/>
    </row>
    <row r="82" spans="2:29" hidden="1">
      <c r="B82" s="343"/>
      <c r="C82" s="422"/>
      <c r="D82" s="344"/>
      <c r="E82" s="347"/>
      <c r="F82" s="344"/>
      <c r="G82" s="347"/>
      <c r="H82" s="344"/>
      <c r="I82" s="347"/>
      <c r="J82" s="344"/>
      <c r="K82" s="347"/>
      <c r="L82" s="344"/>
      <c r="M82" s="347"/>
      <c r="N82" s="344"/>
      <c r="O82" s="347"/>
      <c r="P82" s="344"/>
      <c r="Q82" s="347"/>
      <c r="S82" s="320"/>
      <c r="T82" s="320"/>
      <c r="U82" s="320"/>
      <c r="AA82" s="308"/>
      <c r="AB82" s="306"/>
      <c r="AC82" s="306"/>
    </row>
    <row r="83" spans="2:29">
      <c r="B83" s="343"/>
      <c r="C83" s="323" t="s">
        <v>137</v>
      </c>
      <c r="D83" s="344">
        <v>0</v>
      </c>
      <c r="E83" s="347">
        <v>0</v>
      </c>
      <c r="F83" s="344">
        <v>472</v>
      </c>
      <c r="G83" s="347">
        <v>1152</v>
      </c>
      <c r="H83" s="344">
        <v>11158</v>
      </c>
      <c r="I83" s="347">
        <v>7511</v>
      </c>
      <c r="J83" s="344">
        <v>8988</v>
      </c>
      <c r="K83" s="347">
        <v>6191</v>
      </c>
      <c r="L83" s="344">
        <v>8189</v>
      </c>
      <c r="M83" s="347">
        <v>9</v>
      </c>
      <c r="N83" s="344">
        <v>0</v>
      </c>
      <c r="O83" s="347">
        <v>0</v>
      </c>
      <c r="P83" s="344">
        <f>+N83+L83+J83+H83+F83+D83</f>
        <v>28807</v>
      </c>
      <c r="Q83" s="347">
        <f>+O83+M83+K83+I83+G83+E83</f>
        <v>14863</v>
      </c>
      <c r="S83" s="320"/>
      <c r="T83" s="320"/>
      <c r="U83" s="320"/>
      <c r="AA83" s="308"/>
      <c r="AB83" s="306"/>
      <c r="AC83" s="306"/>
    </row>
    <row r="84" spans="2:29"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S84" s="320"/>
      <c r="T84" s="320"/>
      <c r="U84" s="320"/>
      <c r="AA84" s="308"/>
      <c r="AB84" s="306"/>
      <c r="AC84" s="306"/>
    </row>
    <row r="85" spans="2:29">
      <c r="B85" s="314" t="s">
        <v>359</v>
      </c>
      <c r="C85" s="349"/>
      <c r="D85" s="360">
        <f>SUM(D86:D89)</f>
        <v>0</v>
      </c>
      <c r="E85" s="342">
        <v>0</v>
      </c>
      <c r="F85" s="340">
        <f t="shared" ref="F85:N85" si="24">SUM(F86:F89)</f>
        <v>-7337</v>
      </c>
      <c r="G85" s="341">
        <v>-6215</v>
      </c>
      <c r="H85" s="340">
        <f t="shared" si="24"/>
        <v>-125788</v>
      </c>
      <c r="I85" s="341">
        <v>-89189</v>
      </c>
      <c r="J85" s="340">
        <f t="shared" si="24"/>
        <v>-113009</v>
      </c>
      <c r="K85" s="341">
        <v>-90216</v>
      </c>
      <c r="L85" s="340">
        <f t="shared" si="24"/>
        <v>-104004</v>
      </c>
      <c r="M85" s="341">
        <v>-79661</v>
      </c>
      <c r="N85" s="340">
        <f t="shared" si="24"/>
        <v>-12</v>
      </c>
      <c r="O85" s="341">
        <v>0</v>
      </c>
      <c r="P85" s="340">
        <f t="shared" ref="P85:Q85" si="25">SUM(P86:P89)</f>
        <v>-350150</v>
      </c>
      <c r="Q85" s="341">
        <f t="shared" si="25"/>
        <v>-265281</v>
      </c>
      <c r="S85" s="320"/>
      <c r="T85" s="320"/>
      <c r="U85" s="320"/>
      <c r="AA85" s="308"/>
      <c r="AB85" s="306"/>
      <c r="AC85" s="306"/>
    </row>
    <row r="86" spans="2:29">
      <c r="B86" s="343"/>
      <c r="C86" s="422" t="s">
        <v>360</v>
      </c>
      <c r="D86" s="344">
        <v>0</v>
      </c>
      <c r="E86" s="373">
        <v>0</v>
      </c>
      <c r="F86" s="344">
        <v>-350</v>
      </c>
      <c r="G86" s="347">
        <v>-369</v>
      </c>
      <c r="H86" s="344">
        <v>-104413</v>
      </c>
      <c r="I86" s="347">
        <v>-64906</v>
      </c>
      <c r="J86" s="344">
        <v>-45842</v>
      </c>
      <c r="K86" s="347">
        <v>-30741</v>
      </c>
      <c r="L86" s="344">
        <v>-29571</v>
      </c>
      <c r="M86" s="347">
        <v>-24731</v>
      </c>
      <c r="N86" s="344">
        <v>550</v>
      </c>
      <c r="O86" s="347">
        <v>700</v>
      </c>
      <c r="P86" s="344">
        <f t="shared" ref="P86:Q89" si="26">+N86+L86+J86+H86+F86+D86</f>
        <v>-179626</v>
      </c>
      <c r="Q86" s="347">
        <f t="shared" si="26"/>
        <v>-120047</v>
      </c>
      <c r="S86" s="320"/>
      <c r="T86" s="320"/>
      <c r="U86" s="320"/>
      <c r="AA86" s="308"/>
      <c r="AB86" s="306"/>
      <c r="AC86" s="306"/>
    </row>
    <row r="87" spans="2:29">
      <c r="B87" s="343"/>
      <c r="C87" s="422" t="s">
        <v>361</v>
      </c>
      <c r="D87" s="344">
        <v>0</v>
      </c>
      <c r="E87" s="373">
        <v>0</v>
      </c>
      <c r="F87" s="344">
        <v>-454</v>
      </c>
      <c r="G87" s="347">
        <v>-1526</v>
      </c>
      <c r="H87" s="344">
        <v>-12990</v>
      </c>
      <c r="I87" s="347">
        <v>-18025</v>
      </c>
      <c r="J87" s="344">
        <v>-14923</v>
      </c>
      <c r="K87" s="347">
        <v>-11277</v>
      </c>
      <c r="L87" s="344">
        <v>-34264</v>
      </c>
      <c r="M87" s="347">
        <v>-25755</v>
      </c>
      <c r="N87" s="344">
        <v>0</v>
      </c>
      <c r="O87" s="347">
        <v>0</v>
      </c>
      <c r="P87" s="344">
        <f t="shared" si="26"/>
        <v>-62631</v>
      </c>
      <c r="Q87" s="347">
        <f t="shared" si="26"/>
        <v>-56583</v>
      </c>
      <c r="S87" s="320"/>
      <c r="T87" s="320"/>
      <c r="U87" s="320"/>
      <c r="AA87" s="308"/>
      <c r="AB87" s="306"/>
      <c r="AC87" s="306"/>
    </row>
    <row r="88" spans="2:29">
      <c r="B88" s="343"/>
      <c r="C88" s="422" t="s">
        <v>141</v>
      </c>
      <c r="D88" s="344">
        <v>0</v>
      </c>
      <c r="E88" s="373">
        <v>0</v>
      </c>
      <c r="F88" s="344">
        <v>-2838</v>
      </c>
      <c r="G88" s="347">
        <v>-1446</v>
      </c>
      <c r="H88" s="344">
        <v>-8320</v>
      </c>
      <c r="I88" s="347">
        <v>-6239</v>
      </c>
      <c r="J88" s="344">
        <v>-35916</v>
      </c>
      <c r="K88" s="347">
        <v>-30956</v>
      </c>
      <c r="L88" s="344">
        <v>-28558</v>
      </c>
      <c r="M88" s="347">
        <v>-21260</v>
      </c>
      <c r="N88" s="344">
        <v>-562</v>
      </c>
      <c r="O88" s="347">
        <v>-700</v>
      </c>
      <c r="P88" s="344">
        <f t="shared" si="26"/>
        <v>-76194</v>
      </c>
      <c r="Q88" s="347">
        <f t="shared" si="26"/>
        <v>-60601</v>
      </c>
      <c r="S88" s="320"/>
      <c r="T88" s="320"/>
      <c r="U88" s="320"/>
      <c r="AA88" s="308"/>
      <c r="AB88" s="306"/>
      <c r="AC88" s="306"/>
    </row>
    <row r="89" spans="2:29">
      <c r="B89" s="343"/>
      <c r="C89" s="422" t="s">
        <v>362</v>
      </c>
      <c r="D89" s="344">
        <v>0</v>
      </c>
      <c r="E89" s="373">
        <v>0</v>
      </c>
      <c r="F89" s="344">
        <v>-3695</v>
      </c>
      <c r="G89" s="347">
        <v>-2874</v>
      </c>
      <c r="H89" s="344">
        <v>-65</v>
      </c>
      <c r="I89" s="347">
        <v>-19</v>
      </c>
      <c r="J89" s="344">
        <v>-16328</v>
      </c>
      <c r="K89" s="347">
        <v>-17242</v>
      </c>
      <c r="L89" s="344">
        <v>-11611</v>
      </c>
      <c r="M89" s="347">
        <v>-7915</v>
      </c>
      <c r="N89" s="344">
        <v>0</v>
      </c>
      <c r="O89" s="347">
        <v>0</v>
      </c>
      <c r="P89" s="344">
        <f t="shared" si="26"/>
        <v>-31699</v>
      </c>
      <c r="Q89" s="347">
        <f t="shared" si="26"/>
        <v>-28050</v>
      </c>
      <c r="S89" s="320"/>
      <c r="T89" s="320"/>
      <c r="U89" s="320"/>
      <c r="AA89" s="308"/>
      <c r="AB89" s="306"/>
      <c r="AC89" s="306"/>
    </row>
    <row r="90" spans="2:29"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S90" s="320"/>
      <c r="T90" s="320"/>
      <c r="U90" s="320"/>
      <c r="AA90" s="308"/>
      <c r="AB90" s="306"/>
      <c r="AC90" s="306"/>
    </row>
    <row r="91" spans="2:29">
      <c r="B91" s="314" t="s">
        <v>363</v>
      </c>
      <c r="C91" s="425"/>
      <c r="D91" s="360">
        <f t="shared" ref="D91:Q91" si="27">+D85+D77</f>
        <v>0</v>
      </c>
      <c r="E91" s="342">
        <v>0</v>
      </c>
      <c r="F91" s="340">
        <f t="shared" si="27"/>
        <v>76128</v>
      </c>
      <c r="G91" s="341">
        <v>46914</v>
      </c>
      <c r="H91" s="340">
        <f t="shared" si="27"/>
        <v>115405</v>
      </c>
      <c r="I91" s="341">
        <v>99345</v>
      </c>
      <c r="J91" s="340">
        <f t="shared" si="27"/>
        <v>194120</v>
      </c>
      <c r="K91" s="341">
        <v>182200</v>
      </c>
      <c r="L91" s="340">
        <f t="shared" si="27"/>
        <v>94385</v>
      </c>
      <c r="M91" s="341">
        <v>91913</v>
      </c>
      <c r="N91" s="340">
        <f t="shared" si="27"/>
        <v>-12</v>
      </c>
      <c r="O91" s="341">
        <v>0</v>
      </c>
      <c r="P91" s="340">
        <f t="shared" si="27"/>
        <v>480026</v>
      </c>
      <c r="Q91" s="341">
        <f t="shared" si="27"/>
        <v>420372</v>
      </c>
      <c r="S91" s="320"/>
      <c r="T91" s="320"/>
      <c r="U91" s="320"/>
      <c r="AA91" s="308"/>
      <c r="AB91" s="306"/>
      <c r="AC91" s="306"/>
    </row>
    <row r="92" spans="2:29"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S92" s="320"/>
      <c r="T92" s="320"/>
      <c r="U92" s="320"/>
      <c r="AA92" s="308"/>
      <c r="AB92" s="306"/>
      <c r="AC92" s="306"/>
    </row>
    <row r="93" spans="2:29">
      <c r="B93" s="415"/>
      <c r="C93" s="323" t="s">
        <v>364</v>
      </c>
      <c r="D93" s="344">
        <v>0</v>
      </c>
      <c r="E93" s="347">
        <v>0</v>
      </c>
      <c r="F93" s="344">
        <v>1185</v>
      </c>
      <c r="G93" s="347">
        <v>793</v>
      </c>
      <c r="H93" s="344">
        <v>133</v>
      </c>
      <c r="I93" s="347">
        <v>214</v>
      </c>
      <c r="J93" s="344">
        <v>480</v>
      </c>
      <c r="K93" s="347">
        <v>76</v>
      </c>
      <c r="L93" s="344">
        <v>8</v>
      </c>
      <c r="M93" s="347">
        <v>119</v>
      </c>
      <c r="N93" s="344">
        <v>0</v>
      </c>
      <c r="O93" s="347">
        <v>0</v>
      </c>
      <c r="P93" s="344">
        <f t="shared" ref="P93:Q95" si="28">+N93+L93+J93+H93+F93+D93</f>
        <v>1806</v>
      </c>
      <c r="Q93" s="347">
        <f t="shared" si="28"/>
        <v>1202</v>
      </c>
      <c r="S93" s="320"/>
      <c r="T93" s="320"/>
      <c r="U93" s="320"/>
      <c r="AA93" s="308"/>
      <c r="AB93" s="306"/>
      <c r="AC93" s="306"/>
    </row>
    <row r="94" spans="2:29">
      <c r="B94" s="415"/>
      <c r="C94" s="323" t="s">
        <v>365</v>
      </c>
      <c r="D94" s="344">
        <v>0</v>
      </c>
      <c r="E94" s="347">
        <v>0</v>
      </c>
      <c r="F94" s="344">
        <v>-15897</v>
      </c>
      <c r="G94" s="347">
        <v>-15377</v>
      </c>
      <c r="H94" s="344">
        <v>-4530</v>
      </c>
      <c r="I94" s="347">
        <v>-4586</v>
      </c>
      <c r="J94" s="344">
        <v>-8450</v>
      </c>
      <c r="K94" s="347">
        <v>-6820</v>
      </c>
      <c r="L94" s="344">
        <v>-7677</v>
      </c>
      <c r="M94" s="347">
        <v>-8784</v>
      </c>
      <c r="N94" s="344">
        <v>0</v>
      </c>
      <c r="O94" s="347">
        <v>0</v>
      </c>
      <c r="P94" s="344">
        <f t="shared" si="28"/>
        <v>-36554</v>
      </c>
      <c r="Q94" s="347">
        <f t="shared" si="28"/>
        <v>-35567</v>
      </c>
      <c r="S94" s="320"/>
      <c r="T94" s="320"/>
      <c r="U94" s="320"/>
      <c r="AA94" s="308"/>
      <c r="AB94" s="306"/>
      <c r="AC94" s="306"/>
    </row>
    <row r="95" spans="2:29">
      <c r="B95" s="415"/>
      <c r="C95" s="323" t="s">
        <v>366</v>
      </c>
      <c r="D95" s="344">
        <v>0</v>
      </c>
      <c r="E95" s="347">
        <v>0</v>
      </c>
      <c r="F95" s="344">
        <v>-7167</v>
      </c>
      <c r="G95" s="347">
        <v>-7088</v>
      </c>
      <c r="H95" s="344">
        <v>-5241</v>
      </c>
      <c r="I95" s="347">
        <v>-4119</v>
      </c>
      <c r="J95" s="344">
        <v>-9833</v>
      </c>
      <c r="K95" s="347">
        <v>-12823</v>
      </c>
      <c r="L95" s="344">
        <v>-9812</v>
      </c>
      <c r="M95" s="347">
        <v>-8798</v>
      </c>
      <c r="N95" s="344">
        <v>-10</v>
      </c>
      <c r="O95" s="347">
        <v>0</v>
      </c>
      <c r="P95" s="344">
        <f t="shared" si="28"/>
        <v>-32063</v>
      </c>
      <c r="Q95" s="347">
        <f t="shared" si="28"/>
        <v>-32828</v>
      </c>
      <c r="S95" s="320"/>
      <c r="T95" s="320"/>
      <c r="U95" s="320"/>
      <c r="AA95" s="308"/>
      <c r="AB95" s="306"/>
      <c r="AC95" s="306"/>
    </row>
    <row r="96" spans="2:29"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S96" s="320"/>
      <c r="T96" s="320"/>
      <c r="U96" s="320"/>
      <c r="AA96" s="308"/>
      <c r="AB96" s="306"/>
      <c r="AC96" s="306"/>
    </row>
    <row r="97" spans="2:29">
      <c r="B97" s="314" t="s">
        <v>367</v>
      </c>
      <c r="C97" s="425"/>
      <c r="D97" s="360">
        <f>+D91+D93+D94+D95</f>
        <v>0</v>
      </c>
      <c r="E97" s="342">
        <v>0</v>
      </c>
      <c r="F97" s="340">
        <f t="shared" ref="F97:Q97" si="29">+F91+F93+F94+F95</f>
        <v>54249</v>
      </c>
      <c r="G97" s="341">
        <v>25242</v>
      </c>
      <c r="H97" s="340">
        <f t="shared" si="29"/>
        <v>105767</v>
      </c>
      <c r="I97" s="341">
        <v>90854</v>
      </c>
      <c r="J97" s="340">
        <f t="shared" si="29"/>
        <v>176317</v>
      </c>
      <c r="K97" s="341">
        <v>162633</v>
      </c>
      <c r="L97" s="340">
        <f t="shared" si="29"/>
        <v>76904</v>
      </c>
      <c r="M97" s="341">
        <v>74450</v>
      </c>
      <c r="N97" s="340">
        <f t="shared" si="29"/>
        <v>-22</v>
      </c>
      <c r="O97" s="341">
        <v>0</v>
      </c>
      <c r="P97" s="340">
        <f t="shared" si="29"/>
        <v>413215</v>
      </c>
      <c r="Q97" s="341">
        <f t="shared" si="29"/>
        <v>353179</v>
      </c>
      <c r="S97" s="320"/>
      <c r="T97" s="320"/>
      <c r="U97" s="320"/>
      <c r="AA97" s="308"/>
      <c r="AB97" s="306"/>
      <c r="AC97" s="306"/>
    </row>
    <row r="98" spans="2:29"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S98" s="320"/>
      <c r="T98" s="320"/>
      <c r="U98" s="320"/>
      <c r="AA98" s="308"/>
      <c r="AB98" s="306"/>
      <c r="AC98" s="306"/>
    </row>
    <row r="99" spans="2:29">
      <c r="B99" s="343"/>
      <c r="C99" s="323" t="s">
        <v>368</v>
      </c>
      <c r="D99" s="344">
        <v>0</v>
      </c>
      <c r="E99" s="347">
        <v>0</v>
      </c>
      <c r="F99" s="344">
        <v>-12104</v>
      </c>
      <c r="G99" s="347">
        <v>-14173</v>
      </c>
      <c r="H99" s="344">
        <v>-9298</v>
      </c>
      <c r="I99" s="347">
        <v>-8880</v>
      </c>
      <c r="J99" s="344">
        <v>-18628</v>
      </c>
      <c r="K99" s="347">
        <v>-17958</v>
      </c>
      <c r="L99" s="344">
        <v>-18018</v>
      </c>
      <c r="M99" s="347">
        <v>-16838</v>
      </c>
      <c r="N99" s="344">
        <v>0</v>
      </c>
      <c r="O99" s="347">
        <v>0</v>
      </c>
      <c r="P99" s="344">
        <f>+N99+L99+J99+H99+F99+D99</f>
        <v>-58048</v>
      </c>
      <c r="Q99" s="347">
        <f>+O99+M99+K99+I99+G99+E99</f>
        <v>-57849</v>
      </c>
      <c r="S99" s="320"/>
      <c r="T99" s="320"/>
      <c r="U99" s="320"/>
      <c r="AA99" s="308"/>
      <c r="AB99" s="306"/>
      <c r="AC99" s="306"/>
    </row>
    <row r="100" spans="2:29">
      <c r="B100" s="343"/>
      <c r="C100" s="323" t="s">
        <v>369</v>
      </c>
      <c r="D100" s="344">
        <v>0</v>
      </c>
      <c r="E100" s="347">
        <v>0</v>
      </c>
      <c r="F100" s="344">
        <v>0</v>
      </c>
      <c r="G100" s="347">
        <v>0</v>
      </c>
      <c r="H100" s="344">
        <v>0</v>
      </c>
      <c r="I100" s="347">
        <v>-122</v>
      </c>
      <c r="J100" s="344">
        <v>-411</v>
      </c>
      <c r="K100" s="347">
        <v>38</v>
      </c>
      <c r="L100" s="344">
        <v>126</v>
      </c>
      <c r="M100" s="347">
        <v>0</v>
      </c>
      <c r="N100" s="344">
        <v>0</v>
      </c>
      <c r="O100" s="347">
        <v>0</v>
      </c>
      <c r="P100" s="344">
        <f>+N100+L100+J100+H100+F100+D100</f>
        <v>-285</v>
      </c>
      <c r="Q100" s="347">
        <f>+O100+M100+K100+I100+G100+E100</f>
        <v>-84</v>
      </c>
      <c r="S100" s="320"/>
      <c r="T100" s="320"/>
      <c r="U100" s="320"/>
      <c r="AA100" s="308"/>
      <c r="AB100" s="306"/>
      <c r="AC100" s="306"/>
    </row>
    <row r="101" spans="2:29"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S101" s="320"/>
      <c r="T101" s="320"/>
      <c r="U101" s="320"/>
      <c r="AA101" s="308"/>
      <c r="AB101" s="306"/>
      <c r="AC101" s="306"/>
    </row>
    <row r="102" spans="2:29">
      <c r="B102" s="314" t="s">
        <v>54</v>
      </c>
      <c r="C102" s="425"/>
      <c r="D102" s="360">
        <f>+D97+D99+D100</f>
        <v>0</v>
      </c>
      <c r="E102" s="342">
        <v>0</v>
      </c>
      <c r="F102" s="340">
        <f t="shared" ref="F102:Q102" si="30">+F97+F99+F100</f>
        <v>42145</v>
      </c>
      <c r="G102" s="341">
        <v>11069</v>
      </c>
      <c r="H102" s="340">
        <f t="shared" si="30"/>
        <v>96469</v>
      </c>
      <c r="I102" s="341">
        <v>81852</v>
      </c>
      <c r="J102" s="340">
        <f t="shared" si="30"/>
        <v>157278</v>
      </c>
      <c r="K102" s="341">
        <v>144713</v>
      </c>
      <c r="L102" s="340">
        <f t="shared" si="30"/>
        <v>59012</v>
      </c>
      <c r="M102" s="341">
        <v>57612</v>
      </c>
      <c r="N102" s="340">
        <f t="shared" si="30"/>
        <v>-22</v>
      </c>
      <c r="O102" s="341">
        <v>0</v>
      </c>
      <c r="P102" s="340">
        <f t="shared" si="30"/>
        <v>354882</v>
      </c>
      <c r="Q102" s="341">
        <f t="shared" si="30"/>
        <v>295246</v>
      </c>
      <c r="S102" s="320"/>
      <c r="T102" s="320"/>
      <c r="U102" s="320"/>
      <c r="AA102" s="308"/>
      <c r="AB102" s="306"/>
      <c r="AC102" s="306"/>
    </row>
    <row r="103" spans="2:29" hidden="1">
      <c r="B103" s="428"/>
      <c r="C103" s="429"/>
      <c r="D103" s="374"/>
      <c r="E103" s="370"/>
      <c r="F103" s="374"/>
      <c r="G103" s="370"/>
      <c r="H103" s="374"/>
      <c r="I103" s="370"/>
      <c r="J103" s="374"/>
      <c r="K103" s="370"/>
      <c r="L103" s="374"/>
      <c r="M103" s="370"/>
      <c r="N103" s="374"/>
      <c r="O103" s="370"/>
      <c r="P103" s="374"/>
      <c r="Q103" s="370"/>
      <c r="S103" s="320"/>
      <c r="T103" s="320"/>
      <c r="U103" s="320"/>
      <c r="AA103" s="308"/>
      <c r="AB103" s="306"/>
      <c r="AC103" s="306"/>
    </row>
    <row r="104" spans="2:29">
      <c r="B104" s="420"/>
      <c r="C104" s="43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S104" s="320"/>
      <c r="T104" s="320"/>
      <c r="U104" s="320"/>
      <c r="AA104" s="308"/>
      <c r="AB104" s="306"/>
      <c r="AC104" s="306"/>
    </row>
    <row r="105" spans="2:29">
      <c r="B105" s="314" t="s">
        <v>370</v>
      </c>
      <c r="C105" s="425"/>
      <c r="D105" s="360">
        <f t="shared" ref="D105" si="31">+D106+D109+D113+D114</f>
        <v>0</v>
      </c>
      <c r="E105" s="342">
        <v>0</v>
      </c>
      <c r="F105" s="340">
        <f t="shared" ref="F105:Q105" si="32">+F106+F109+F113+F114</f>
        <v>16970</v>
      </c>
      <c r="G105" s="341">
        <v>-12307</v>
      </c>
      <c r="H105" s="340">
        <f t="shared" si="32"/>
        <v>1108</v>
      </c>
      <c r="I105" s="341">
        <v>-110</v>
      </c>
      <c r="J105" s="340">
        <f t="shared" si="32"/>
        <v>-27688</v>
      </c>
      <c r="K105" s="341">
        <v>-26945</v>
      </c>
      <c r="L105" s="340">
        <f t="shared" si="32"/>
        <v>-127</v>
      </c>
      <c r="M105" s="341">
        <v>-2978</v>
      </c>
      <c r="N105" s="340">
        <f t="shared" si="32"/>
        <v>-10</v>
      </c>
      <c r="O105" s="341">
        <v>0</v>
      </c>
      <c r="P105" s="340">
        <f t="shared" si="32"/>
        <v>-9747</v>
      </c>
      <c r="Q105" s="341">
        <f t="shared" si="32"/>
        <v>-42340</v>
      </c>
      <c r="S105" s="320"/>
      <c r="T105" s="320"/>
      <c r="U105" s="320"/>
      <c r="AA105" s="308"/>
      <c r="AB105" s="306"/>
      <c r="AC105" s="306"/>
    </row>
    <row r="106" spans="2:29">
      <c r="B106" s="314"/>
      <c r="C106" s="425" t="s">
        <v>126</v>
      </c>
      <c r="D106" s="360">
        <v>0</v>
      </c>
      <c r="E106" s="342">
        <v>0</v>
      </c>
      <c r="F106" s="340">
        <v>12634</v>
      </c>
      <c r="G106" s="341">
        <v>8740</v>
      </c>
      <c r="H106" s="340">
        <v>6851</v>
      </c>
      <c r="I106" s="341">
        <v>5061</v>
      </c>
      <c r="J106" s="340">
        <v>2419</v>
      </c>
      <c r="K106" s="341">
        <v>3439</v>
      </c>
      <c r="L106" s="340">
        <v>1461</v>
      </c>
      <c r="M106" s="341">
        <v>1517</v>
      </c>
      <c r="N106" s="340">
        <v>-2360</v>
      </c>
      <c r="O106" s="341">
        <v>-1780</v>
      </c>
      <c r="P106" s="340">
        <f>+N106+L106+J106+H106+F106+D106</f>
        <v>21005</v>
      </c>
      <c r="Q106" s="341">
        <f>+O106+M106+K106+I106+G106+E106</f>
        <v>16977</v>
      </c>
      <c r="S106" s="320"/>
      <c r="T106" s="320"/>
      <c r="U106" s="320"/>
      <c r="AA106" s="308"/>
      <c r="AB106" s="306"/>
      <c r="AC106" s="306"/>
    </row>
    <row r="107" spans="2:29">
      <c r="B107" s="343"/>
      <c r="C107" s="422" t="s">
        <v>309</v>
      </c>
      <c r="D107" s="344">
        <v>0</v>
      </c>
      <c r="E107" s="347"/>
      <c r="F107" s="344">
        <v>12459</v>
      </c>
      <c r="G107" s="347">
        <v>8506</v>
      </c>
      <c r="H107" s="344">
        <v>1983</v>
      </c>
      <c r="I107" s="347">
        <v>2758</v>
      </c>
      <c r="J107" s="344">
        <v>2006</v>
      </c>
      <c r="K107" s="347">
        <v>2925</v>
      </c>
      <c r="L107" s="344">
        <v>750</v>
      </c>
      <c r="M107" s="347">
        <v>1075</v>
      </c>
      <c r="N107" s="344">
        <v>0</v>
      </c>
      <c r="O107" s="347"/>
      <c r="P107" s="344">
        <f t="shared" ref="P107:Q113" si="33">+N107+L107+J107+H107+F107+D107</f>
        <v>17198</v>
      </c>
      <c r="Q107" s="347">
        <f t="shared" si="33"/>
        <v>15264</v>
      </c>
      <c r="S107" s="320"/>
      <c r="T107" s="320"/>
      <c r="U107" s="320"/>
      <c r="AA107" s="308"/>
      <c r="AB107" s="306"/>
      <c r="AC107" s="306"/>
    </row>
    <row r="108" spans="2:29">
      <c r="B108" s="343"/>
      <c r="C108" s="422" t="s">
        <v>371</v>
      </c>
      <c r="D108" s="344">
        <f>+D106-D107</f>
        <v>0</v>
      </c>
      <c r="E108" s="347">
        <v>0</v>
      </c>
      <c r="F108" s="344">
        <f t="shared" ref="F108:L108" si="34">+F106-F107</f>
        <v>175</v>
      </c>
      <c r="G108" s="347">
        <v>234</v>
      </c>
      <c r="H108" s="344">
        <f t="shared" si="34"/>
        <v>4868</v>
      </c>
      <c r="I108" s="347">
        <v>2303</v>
      </c>
      <c r="J108" s="344">
        <f t="shared" si="34"/>
        <v>413</v>
      </c>
      <c r="K108" s="347">
        <v>514</v>
      </c>
      <c r="L108" s="344">
        <f t="shared" si="34"/>
        <v>711</v>
      </c>
      <c r="M108" s="347">
        <v>442</v>
      </c>
      <c r="N108" s="344">
        <f t="shared" ref="N108" si="35">+N106-N107</f>
        <v>-2360</v>
      </c>
      <c r="O108" s="347">
        <v>-1780</v>
      </c>
      <c r="P108" s="344">
        <f t="shared" si="33"/>
        <v>3807</v>
      </c>
      <c r="Q108" s="347">
        <f t="shared" si="33"/>
        <v>1713</v>
      </c>
      <c r="S108" s="320"/>
      <c r="T108" s="320"/>
      <c r="U108" s="320"/>
      <c r="AA108" s="308"/>
      <c r="AB108" s="306"/>
      <c r="AC108" s="306"/>
    </row>
    <row r="109" spans="2:29">
      <c r="B109" s="314"/>
      <c r="C109" s="349" t="s">
        <v>150</v>
      </c>
      <c r="D109" s="340">
        <v>0</v>
      </c>
      <c r="E109" s="341">
        <v>0</v>
      </c>
      <c r="F109" s="340">
        <v>-13753</v>
      </c>
      <c r="G109" s="341">
        <v>-15290</v>
      </c>
      <c r="H109" s="340">
        <v>-6081</v>
      </c>
      <c r="I109" s="341">
        <v>-3319</v>
      </c>
      <c r="J109" s="340">
        <v>-30271</v>
      </c>
      <c r="K109" s="341">
        <v>-30931</v>
      </c>
      <c r="L109" s="340">
        <v>-1227</v>
      </c>
      <c r="M109" s="341">
        <v>-2574</v>
      </c>
      <c r="N109" s="340">
        <v>2360</v>
      </c>
      <c r="O109" s="341">
        <v>1780</v>
      </c>
      <c r="P109" s="340">
        <f t="shared" si="33"/>
        <v>-48972</v>
      </c>
      <c r="Q109" s="341">
        <f t="shared" si="33"/>
        <v>-50334</v>
      </c>
      <c r="S109" s="320"/>
      <c r="T109" s="320"/>
      <c r="U109" s="320"/>
      <c r="AA109" s="308"/>
      <c r="AB109" s="306"/>
      <c r="AC109" s="306"/>
    </row>
    <row r="110" spans="2:29">
      <c r="B110" s="343"/>
      <c r="C110" s="422" t="s">
        <v>372</v>
      </c>
      <c r="D110" s="344">
        <v>0</v>
      </c>
      <c r="E110" s="347"/>
      <c r="F110" s="344">
        <v>-11</v>
      </c>
      <c r="G110" s="347">
        <v>-124</v>
      </c>
      <c r="H110" s="344">
        <v>-2746</v>
      </c>
      <c r="I110" s="347">
        <v>-132</v>
      </c>
      <c r="J110" s="344">
        <v>-3532</v>
      </c>
      <c r="K110" s="347">
        <v>-3104</v>
      </c>
      <c r="L110" s="344">
        <v>-91</v>
      </c>
      <c r="M110" s="347">
        <v>-1351</v>
      </c>
      <c r="N110" s="344">
        <v>0</v>
      </c>
      <c r="O110" s="347">
        <v>0</v>
      </c>
      <c r="P110" s="344">
        <f t="shared" si="33"/>
        <v>-6380</v>
      </c>
      <c r="Q110" s="347">
        <f t="shared" si="33"/>
        <v>-4711</v>
      </c>
      <c r="S110" s="320"/>
      <c r="T110" s="320"/>
      <c r="U110" s="320"/>
      <c r="AA110" s="308"/>
      <c r="AB110" s="306"/>
      <c r="AC110" s="306"/>
    </row>
    <row r="111" spans="2:29">
      <c r="B111" s="343"/>
      <c r="C111" s="422" t="s">
        <v>373</v>
      </c>
      <c r="D111" s="344">
        <v>0</v>
      </c>
      <c r="E111" s="347"/>
      <c r="F111" s="344">
        <v>0</v>
      </c>
      <c r="G111" s="347"/>
      <c r="H111" s="344">
        <v>0</v>
      </c>
      <c r="I111" s="347">
        <v>0</v>
      </c>
      <c r="J111" s="344">
        <v>-25462</v>
      </c>
      <c r="K111" s="347">
        <v>-26459</v>
      </c>
      <c r="L111" s="344">
        <v>-755</v>
      </c>
      <c r="M111" s="347">
        <v>-858</v>
      </c>
      <c r="N111" s="344">
        <v>0</v>
      </c>
      <c r="O111" s="347">
        <v>0</v>
      </c>
      <c r="P111" s="344">
        <f t="shared" si="33"/>
        <v>-26217</v>
      </c>
      <c r="Q111" s="347">
        <f t="shared" si="33"/>
        <v>-27317</v>
      </c>
      <c r="S111" s="320"/>
      <c r="T111" s="320"/>
      <c r="U111" s="320"/>
      <c r="AA111" s="308"/>
      <c r="AB111" s="306"/>
      <c r="AC111" s="306"/>
    </row>
    <row r="112" spans="2:29">
      <c r="B112" s="343"/>
      <c r="C112" s="422" t="s">
        <v>173</v>
      </c>
      <c r="D112" s="344">
        <f>+D109-D110-D111</f>
        <v>0</v>
      </c>
      <c r="E112" s="347">
        <v>0</v>
      </c>
      <c r="F112" s="344">
        <f t="shared" ref="F112:N112" si="36">+F109-F110-F111</f>
        <v>-13742</v>
      </c>
      <c r="G112" s="347">
        <v>-15166</v>
      </c>
      <c r="H112" s="344">
        <f t="shared" si="36"/>
        <v>-3335</v>
      </c>
      <c r="I112" s="347">
        <v>-3187</v>
      </c>
      <c r="J112" s="344">
        <f t="shared" si="36"/>
        <v>-1277</v>
      </c>
      <c r="K112" s="347">
        <v>-1368</v>
      </c>
      <c r="L112" s="344">
        <f t="shared" si="36"/>
        <v>-381</v>
      </c>
      <c r="M112" s="347">
        <v>-365</v>
      </c>
      <c r="N112" s="344">
        <f t="shared" si="36"/>
        <v>2360</v>
      </c>
      <c r="O112" s="347">
        <v>1780</v>
      </c>
      <c r="P112" s="344">
        <f t="shared" si="33"/>
        <v>-16375</v>
      </c>
      <c r="Q112" s="347">
        <f t="shared" si="33"/>
        <v>-18306</v>
      </c>
      <c r="S112" s="320"/>
      <c r="T112" s="320"/>
      <c r="U112" s="320"/>
      <c r="AA112" s="308"/>
      <c r="AB112" s="306"/>
      <c r="AC112" s="306"/>
    </row>
    <row r="113" spans="2:29">
      <c r="B113" s="343"/>
      <c r="C113" s="323" t="s">
        <v>374</v>
      </c>
      <c r="D113" s="344">
        <v>0</v>
      </c>
      <c r="E113" s="347">
        <v>0</v>
      </c>
      <c r="F113" s="344">
        <v>0</v>
      </c>
      <c r="G113" s="347">
        <v>0</v>
      </c>
      <c r="H113" s="344">
        <v>0</v>
      </c>
      <c r="I113" s="347">
        <v>0</v>
      </c>
      <c r="J113" s="344">
        <v>0</v>
      </c>
      <c r="K113" s="347">
        <v>0</v>
      </c>
      <c r="L113" s="344">
        <v>0</v>
      </c>
      <c r="M113" s="347">
        <v>0</v>
      </c>
      <c r="N113" s="344">
        <v>0</v>
      </c>
      <c r="O113" s="347">
        <v>0</v>
      </c>
      <c r="P113" s="344">
        <f t="shared" si="33"/>
        <v>0</v>
      </c>
      <c r="Q113" s="347">
        <f t="shared" si="33"/>
        <v>0</v>
      </c>
      <c r="S113" s="320"/>
      <c r="T113" s="320"/>
      <c r="U113" s="320"/>
      <c r="AA113" s="308"/>
      <c r="AB113" s="306"/>
      <c r="AC113" s="306"/>
    </row>
    <row r="114" spans="2:29">
      <c r="B114" s="314"/>
      <c r="C114" s="425" t="s">
        <v>375</v>
      </c>
      <c r="D114" s="360">
        <f>+D115+D116</f>
        <v>0</v>
      </c>
      <c r="E114" s="342">
        <v>0</v>
      </c>
      <c r="F114" s="340">
        <f t="shared" ref="F114:Q114" si="37">+F115+F116</f>
        <v>18089</v>
      </c>
      <c r="G114" s="341">
        <v>-5757</v>
      </c>
      <c r="H114" s="340">
        <f t="shared" si="37"/>
        <v>338</v>
      </c>
      <c r="I114" s="341">
        <v>-1852</v>
      </c>
      <c r="J114" s="340">
        <f t="shared" si="37"/>
        <v>164</v>
      </c>
      <c r="K114" s="341">
        <v>547</v>
      </c>
      <c r="L114" s="340">
        <f t="shared" si="37"/>
        <v>-361</v>
      </c>
      <c r="M114" s="341">
        <v>-1921</v>
      </c>
      <c r="N114" s="340">
        <f t="shared" si="37"/>
        <v>-10</v>
      </c>
      <c r="O114" s="341">
        <v>0</v>
      </c>
      <c r="P114" s="340">
        <f t="shared" si="37"/>
        <v>18220</v>
      </c>
      <c r="Q114" s="341">
        <f t="shared" si="37"/>
        <v>-8983</v>
      </c>
      <c r="S114" s="320"/>
      <c r="T114" s="320"/>
      <c r="U114" s="320"/>
      <c r="AA114" s="308"/>
      <c r="AB114" s="306"/>
      <c r="AC114" s="306"/>
    </row>
    <row r="115" spans="2:29">
      <c r="B115" s="343"/>
      <c r="C115" s="422" t="s">
        <v>376</v>
      </c>
      <c r="D115" s="344">
        <v>0</v>
      </c>
      <c r="E115" s="347">
        <v>0</v>
      </c>
      <c r="F115" s="344">
        <v>36592</v>
      </c>
      <c r="G115" s="347">
        <v>-10284</v>
      </c>
      <c r="H115" s="344">
        <v>16419</v>
      </c>
      <c r="I115" s="347">
        <v>2761</v>
      </c>
      <c r="J115" s="344">
        <v>2754</v>
      </c>
      <c r="K115" s="347">
        <v>2053</v>
      </c>
      <c r="L115" s="344">
        <v>3801</v>
      </c>
      <c r="M115" s="347">
        <v>4429</v>
      </c>
      <c r="N115" s="344">
        <v>-4310</v>
      </c>
      <c r="O115" s="347">
        <v>-4830</v>
      </c>
      <c r="P115" s="344">
        <f>+N115+L115+J115+H115+F115+D115</f>
        <v>55256</v>
      </c>
      <c r="Q115" s="347">
        <f>+O115+M115+K115+I115+G115+E115</f>
        <v>-5871</v>
      </c>
      <c r="S115" s="320"/>
      <c r="T115" s="320"/>
      <c r="U115" s="320"/>
      <c r="AA115" s="308"/>
      <c r="AB115" s="306"/>
      <c r="AC115" s="306"/>
    </row>
    <row r="116" spans="2:29">
      <c r="B116" s="343"/>
      <c r="C116" s="422" t="s">
        <v>377</v>
      </c>
      <c r="D116" s="344">
        <v>0</v>
      </c>
      <c r="E116" s="347">
        <v>0</v>
      </c>
      <c r="F116" s="344">
        <v>-18503</v>
      </c>
      <c r="G116" s="347">
        <v>4527</v>
      </c>
      <c r="H116" s="344">
        <v>-16081</v>
      </c>
      <c r="I116" s="347">
        <v>-4613</v>
      </c>
      <c r="J116" s="344">
        <v>-2590</v>
      </c>
      <c r="K116" s="347">
        <v>-1506</v>
      </c>
      <c r="L116" s="344">
        <v>-4162</v>
      </c>
      <c r="M116" s="347">
        <v>-6350</v>
      </c>
      <c r="N116" s="344">
        <v>4300</v>
      </c>
      <c r="O116" s="347">
        <v>4830</v>
      </c>
      <c r="P116" s="344">
        <f>+N116+L116+J116+H116+F116+D116</f>
        <v>-37036</v>
      </c>
      <c r="Q116" s="347">
        <f>+O116+M116+K116+I116+G116+E116</f>
        <v>-3112</v>
      </c>
      <c r="S116" s="320"/>
      <c r="T116" s="320"/>
      <c r="U116" s="320"/>
      <c r="AA116" s="308"/>
      <c r="AB116" s="306"/>
      <c r="AC116" s="306"/>
    </row>
    <row r="117" spans="2:29" ht="6.75" customHeight="1"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S117" s="320"/>
      <c r="T117" s="320"/>
      <c r="U117" s="320"/>
      <c r="AA117" s="308"/>
      <c r="AB117" s="306"/>
      <c r="AC117" s="306"/>
    </row>
    <row r="118" spans="2:29" ht="24">
      <c r="B118" s="358"/>
      <c r="C118" s="323" t="s">
        <v>378</v>
      </c>
      <c r="D118" s="344">
        <v>0</v>
      </c>
      <c r="E118" s="347">
        <v>0</v>
      </c>
      <c r="F118" s="344">
        <v>495</v>
      </c>
      <c r="G118" s="347">
        <v>384</v>
      </c>
      <c r="H118" s="344">
        <v>0</v>
      </c>
      <c r="I118" s="347">
        <v>0</v>
      </c>
      <c r="J118" s="344">
        <v>0</v>
      </c>
      <c r="K118" s="347">
        <v>0</v>
      </c>
      <c r="L118" s="344">
        <v>0</v>
      </c>
      <c r="M118" s="347">
        <v>0</v>
      </c>
      <c r="N118" s="344">
        <v>0</v>
      </c>
      <c r="O118" s="347">
        <v>0</v>
      </c>
      <c r="P118" s="344">
        <f>+N118+L118+J118+H118+F118+D118</f>
        <v>495</v>
      </c>
      <c r="Q118" s="347">
        <f>+O118+M118+K118+I118+G118+E118</f>
        <v>384</v>
      </c>
      <c r="S118" s="320"/>
      <c r="T118" s="320"/>
      <c r="U118" s="320"/>
      <c r="AA118" s="308"/>
      <c r="AB118" s="306"/>
      <c r="AC118" s="306"/>
    </row>
    <row r="119" spans="2:29">
      <c r="B119" s="314"/>
      <c r="C119" s="425" t="s">
        <v>392</v>
      </c>
      <c r="D119" s="360">
        <f>+D120+D121</f>
        <v>0</v>
      </c>
      <c r="E119" s="342">
        <v>0</v>
      </c>
      <c r="F119" s="340">
        <f t="shared" ref="F119:Q119" si="38">+F120+F121</f>
        <v>169</v>
      </c>
      <c r="G119" s="341">
        <v>-108</v>
      </c>
      <c r="H119" s="340">
        <f t="shared" si="38"/>
        <v>0</v>
      </c>
      <c r="I119" s="341">
        <v>0</v>
      </c>
      <c r="J119" s="340">
        <f t="shared" si="38"/>
        <v>0</v>
      </c>
      <c r="K119" s="341">
        <v>0</v>
      </c>
      <c r="L119" s="340">
        <f t="shared" si="38"/>
        <v>25</v>
      </c>
      <c r="M119" s="341">
        <v>2</v>
      </c>
      <c r="N119" s="340">
        <f t="shared" si="38"/>
        <v>0</v>
      </c>
      <c r="O119" s="341">
        <v>0</v>
      </c>
      <c r="P119" s="340">
        <f t="shared" si="38"/>
        <v>194</v>
      </c>
      <c r="Q119" s="341">
        <f t="shared" si="38"/>
        <v>-106</v>
      </c>
      <c r="S119" s="320"/>
      <c r="T119" s="320"/>
      <c r="U119" s="320"/>
      <c r="AA119" s="308"/>
      <c r="AB119" s="306"/>
      <c r="AC119" s="306"/>
    </row>
    <row r="120" spans="2:29">
      <c r="B120" s="314"/>
      <c r="C120" s="422" t="s">
        <v>380</v>
      </c>
      <c r="D120" s="344"/>
      <c r="E120" s="347"/>
      <c r="F120" s="344">
        <v>150</v>
      </c>
      <c r="G120" s="347">
        <v>-108</v>
      </c>
      <c r="H120" s="344">
        <v>0</v>
      </c>
      <c r="I120" s="347">
        <v>0</v>
      </c>
      <c r="J120" s="344">
        <v>0</v>
      </c>
      <c r="K120" s="347">
        <v>0</v>
      </c>
      <c r="L120" s="344">
        <v>0</v>
      </c>
      <c r="M120" s="347">
        <v>0</v>
      </c>
      <c r="N120" s="344">
        <v>0</v>
      </c>
      <c r="O120" s="347">
        <v>0</v>
      </c>
      <c r="P120" s="344">
        <f>+N120+L120+J120+H120+F120+D120</f>
        <v>150</v>
      </c>
      <c r="Q120" s="347">
        <f>+O120+M120+K120+I120+G120+E120</f>
        <v>-108</v>
      </c>
      <c r="S120" s="320"/>
      <c r="T120" s="320"/>
      <c r="U120" s="320"/>
      <c r="AA120" s="308"/>
      <c r="AB120" s="306"/>
      <c r="AC120" s="306"/>
    </row>
    <row r="121" spans="2:29">
      <c r="B121" s="314"/>
      <c r="C121" s="422" t="s">
        <v>381</v>
      </c>
      <c r="D121" s="344">
        <v>0</v>
      </c>
      <c r="E121" s="347">
        <v>0</v>
      </c>
      <c r="F121" s="344">
        <v>19</v>
      </c>
      <c r="G121" s="347">
        <v>0</v>
      </c>
      <c r="H121" s="344">
        <v>0</v>
      </c>
      <c r="I121" s="347">
        <v>0</v>
      </c>
      <c r="J121" s="344">
        <v>0</v>
      </c>
      <c r="K121" s="347">
        <v>0</v>
      </c>
      <c r="L121" s="344">
        <v>25</v>
      </c>
      <c r="M121" s="347">
        <v>2</v>
      </c>
      <c r="N121" s="344">
        <v>0</v>
      </c>
      <c r="O121" s="347">
        <v>0</v>
      </c>
      <c r="P121" s="344">
        <f>+N121+L121+J121+H121+F121+D121</f>
        <v>44</v>
      </c>
      <c r="Q121" s="347">
        <f>+O121+M121+K121+I121+G121+E121</f>
        <v>2</v>
      </c>
      <c r="S121" s="320"/>
      <c r="T121" s="320"/>
      <c r="U121" s="320"/>
      <c r="AA121" s="308"/>
      <c r="AB121" s="306"/>
      <c r="AC121" s="306"/>
    </row>
    <row r="122" spans="2:29" ht="6" customHeight="1"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S122" s="320"/>
      <c r="T122" s="320"/>
      <c r="U122" s="320"/>
      <c r="AA122" s="308"/>
      <c r="AB122" s="306"/>
      <c r="AC122" s="306"/>
    </row>
    <row r="123" spans="2:29">
      <c r="B123" s="314" t="s">
        <v>382</v>
      </c>
      <c r="C123" s="425"/>
      <c r="D123" s="360">
        <f>+D102+D105+D118+D119</f>
        <v>0</v>
      </c>
      <c r="E123" s="342">
        <v>0</v>
      </c>
      <c r="F123" s="340">
        <f t="shared" ref="F123:Q123" si="39">+F102+F105+F118+F119</f>
        <v>59779</v>
      </c>
      <c r="G123" s="341">
        <v>-962</v>
      </c>
      <c r="H123" s="340">
        <f t="shared" si="39"/>
        <v>97577</v>
      </c>
      <c r="I123" s="341">
        <v>81742</v>
      </c>
      <c r="J123" s="340">
        <f t="shared" si="39"/>
        <v>129590</v>
      </c>
      <c r="K123" s="341">
        <v>117768</v>
      </c>
      <c r="L123" s="340">
        <f t="shared" si="39"/>
        <v>58910</v>
      </c>
      <c r="M123" s="341">
        <v>54636</v>
      </c>
      <c r="N123" s="340">
        <f t="shared" si="39"/>
        <v>-32</v>
      </c>
      <c r="O123" s="341">
        <v>0</v>
      </c>
      <c r="P123" s="340">
        <f t="shared" si="39"/>
        <v>345824</v>
      </c>
      <c r="Q123" s="341">
        <f t="shared" si="39"/>
        <v>253184</v>
      </c>
      <c r="S123" s="320"/>
      <c r="T123" s="320"/>
      <c r="U123" s="320"/>
      <c r="AA123" s="308"/>
      <c r="AB123" s="306"/>
      <c r="AC123" s="306"/>
    </row>
    <row r="124" spans="2:29" ht="3.75" customHeight="1"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S124" s="320"/>
      <c r="T124" s="320"/>
      <c r="U124" s="320"/>
      <c r="AA124" s="308"/>
      <c r="AB124" s="306"/>
      <c r="AC124" s="306"/>
    </row>
    <row r="125" spans="2:29">
      <c r="B125" s="343"/>
      <c r="C125" s="323" t="s">
        <v>383</v>
      </c>
      <c r="D125" s="344">
        <v>0</v>
      </c>
      <c r="E125" s="347">
        <v>0</v>
      </c>
      <c r="F125" s="344">
        <v>-20333</v>
      </c>
      <c r="G125" s="347">
        <v>-3026</v>
      </c>
      <c r="H125" s="344">
        <v>-33410</v>
      </c>
      <c r="I125" s="347">
        <v>-27259</v>
      </c>
      <c r="J125" s="344">
        <v>-47699</v>
      </c>
      <c r="K125" s="347">
        <v>-43898</v>
      </c>
      <c r="L125" s="344">
        <v>-17448</v>
      </c>
      <c r="M125" s="347">
        <v>-15493</v>
      </c>
      <c r="N125" s="344">
        <v>0</v>
      </c>
      <c r="O125" s="347">
        <v>0</v>
      </c>
      <c r="P125" s="344">
        <f>+N125+L125+J125+H125+F125+D125</f>
        <v>-118890</v>
      </c>
      <c r="Q125" s="347">
        <f>+O125+M125+K125+I125+G125+E125</f>
        <v>-89676</v>
      </c>
      <c r="S125" s="320"/>
      <c r="T125" s="320"/>
      <c r="U125" s="320"/>
      <c r="AA125" s="308"/>
      <c r="AB125" s="306"/>
      <c r="AC125" s="306"/>
    </row>
    <row r="126" spans="2:29" ht="4.5" customHeight="1"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S126" s="320"/>
      <c r="T126" s="320"/>
      <c r="U126" s="320"/>
      <c r="AA126" s="308"/>
      <c r="AB126" s="306"/>
      <c r="AC126" s="306"/>
    </row>
    <row r="127" spans="2:29">
      <c r="B127" s="314" t="s">
        <v>384</v>
      </c>
      <c r="C127" s="425"/>
      <c r="D127" s="360">
        <f>+D123+D125</f>
        <v>0</v>
      </c>
      <c r="E127" s="342">
        <v>0</v>
      </c>
      <c r="F127" s="340">
        <f t="shared" ref="F127:Q127" si="40">+F123+F125</f>
        <v>39446</v>
      </c>
      <c r="G127" s="341">
        <v>-3988</v>
      </c>
      <c r="H127" s="340">
        <f t="shared" si="40"/>
        <v>64167</v>
      </c>
      <c r="I127" s="341">
        <v>54483</v>
      </c>
      <c r="J127" s="340">
        <f t="shared" si="40"/>
        <v>81891</v>
      </c>
      <c r="K127" s="341">
        <v>73870</v>
      </c>
      <c r="L127" s="340">
        <f t="shared" si="40"/>
        <v>41462</v>
      </c>
      <c r="M127" s="341">
        <v>39143</v>
      </c>
      <c r="N127" s="340">
        <f t="shared" si="40"/>
        <v>-32</v>
      </c>
      <c r="O127" s="341">
        <v>0</v>
      </c>
      <c r="P127" s="340">
        <f t="shared" si="40"/>
        <v>226934</v>
      </c>
      <c r="Q127" s="341">
        <f t="shared" si="40"/>
        <v>163508</v>
      </c>
      <c r="S127" s="320"/>
      <c r="T127" s="320"/>
      <c r="U127" s="320"/>
      <c r="AA127" s="308"/>
      <c r="AB127" s="306"/>
      <c r="AC127" s="306"/>
    </row>
    <row r="128" spans="2:29">
      <c r="B128" s="343"/>
      <c r="C128" s="323" t="s">
        <v>385</v>
      </c>
      <c r="D128" s="344">
        <v>0</v>
      </c>
      <c r="E128" s="347">
        <v>0</v>
      </c>
      <c r="F128" s="344">
        <v>0</v>
      </c>
      <c r="G128" s="347">
        <v>0</v>
      </c>
      <c r="H128" s="344">
        <v>0</v>
      </c>
      <c r="I128" s="347">
        <v>0</v>
      </c>
      <c r="J128" s="344">
        <v>0</v>
      </c>
      <c r="K128" s="347">
        <v>0</v>
      </c>
      <c r="L128" s="344">
        <v>0</v>
      </c>
      <c r="M128" s="347">
        <v>0</v>
      </c>
      <c r="N128" s="344">
        <v>0</v>
      </c>
      <c r="O128" s="347">
        <v>0</v>
      </c>
      <c r="P128" s="344">
        <f>+N128+L128+J128+H128+F128+D128</f>
        <v>0</v>
      </c>
      <c r="Q128" s="347">
        <f>+O128+M128+K128+I128+G128+E128</f>
        <v>0</v>
      </c>
      <c r="S128" s="320"/>
      <c r="T128" s="320"/>
      <c r="U128" s="320"/>
      <c r="AA128" s="308"/>
      <c r="AB128" s="306"/>
      <c r="AC128" s="306"/>
    </row>
    <row r="129" spans="2:29">
      <c r="B129" s="324" t="s">
        <v>124</v>
      </c>
      <c r="C129" s="325"/>
      <c r="D129" s="360">
        <f>+D127+D128</f>
        <v>0</v>
      </c>
      <c r="E129" s="342">
        <v>0</v>
      </c>
      <c r="F129" s="340">
        <f t="shared" ref="F129:Q129" si="41">+F127+F128</f>
        <v>39446</v>
      </c>
      <c r="G129" s="341">
        <v>-3988</v>
      </c>
      <c r="H129" s="340">
        <f t="shared" si="41"/>
        <v>64167</v>
      </c>
      <c r="I129" s="341">
        <v>54483</v>
      </c>
      <c r="J129" s="340">
        <f t="shared" si="41"/>
        <v>81891</v>
      </c>
      <c r="K129" s="341">
        <v>73870</v>
      </c>
      <c r="L129" s="340">
        <f t="shared" si="41"/>
        <v>41462</v>
      </c>
      <c r="M129" s="341">
        <v>39143</v>
      </c>
      <c r="N129" s="340">
        <f t="shared" si="41"/>
        <v>-32</v>
      </c>
      <c r="O129" s="341">
        <v>0</v>
      </c>
      <c r="P129" s="340">
        <f t="shared" si="41"/>
        <v>226934</v>
      </c>
      <c r="Q129" s="341">
        <f t="shared" si="41"/>
        <v>163508</v>
      </c>
      <c r="S129" s="320"/>
      <c r="T129" s="320"/>
      <c r="U129" s="320"/>
      <c r="AA129" s="308"/>
      <c r="AB129" s="306"/>
      <c r="AC129" s="306"/>
    </row>
    <row r="130" spans="2:29" ht="6" customHeight="1"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S130" s="320"/>
      <c r="T130" s="320"/>
      <c r="U130" s="320"/>
      <c r="AA130" s="308"/>
      <c r="AB130" s="306"/>
      <c r="AC130" s="306"/>
    </row>
    <row r="131" spans="2:29" hidden="1">
      <c r="B131" s="314"/>
      <c r="C131" s="323" t="s">
        <v>284</v>
      </c>
      <c r="D131" s="340">
        <f t="shared" ref="D131" si="42">+D129</f>
        <v>0</v>
      </c>
      <c r="E131" s="341">
        <f>+E129</f>
        <v>0</v>
      </c>
      <c r="F131" s="340">
        <f t="shared" ref="F131" si="43">+F129</f>
        <v>39446</v>
      </c>
      <c r="G131" s="341">
        <f>+G129</f>
        <v>-3988</v>
      </c>
      <c r="H131" s="340">
        <f t="shared" ref="H131" si="44">+H129</f>
        <v>64167</v>
      </c>
      <c r="I131" s="341"/>
      <c r="J131" s="340">
        <f t="shared" ref="J131" si="45">+J129</f>
        <v>81891</v>
      </c>
      <c r="K131" s="341"/>
      <c r="L131" s="340">
        <f t="shared" ref="L131" si="46">+L129</f>
        <v>41462</v>
      </c>
      <c r="M131" s="341"/>
      <c r="N131" s="340">
        <f t="shared" ref="N131" si="47">+N129</f>
        <v>-32</v>
      </c>
      <c r="O131" s="341"/>
      <c r="P131" s="340">
        <f t="shared" ref="P131:Q131" si="48">+P129</f>
        <v>226934</v>
      </c>
      <c r="Q131" s="341">
        <f t="shared" si="48"/>
        <v>163508</v>
      </c>
      <c r="S131" s="320"/>
      <c r="T131" s="320"/>
      <c r="U131" s="320"/>
      <c r="AA131" s="308"/>
      <c r="AB131" s="306"/>
      <c r="AC131" s="306"/>
    </row>
    <row r="132" spans="2:29" hidden="1">
      <c r="B132" s="343"/>
      <c r="C132" s="349" t="s">
        <v>285</v>
      </c>
      <c r="D132" s="340"/>
      <c r="E132" s="347"/>
      <c r="F132" s="340"/>
      <c r="G132" s="347"/>
      <c r="H132" s="340"/>
      <c r="I132" s="341"/>
      <c r="J132" s="340"/>
      <c r="K132" s="341"/>
      <c r="L132" s="340"/>
      <c r="M132" s="341"/>
      <c r="N132" s="340"/>
      <c r="O132" s="341"/>
      <c r="P132" s="340"/>
      <c r="Q132" s="341"/>
      <c r="S132" s="320"/>
      <c r="T132" s="320"/>
      <c r="U132" s="320"/>
      <c r="AA132" s="308"/>
      <c r="AB132" s="306"/>
      <c r="AC132" s="306"/>
    </row>
    <row r="133" spans="2:29" hidden="1">
      <c r="B133" s="343"/>
      <c r="C133" s="349" t="s">
        <v>286</v>
      </c>
      <c r="D133" s="340"/>
      <c r="E133" s="347"/>
      <c r="F133" s="340"/>
      <c r="G133" s="347"/>
      <c r="H133" s="340"/>
      <c r="I133" s="341"/>
      <c r="J133" s="340"/>
      <c r="K133" s="341"/>
      <c r="L133" s="340"/>
      <c r="M133" s="341"/>
      <c r="N133" s="340"/>
      <c r="O133" s="341"/>
      <c r="P133" s="340"/>
      <c r="Q133" s="341"/>
      <c r="S133" s="320"/>
      <c r="T133" s="320"/>
      <c r="U133" s="320"/>
      <c r="AA133" s="308"/>
      <c r="AB133" s="306"/>
      <c r="AC133" s="306"/>
    </row>
    <row r="134" spans="2:29" hidden="1">
      <c r="D134" s="320">
        <f t="shared" ref="D134:L134" si="49">+D129-D131</f>
        <v>0</v>
      </c>
      <c r="E134" s="320">
        <f t="shared" si="49"/>
        <v>0</v>
      </c>
      <c r="F134" s="320">
        <f t="shared" si="49"/>
        <v>0</v>
      </c>
      <c r="G134" s="320">
        <f t="shared" si="49"/>
        <v>0</v>
      </c>
      <c r="H134" s="320">
        <f t="shared" si="49"/>
        <v>0</v>
      </c>
      <c r="I134" s="320"/>
      <c r="J134" s="320">
        <f t="shared" si="49"/>
        <v>0</v>
      </c>
      <c r="K134" s="320"/>
      <c r="L134" s="320">
        <f t="shared" si="49"/>
        <v>0</v>
      </c>
      <c r="M134" s="320"/>
      <c r="N134" s="320">
        <f>+N129-N131</f>
        <v>0</v>
      </c>
      <c r="O134" s="320"/>
      <c r="P134" s="320">
        <f t="shared" ref="P134" si="50">+P129-P131</f>
        <v>0</v>
      </c>
      <c r="Q134" s="320"/>
      <c r="S134" s="320"/>
      <c r="U134" s="320"/>
      <c r="AA134" s="308"/>
      <c r="AB134" s="306"/>
      <c r="AC134" s="306"/>
    </row>
    <row r="135" spans="2:29"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S135" s="320"/>
      <c r="AA135" s="308"/>
      <c r="AB135" s="306"/>
      <c r="AC135" s="306"/>
    </row>
    <row r="136" spans="2:29"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S136" s="320"/>
      <c r="AA136" s="308"/>
      <c r="AB136" s="306"/>
      <c r="AC136" s="306"/>
    </row>
    <row r="137" spans="2:29">
      <c r="P137" s="320"/>
      <c r="Q137" s="320"/>
      <c r="S137" s="320"/>
      <c r="AA137" s="308"/>
      <c r="AB137" s="306"/>
      <c r="AC137" s="306"/>
    </row>
    <row r="138" spans="2:29">
      <c r="D138" s="362"/>
      <c r="P138" s="320"/>
      <c r="Q138" s="320"/>
      <c r="S138" s="320"/>
      <c r="AA138" s="308"/>
      <c r="AB138" s="306"/>
      <c r="AC138" s="306"/>
    </row>
    <row r="139" spans="2:29" ht="12" customHeight="1">
      <c r="B139" s="480" t="s">
        <v>107</v>
      </c>
      <c r="C139" s="481"/>
      <c r="D139" s="482" t="s">
        <v>25</v>
      </c>
      <c r="E139" s="483"/>
      <c r="F139" s="482" t="s">
        <v>10</v>
      </c>
      <c r="G139" s="483"/>
      <c r="H139" s="482" t="s">
        <v>38</v>
      </c>
      <c r="I139" s="483"/>
      <c r="J139" s="482" t="s">
        <v>14</v>
      </c>
      <c r="K139" s="483"/>
      <c r="L139" s="482" t="s">
        <v>12</v>
      </c>
      <c r="M139" s="483"/>
      <c r="N139" s="482" t="s">
        <v>412</v>
      </c>
      <c r="O139" s="483"/>
      <c r="P139" s="482" t="s">
        <v>20</v>
      </c>
      <c r="Q139" s="483"/>
      <c r="R139" s="320"/>
      <c r="AA139" s="308"/>
      <c r="AB139" s="306"/>
      <c r="AC139" s="306"/>
    </row>
    <row r="140" spans="2:29">
      <c r="B140" s="472" t="s">
        <v>387</v>
      </c>
      <c r="C140" s="473"/>
      <c r="D140" s="310">
        <f>+D75</f>
        <v>43190</v>
      </c>
      <c r="E140" s="311">
        <f>+E75</f>
        <v>42825</v>
      </c>
      <c r="F140" s="310">
        <f t="shared" ref="F140:Q140" si="51">+D140</f>
        <v>43190</v>
      </c>
      <c r="G140" s="311">
        <f t="shared" si="51"/>
        <v>42825</v>
      </c>
      <c r="H140" s="310">
        <f t="shared" si="51"/>
        <v>43190</v>
      </c>
      <c r="I140" s="311">
        <f t="shared" si="51"/>
        <v>42825</v>
      </c>
      <c r="J140" s="310">
        <f t="shared" si="51"/>
        <v>43190</v>
      </c>
      <c r="K140" s="311">
        <f t="shared" si="51"/>
        <v>42825</v>
      </c>
      <c r="L140" s="310">
        <f t="shared" si="51"/>
        <v>43190</v>
      </c>
      <c r="M140" s="311">
        <f t="shared" si="51"/>
        <v>42825</v>
      </c>
      <c r="N140" s="310">
        <f t="shared" si="51"/>
        <v>43190</v>
      </c>
      <c r="O140" s="311">
        <f t="shared" si="51"/>
        <v>42825</v>
      </c>
      <c r="P140" s="310">
        <f t="shared" si="51"/>
        <v>43190</v>
      </c>
      <c r="Q140" s="311">
        <f t="shared" si="51"/>
        <v>42825</v>
      </c>
      <c r="R140" s="320"/>
      <c r="AA140" s="308"/>
      <c r="AB140" s="306"/>
      <c r="AC140" s="306"/>
    </row>
    <row r="141" spans="2:29">
      <c r="B141" s="474"/>
      <c r="C141" s="475"/>
      <c r="D141" s="312" t="s">
        <v>242</v>
      </c>
      <c r="E141" s="313" t="s">
        <v>242</v>
      </c>
      <c r="F141" s="312" t="s">
        <v>242</v>
      </c>
      <c r="G141" s="313" t="s">
        <v>242</v>
      </c>
      <c r="H141" s="312" t="s">
        <v>242</v>
      </c>
      <c r="I141" s="313" t="s">
        <v>242</v>
      </c>
      <c r="J141" s="312" t="s">
        <v>242</v>
      </c>
      <c r="K141" s="313" t="s">
        <v>242</v>
      </c>
      <c r="L141" s="312" t="s">
        <v>242</v>
      </c>
      <c r="M141" s="313" t="s">
        <v>242</v>
      </c>
      <c r="N141" s="312" t="s">
        <v>242</v>
      </c>
      <c r="O141" s="313" t="s">
        <v>242</v>
      </c>
      <c r="P141" s="312" t="s">
        <v>242</v>
      </c>
      <c r="Q141" s="313" t="s">
        <v>242</v>
      </c>
      <c r="AA141" s="308"/>
      <c r="AB141" s="306"/>
      <c r="AC141" s="306"/>
    </row>
    <row r="142" spans="2:29">
      <c r="M142" s="363"/>
      <c r="S142" s="320"/>
      <c r="AA142" s="308"/>
      <c r="AB142" s="306"/>
      <c r="AC142" s="306"/>
    </row>
    <row r="143" spans="2:29">
      <c r="B143" s="314"/>
      <c r="C143" s="422" t="s">
        <v>388</v>
      </c>
      <c r="D143" s="344"/>
      <c r="E143" s="347">
        <v>0</v>
      </c>
      <c r="F143" s="344">
        <v>22221</v>
      </c>
      <c r="G143" s="347">
        <v>4309</v>
      </c>
      <c r="H143" s="344">
        <v>53891</v>
      </c>
      <c r="I143" s="347">
        <v>33688</v>
      </c>
      <c r="J143" s="344">
        <v>125300</v>
      </c>
      <c r="K143" s="347">
        <v>115896</v>
      </c>
      <c r="L143" s="344">
        <v>22570</v>
      </c>
      <c r="M143" s="347">
        <v>21880</v>
      </c>
      <c r="N143" s="344">
        <v>0</v>
      </c>
      <c r="O143" s="347">
        <v>0</v>
      </c>
      <c r="P143" s="344">
        <f t="shared" ref="P143:Q145" si="52">+F143+H143+J143+L143+N143+D143</f>
        <v>223982</v>
      </c>
      <c r="Q143" s="363">
        <f t="shared" si="52"/>
        <v>175773</v>
      </c>
      <c r="S143" s="320"/>
      <c r="T143" s="320"/>
      <c r="U143" s="320"/>
      <c r="AA143" s="308"/>
      <c r="AB143" s="306"/>
      <c r="AC143" s="306"/>
    </row>
    <row r="144" spans="2:29">
      <c r="B144" s="314"/>
      <c r="C144" s="422" t="s">
        <v>389</v>
      </c>
      <c r="D144" s="344"/>
      <c r="E144" s="347">
        <v>0</v>
      </c>
      <c r="F144" s="344">
        <v>-6149</v>
      </c>
      <c r="G144" s="347">
        <v>-8779</v>
      </c>
      <c r="H144" s="344">
        <v>-38653</v>
      </c>
      <c r="I144" s="347">
        <v>687</v>
      </c>
      <c r="J144" s="344">
        <v>-56959</v>
      </c>
      <c r="K144" s="347">
        <v>-44309</v>
      </c>
      <c r="L144" s="344">
        <v>211</v>
      </c>
      <c r="M144" s="347">
        <v>-17590</v>
      </c>
      <c r="N144" s="344">
        <v>0</v>
      </c>
      <c r="O144" s="347">
        <v>0</v>
      </c>
      <c r="P144" s="344">
        <f t="shared" si="52"/>
        <v>-101550</v>
      </c>
      <c r="Q144" s="363">
        <f t="shared" si="52"/>
        <v>-69991</v>
      </c>
      <c r="S144" s="320"/>
      <c r="T144" s="320"/>
      <c r="U144" s="320"/>
      <c r="AA144" s="308"/>
      <c r="AB144" s="306"/>
      <c r="AC144" s="306"/>
    </row>
    <row r="145" spans="2:29">
      <c r="B145" s="314"/>
      <c r="C145" s="422" t="s">
        <v>390</v>
      </c>
      <c r="D145" s="344"/>
      <c r="E145" s="347">
        <v>0</v>
      </c>
      <c r="F145" s="344">
        <v>-2761</v>
      </c>
      <c r="G145" s="347">
        <v>-5562</v>
      </c>
      <c r="H145" s="344">
        <v>-17944</v>
      </c>
      <c r="I145" s="347">
        <v>-27801</v>
      </c>
      <c r="J145" s="344">
        <v>-127658</v>
      </c>
      <c r="K145" s="347">
        <v>-146370</v>
      </c>
      <c r="L145" s="344">
        <v>-26664</v>
      </c>
      <c r="M145" s="347">
        <v>-45955</v>
      </c>
      <c r="N145" s="344">
        <v>0</v>
      </c>
      <c r="O145" s="347">
        <v>0</v>
      </c>
      <c r="P145" s="344">
        <f t="shared" si="52"/>
        <v>-175027</v>
      </c>
      <c r="Q145" s="363">
        <f t="shared" si="52"/>
        <v>-225688</v>
      </c>
      <c r="S145" s="320"/>
      <c r="T145" s="320"/>
      <c r="U145" s="320"/>
      <c r="AA145" s="308"/>
      <c r="AB145" s="306"/>
      <c r="AC145" s="306"/>
    </row>
    <row r="146" spans="2:29">
      <c r="U146" s="320"/>
      <c r="V146" s="320"/>
      <c r="W146" s="320"/>
      <c r="AA146" s="308"/>
      <c r="AB146" s="306"/>
      <c r="AC146" s="306"/>
    </row>
    <row r="147" spans="2:29">
      <c r="V147" s="320"/>
      <c r="W147" s="320"/>
      <c r="X147" s="320"/>
      <c r="AA147" s="306"/>
      <c r="AC147" s="306"/>
    </row>
    <row r="148" spans="2:29">
      <c r="V148" s="320"/>
      <c r="W148" s="320"/>
      <c r="X148" s="320"/>
      <c r="AA148" s="306"/>
      <c r="AC148" s="306"/>
    </row>
    <row r="149" spans="2:29">
      <c r="V149" s="320"/>
      <c r="W149" s="320"/>
      <c r="X149" s="320"/>
      <c r="AA149" s="306"/>
      <c r="AC149" s="306"/>
    </row>
    <row r="150" spans="2:29">
      <c r="V150" s="320"/>
      <c r="W150" s="320"/>
      <c r="X150" s="320"/>
      <c r="AA150" s="306"/>
      <c r="AC150" s="306"/>
    </row>
    <row r="151" spans="2:29">
      <c r="V151" s="320"/>
      <c r="W151" s="320"/>
      <c r="X151" s="320"/>
      <c r="AA151" s="306"/>
      <c r="AC151" s="306"/>
    </row>
    <row r="152" spans="2:29">
      <c r="V152" s="320"/>
      <c r="W152" s="320"/>
      <c r="X152" s="320"/>
      <c r="AA152" s="306"/>
      <c r="AC152" s="306"/>
    </row>
    <row r="153" spans="2:29" hidden="1">
      <c r="D153" s="320">
        <f t="shared" ref="D153:E153" si="53">+D85+D93+D94+D95+D99+D100</f>
        <v>0</v>
      </c>
      <c r="E153" s="320">
        <f t="shared" si="53"/>
        <v>0</v>
      </c>
      <c r="F153" s="320"/>
      <c r="G153" s="320"/>
      <c r="H153" s="320"/>
      <c r="I153" s="320"/>
      <c r="J153" s="320"/>
      <c r="K153" s="320"/>
      <c r="L153" s="320"/>
      <c r="M153" s="320">
        <f>+J85+J93+J94+J95+J99+J100</f>
        <v>-149851</v>
      </c>
      <c r="N153" s="320">
        <f>+K85+K93+K94+K95+K99+K100</f>
        <v>-127703</v>
      </c>
      <c r="O153" s="320"/>
      <c r="P153" s="320">
        <f>+L85+L93+L94+L95+L99+L100</f>
        <v>-139377</v>
      </c>
      <c r="Q153" s="320">
        <f>+M85+M93+M94+M95+M99+M100</f>
        <v>-113962</v>
      </c>
      <c r="R153" s="320"/>
      <c r="S153" s="320"/>
      <c r="T153" s="320"/>
      <c r="U153" s="320"/>
      <c r="V153" s="320">
        <f>+P85+P93+P94+P95+P99+P100</f>
        <v>-475294</v>
      </c>
      <c r="W153" s="320" t="e">
        <f>+#REF!+#REF!+#REF!+#REF!+#REF!+#REF!</f>
        <v>#REF!</v>
      </c>
      <c r="X153" s="320"/>
      <c r="AA153" s="306"/>
      <c r="AC153" s="306"/>
    </row>
    <row r="154" spans="2:29" hidden="1">
      <c r="Z154" s="320"/>
      <c r="AC154" s="306"/>
    </row>
    <row r="155" spans="2:29" hidden="1"/>
  </sheetData>
  <mergeCells count="41">
    <mergeCell ref="B2:C2"/>
    <mergeCell ref="D2:Q2"/>
    <mergeCell ref="B3:C3"/>
    <mergeCell ref="D3:E3"/>
    <mergeCell ref="F3:G3"/>
    <mergeCell ref="H3:I3"/>
    <mergeCell ref="J3:K3"/>
    <mergeCell ref="L3:M3"/>
    <mergeCell ref="N3:O3"/>
    <mergeCell ref="P3:Q3"/>
    <mergeCell ref="B4:C5"/>
    <mergeCell ref="B35:C35"/>
    <mergeCell ref="D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8"/>
    <mergeCell ref="D73:Q73"/>
    <mergeCell ref="B74:C74"/>
    <mergeCell ref="D74:E74"/>
    <mergeCell ref="F74:G74"/>
    <mergeCell ref="H74:I74"/>
    <mergeCell ref="J74:K74"/>
    <mergeCell ref="L74:M74"/>
    <mergeCell ref="N74:O74"/>
    <mergeCell ref="B140:C141"/>
    <mergeCell ref="P74:Q74"/>
    <mergeCell ref="B75:C76"/>
    <mergeCell ref="B139:C139"/>
    <mergeCell ref="D139:E139"/>
    <mergeCell ref="F139:G139"/>
    <mergeCell ref="H139:I139"/>
    <mergeCell ref="J139:K139"/>
    <mergeCell ref="L139:M139"/>
    <mergeCell ref="N139:O139"/>
    <mergeCell ref="P139:Q139"/>
  </mergeCells>
  <pageMargins left="0.75" right="0.75" top="1" bottom="1" header="0" footer="0"/>
  <pageSetup paperSize="9" scale="4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55"/>
  <sheetViews>
    <sheetView zoomScale="90" zoomScaleNormal="90" workbookViewId="0"/>
  </sheetViews>
  <sheetFormatPr baseColWidth="10" defaultRowHeight="12"/>
  <cols>
    <col min="1" max="1" width="3.5703125" style="306" customWidth="1"/>
    <col min="2" max="2" width="6" style="306" customWidth="1"/>
    <col min="3" max="3" width="70.140625" style="306" customWidth="1"/>
    <col min="4" max="33" width="14.85546875" style="306" customWidth="1"/>
    <col min="34" max="35" width="12" style="306" bestFit="1" customWidth="1"/>
    <col min="36" max="36" width="11.42578125" style="306" bestFit="1" customWidth="1"/>
    <col min="37" max="37" width="16.42578125" style="306" bestFit="1" customWidth="1"/>
    <col min="38" max="38" width="16.42578125" style="306" customWidth="1"/>
    <col min="39" max="39" width="13.42578125" style="306" bestFit="1" customWidth="1"/>
    <col min="40" max="40" width="11.42578125" style="306"/>
    <col min="41" max="41" width="15.85546875" style="306" bestFit="1" customWidth="1"/>
    <col min="42" max="16384" width="11.42578125" style="306"/>
  </cols>
  <sheetData>
    <row r="1" spans="2:22">
      <c r="R1" s="320"/>
      <c r="S1" s="320"/>
    </row>
    <row r="2" spans="2:22" ht="18" customHeight="1">
      <c r="B2" s="499" t="s">
        <v>196</v>
      </c>
      <c r="C2" s="500"/>
      <c r="D2" s="496" t="s">
        <v>57</v>
      </c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8"/>
      <c r="R2" s="320"/>
    </row>
    <row r="3" spans="2:22" ht="12" customHeight="1">
      <c r="B3" s="484" t="s">
        <v>107</v>
      </c>
      <c r="C3" s="485"/>
      <c r="D3" s="482" t="s">
        <v>25</v>
      </c>
      <c r="E3" s="483"/>
      <c r="F3" s="482" t="s">
        <v>10</v>
      </c>
      <c r="G3" s="483"/>
      <c r="H3" s="482" t="s">
        <v>38</v>
      </c>
      <c r="I3" s="483"/>
      <c r="J3" s="482" t="s">
        <v>14</v>
      </c>
      <c r="K3" s="483"/>
      <c r="L3" s="482" t="s">
        <v>12</v>
      </c>
      <c r="M3" s="483"/>
      <c r="N3" s="482" t="s">
        <v>412</v>
      </c>
      <c r="O3" s="483"/>
      <c r="P3" s="482" t="s">
        <v>20</v>
      </c>
      <c r="Q3" s="483"/>
      <c r="R3" s="320"/>
      <c r="S3" s="320"/>
    </row>
    <row r="4" spans="2:22" ht="12" customHeight="1">
      <c r="B4" s="486" t="s">
        <v>307</v>
      </c>
      <c r="C4" s="487"/>
      <c r="D4" s="310">
        <f>+'[35]Segmentos pais'!D4</f>
        <v>43190</v>
      </c>
      <c r="E4" s="311">
        <f>+'[35]Segmentos pais'!E4</f>
        <v>43100</v>
      </c>
      <c r="F4" s="310">
        <f t="shared" ref="F4:Q4" si="0">+D4</f>
        <v>43190</v>
      </c>
      <c r="G4" s="311">
        <f t="shared" si="0"/>
        <v>43100</v>
      </c>
      <c r="H4" s="310">
        <f t="shared" si="0"/>
        <v>43190</v>
      </c>
      <c r="I4" s="311">
        <f t="shared" si="0"/>
        <v>43100</v>
      </c>
      <c r="J4" s="310">
        <f t="shared" si="0"/>
        <v>43190</v>
      </c>
      <c r="K4" s="311">
        <f t="shared" si="0"/>
        <v>43100</v>
      </c>
      <c r="L4" s="310">
        <f t="shared" si="0"/>
        <v>43190</v>
      </c>
      <c r="M4" s="311">
        <f t="shared" si="0"/>
        <v>43100</v>
      </c>
      <c r="N4" s="310">
        <f t="shared" si="0"/>
        <v>43190</v>
      </c>
      <c r="O4" s="311">
        <f t="shared" si="0"/>
        <v>43100</v>
      </c>
      <c r="P4" s="310">
        <f t="shared" si="0"/>
        <v>43190</v>
      </c>
      <c r="Q4" s="311">
        <f t="shared" si="0"/>
        <v>43100</v>
      </c>
      <c r="R4" s="320"/>
      <c r="S4" s="320"/>
    </row>
    <row r="5" spans="2:22">
      <c r="B5" s="488"/>
      <c r="C5" s="489"/>
      <c r="D5" s="312" t="s">
        <v>242</v>
      </c>
      <c r="E5" s="313" t="s">
        <v>242</v>
      </c>
      <c r="F5" s="312" t="s">
        <v>242</v>
      </c>
      <c r="G5" s="313" t="s">
        <v>242</v>
      </c>
      <c r="H5" s="312" t="s">
        <v>242</v>
      </c>
      <c r="I5" s="313" t="s">
        <v>242</v>
      </c>
      <c r="J5" s="312" t="s">
        <v>242</v>
      </c>
      <c r="K5" s="313" t="s">
        <v>242</v>
      </c>
      <c r="L5" s="312" t="s">
        <v>242</v>
      </c>
      <c r="M5" s="313" t="s">
        <v>242</v>
      </c>
      <c r="N5" s="312" t="s">
        <v>242</v>
      </c>
      <c r="O5" s="313" t="s">
        <v>242</v>
      </c>
      <c r="P5" s="312" t="s">
        <v>242</v>
      </c>
      <c r="Q5" s="313" t="s">
        <v>242</v>
      </c>
      <c r="R5" s="320"/>
      <c r="S5" s="320"/>
    </row>
    <row r="6" spans="2:22">
      <c r="B6" s="314" t="s">
        <v>308</v>
      </c>
      <c r="C6" s="416"/>
      <c r="D6" s="315">
        <f>SUM(D7:D16)</f>
        <v>0</v>
      </c>
      <c r="E6" s="369">
        <f t="shared" ref="E6:G6" si="1">SUM(E7:E16)</f>
        <v>0</v>
      </c>
      <c r="F6" s="315">
        <f>SUM(F7:F16)</f>
        <v>493684</v>
      </c>
      <c r="G6" s="366">
        <f t="shared" si="1"/>
        <v>396740</v>
      </c>
      <c r="H6" s="315">
        <f>SUM(H7:H16)</f>
        <v>2190823</v>
      </c>
      <c r="I6" s="366">
        <f t="shared" ref="I6:K6" si="2">SUM(I7:I16)</f>
        <v>1958520</v>
      </c>
      <c r="J6" s="315">
        <f>SUM(J7:J16)</f>
        <v>326787</v>
      </c>
      <c r="K6" s="366">
        <f t="shared" si="2"/>
        <v>402852</v>
      </c>
      <c r="L6" s="315">
        <f>SUM(L7:L16)</f>
        <v>164684</v>
      </c>
      <c r="M6" s="366">
        <f t="shared" ref="M6:O6" si="3">SUM(M7:M16)</f>
        <v>169383</v>
      </c>
      <c r="N6" s="315">
        <f>SUM(N7:N16)</f>
        <v>0</v>
      </c>
      <c r="O6" s="366">
        <f t="shared" si="3"/>
        <v>0</v>
      </c>
      <c r="P6" s="319">
        <f>SUM(P7:P16)</f>
        <v>3175978</v>
      </c>
      <c r="Q6" s="322">
        <f>SUM(Q7:Q16)</f>
        <v>2927495</v>
      </c>
      <c r="R6" s="320"/>
      <c r="S6" s="320"/>
      <c r="T6" s="320"/>
      <c r="U6" s="320"/>
      <c r="V6" s="320"/>
    </row>
    <row r="7" spans="2:22">
      <c r="B7" s="415"/>
      <c r="C7" s="416" t="s">
        <v>309</v>
      </c>
      <c r="D7" s="315">
        <v>0</v>
      </c>
      <c r="E7" s="369">
        <v>0</v>
      </c>
      <c r="F7" s="315">
        <v>93664</v>
      </c>
      <c r="G7" s="366">
        <v>101615</v>
      </c>
      <c r="H7" s="315">
        <v>253545</v>
      </c>
      <c r="I7" s="366">
        <v>220764</v>
      </c>
      <c r="J7" s="315">
        <v>80576</v>
      </c>
      <c r="K7" s="366">
        <v>174282</v>
      </c>
      <c r="L7" s="315">
        <v>48855</v>
      </c>
      <c r="M7" s="366">
        <v>79953</v>
      </c>
      <c r="N7" s="315">
        <v>0</v>
      </c>
      <c r="O7" s="366">
        <v>0</v>
      </c>
      <c r="P7" s="319">
        <f t="shared" ref="P7:Q12" si="4">+D7+F7+H7+J7+L7+N7</f>
        <v>476640</v>
      </c>
      <c r="Q7" s="317">
        <f t="shared" si="4"/>
        <v>576614</v>
      </c>
      <c r="R7" s="320"/>
      <c r="S7" s="320"/>
      <c r="T7" s="320"/>
      <c r="U7" s="320"/>
      <c r="V7" s="320"/>
    </row>
    <row r="8" spans="2:22">
      <c r="B8" s="415"/>
      <c r="C8" s="416" t="s">
        <v>310</v>
      </c>
      <c r="D8" s="315">
        <v>0</v>
      </c>
      <c r="E8" s="369">
        <v>0</v>
      </c>
      <c r="F8" s="315">
        <v>0</v>
      </c>
      <c r="G8" s="366">
        <v>412</v>
      </c>
      <c r="H8" s="315">
        <v>68957</v>
      </c>
      <c r="I8" s="366">
        <v>9531</v>
      </c>
      <c r="J8" s="315">
        <v>41</v>
      </c>
      <c r="K8" s="366">
        <v>16232</v>
      </c>
      <c r="L8" s="315">
        <v>0</v>
      </c>
      <c r="M8" s="366">
        <v>0</v>
      </c>
      <c r="N8" s="315">
        <v>0</v>
      </c>
      <c r="O8" s="366">
        <v>0</v>
      </c>
      <c r="P8" s="319">
        <f t="shared" si="4"/>
        <v>68998</v>
      </c>
      <c r="Q8" s="317">
        <f t="shared" si="4"/>
        <v>26175</v>
      </c>
      <c r="R8" s="320"/>
      <c r="S8" s="320"/>
      <c r="T8" s="320"/>
      <c r="U8" s="320"/>
      <c r="V8" s="320"/>
    </row>
    <row r="9" spans="2:22">
      <c r="B9" s="415"/>
      <c r="C9" s="416" t="s">
        <v>311</v>
      </c>
      <c r="D9" s="315">
        <v>0</v>
      </c>
      <c r="E9" s="369">
        <v>0</v>
      </c>
      <c r="F9" s="315">
        <v>8865</v>
      </c>
      <c r="G9" s="366">
        <v>7365</v>
      </c>
      <c r="H9" s="315">
        <v>143800</v>
      </c>
      <c r="I9" s="366">
        <v>139197</v>
      </c>
      <c r="J9" s="315">
        <v>10278</v>
      </c>
      <c r="K9" s="366">
        <v>3488</v>
      </c>
      <c r="L9" s="315">
        <v>4507</v>
      </c>
      <c r="M9" s="366">
        <v>3882</v>
      </c>
      <c r="N9" s="315">
        <v>0</v>
      </c>
      <c r="O9" s="366">
        <v>0</v>
      </c>
      <c r="P9" s="319">
        <f t="shared" si="4"/>
        <v>167450</v>
      </c>
      <c r="Q9" s="317">
        <f t="shared" si="4"/>
        <v>153932</v>
      </c>
      <c r="R9" s="320"/>
      <c r="S9" s="320"/>
      <c r="T9" s="320"/>
      <c r="U9" s="320"/>
      <c r="V9" s="320"/>
    </row>
    <row r="10" spans="2:22">
      <c r="B10" s="415"/>
      <c r="C10" s="416" t="s">
        <v>312</v>
      </c>
      <c r="D10" s="315">
        <v>0</v>
      </c>
      <c r="E10" s="369">
        <v>0</v>
      </c>
      <c r="F10" s="315">
        <v>370619</v>
      </c>
      <c r="G10" s="366">
        <v>268542</v>
      </c>
      <c r="H10" s="315">
        <v>1553857</v>
      </c>
      <c r="I10" s="366">
        <v>1443683</v>
      </c>
      <c r="J10" s="315">
        <v>192749</v>
      </c>
      <c r="K10" s="366">
        <v>171876</v>
      </c>
      <c r="L10" s="315">
        <v>90332</v>
      </c>
      <c r="M10" s="366">
        <v>73132</v>
      </c>
      <c r="N10" s="315">
        <v>0</v>
      </c>
      <c r="O10" s="366">
        <v>0</v>
      </c>
      <c r="P10" s="319">
        <f t="shared" si="4"/>
        <v>2207557</v>
      </c>
      <c r="Q10" s="317">
        <f t="shared" si="4"/>
        <v>1957233</v>
      </c>
      <c r="R10" s="320"/>
      <c r="S10" s="320"/>
      <c r="T10" s="320"/>
      <c r="U10" s="320"/>
      <c r="V10" s="320"/>
    </row>
    <row r="11" spans="2:22">
      <c r="B11" s="415"/>
      <c r="C11" s="416" t="s">
        <v>313</v>
      </c>
      <c r="D11" s="315">
        <v>0</v>
      </c>
      <c r="E11" s="369">
        <v>0</v>
      </c>
      <c r="F11" s="315">
        <v>1571</v>
      </c>
      <c r="G11" s="366">
        <v>1324</v>
      </c>
      <c r="H11" s="315">
        <v>465</v>
      </c>
      <c r="I11" s="366">
        <v>990</v>
      </c>
      <c r="J11" s="315">
        <v>6119</v>
      </c>
      <c r="K11" s="366">
        <v>5554</v>
      </c>
      <c r="L11" s="315">
        <v>2491</v>
      </c>
      <c r="M11" s="366">
        <v>1674</v>
      </c>
      <c r="N11" s="315">
        <v>0</v>
      </c>
      <c r="O11" s="366">
        <v>0</v>
      </c>
      <c r="P11" s="319">
        <f t="shared" si="4"/>
        <v>10646</v>
      </c>
      <c r="Q11" s="317">
        <f t="shared" si="4"/>
        <v>9542</v>
      </c>
      <c r="R11" s="320"/>
      <c r="S11" s="320"/>
      <c r="T11" s="320"/>
      <c r="U11" s="320"/>
      <c r="V11" s="320"/>
    </row>
    <row r="12" spans="2:22">
      <c r="B12" s="415"/>
      <c r="C12" s="416" t="s">
        <v>314</v>
      </c>
      <c r="D12" s="315">
        <v>0</v>
      </c>
      <c r="E12" s="369">
        <v>0</v>
      </c>
      <c r="F12" s="315">
        <v>18965</v>
      </c>
      <c r="G12" s="366">
        <v>17482</v>
      </c>
      <c r="H12" s="315">
        <v>151247</v>
      </c>
      <c r="I12" s="366">
        <v>134064</v>
      </c>
      <c r="J12" s="315">
        <v>37024</v>
      </c>
      <c r="K12" s="366">
        <v>31420</v>
      </c>
      <c r="L12" s="315">
        <v>14097</v>
      </c>
      <c r="M12" s="366">
        <v>10742</v>
      </c>
      <c r="N12" s="315">
        <v>0</v>
      </c>
      <c r="O12" s="366">
        <v>0</v>
      </c>
      <c r="P12" s="319">
        <f t="shared" si="4"/>
        <v>221333</v>
      </c>
      <c r="Q12" s="317">
        <f t="shared" si="4"/>
        <v>193708</v>
      </c>
      <c r="R12" s="320"/>
      <c r="S12" s="320"/>
      <c r="T12" s="320"/>
      <c r="U12" s="320"/>
      <c r="V12" s="320"/>
    </row>
    <row r="13" spans="2:22" hidden="1">
      <c r="B13" s="415"/>
      <c r="C13" s="416"/>
      <c r="D13" s="315"/>
      <c r="E13" s="369"/>
      <c r="F13" s="315">
        <v>0</v>
      </c>
      <c r="G13" s="366">
        <v>0</v>
      </c>
      <c r="H13" s="315">
        <v>0</v>
      </c>
      <c r="I13" s="366">
        <v>0</v>
      </c>
      <c r="J13" s="315">
        <v>0</v>
      </c>
      <c r="K13" s="366">
        <v>0</v>
      </c>
      <c r="L13" s="315">
        <v>0</v>
      </c>
      <c r="M13" s="366">
        <v>0</v>
      </c>
      <c r="N13" s="315">
        <v>0</v>
      </c>
      <c r="O13" s="366">
        <v>0</v>
      </c>
      <c r="P13" s="319"/>
      <c r="Q13" s="317">
        <f>+E13+G13+I13+K13+M13+O13</f>
        <v>0</v>
      </c>
      <c r="R13" s="320"/>
      <c r="S13" s="320"/>
      <c r="T13" s="320"/>
      <c r="U13" s="320"/>
      <c r="V13" s="320"/>
    </row>
    <row r="14" spans="2:22">
      <c r="B14" s="415"/>
      <c r="C14" s="416" t="s">
        <v>315</v>
      </c>
      <c r="D14" s="315">
        <v>0</v>
      </c>
      <c r="E14" s="369">
        <v>0</v>
      </c>
      <c r="F14" s="315">
        <v>0</v>
      </c>
      <c r="G14" s="366">
        <v>0</v>
      </c>
      <c r="H14" s="315">
        <v>18952</v>
      </c>
      <c r="I14" s="366">
        <v>10291</v>
      </c>
      <c r="J14" s="315">
        <v>0</v>
      </c>
      <c r="K14" s="366">
        <v>0</v>
      </c>
      <c r="L14" s="315">
        <v>4402</v>
      </c>
      <c r="M14" s="366">
        <v>0</v>
      </c>
      <c r="N14" s="315">
        <v>0</v>
      </c>
      <c r="O14" s="366">
        <v>0</v>
      </c>
      <c r="P14" s="319">
        <f>+D14+F14+H14+J14+L14+N14</f>
        <v>23354</v>
      </c>
      <c r="Q14" s="317">
        <f>+E14+G14+I14+K14+M14+O14</f>
        <v>10291</v>
      </c>
      <c r="R14" s="320"/>
      <c r="S14" s="320"/>
      <c r="T14" s="320"/>
      <c r="U14" s="320"/>
      <c r="V14" s="320"/>
    </row>
    <row r="15" spans="2:22"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2"/>
      <c r="R15" s="320"/>
      <c r="S15" s="320"/>
    </row>
    <row r="16" spans="2:22">
      <c r="B16" s="415"/>
      <c r="C16" s="323" t="s">
        <v>316</v>
      </c>
      <c r="D16" s="315">
        <v>0</v>
      </c>
      <c r="E16" s="369">
        <v>0</v>
      </c>
      <c r="F16" s="315">
        <v>0</v>
      </c>
      <c r="G16" s="366">
        <v>0</v>
      </c>
      <c r="H16" s="315">
        <v>0</v>
      </c>
      <c r="I16" s="366">
        <v>0</v>
      </c>
      <c r="J16" s="315">
        <v>0</v>
      </c>
      <c r="K16" s="366">
        <v>0</v>
      </c>
      <c r="L16" s="315">
        <v>0</v>
      </c>
      <c r="M16" s="366">
        <v>0</v>
      </c>
      <c r="N16" s="315">
        <v>0</v>
      </c>
      <c r="O16" s="366">
        <v>0</v>
      </c>
      <c r="P16" s="319">
        <f>+D16+F16+H16+J16+L16+N16</f>
        <v>0</v>
      </c>
      <c r="Q16" s="317">
        <f>+E16+G16+I16+K16+M16+O16</f>
        <v>0</v>
      </c>
      <c r="R16" s="320"/>
      <c r="S16" s="320"/>
      <c r="T16" s="320"/>
      <c r="U16" s="320"/>
      <c r="V16" s="320"/>
    </row>
    <row r="17" spans="2:22"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2"/>
      <c r="R17" s="320"/>
      <c r="S17" s="320"/>
    </row>
    <row r="18" spans="2:22">
      <c r="B18" s="324" t="s">
        <v>317</v>
      </c>
      <c r="C18" s="325"/>
      <c r="D18" s="315">
        <f>SUM(D19:D29)</f>
        <v>0</v>
      </c>
      <c r="E18" s="369">
        <f t="shared" ref="E18:G18" si="5">SUM(E19:E29)</f>
        <v>0</v>
      </c>
      <c r="F18" s="315">
        <f>SUM(F19:F29)</f>
        <v>824772</v>
      </c>
      <c r="G18" s="366">
        <f t="shared" si="5"/>
        <v>830423</v>
      </c>
      <c r="H18" s="315">
        <f>SUM(H19:H29)</f>
        <v>5852490</v>
      </c>
      <c r="I18" s="366">
        <f t="shared" ref="I18:Q18" si="6">SUM(I19:I29)</f>
        <v>5849860</v>
      </c>
      <c r="J18" s="315">
        <f t="shared" si="6"/>
        <v>1798271</v>
      </c>
      <c r="K18" s="366">
        <f t="shared" si="6"/>
        <v>1668748</v>
      </c>
      <c r="L18" s="315">
        <f t="shared" si="6"/>
        <v>1168800</v>
      </c>
      <c r="M18" s="366">
        <f t="shared" si="6"/>
        <v>1156085</v>
      </c>
      <c r="N18" s="315">
        <f t="shared" si="6"/>
        <v>0</v>
      </c>
      <c r="O18" s="366">
        <f t="shared" si="6"/>
        <v>0</v>
      </c>
      <c r="P18" s="319">
        <f t="shared" si="6"/>
        <v>9644333</v>
      </c>
      <c r="Q18" s="372">
        <f t="shared" si="6"/>
        <v>9505116</v>
      </c>
      <c r="R18" s="320"/>
      <c r="S18" s="320"/>
      <c r="T18" s="320"/>
      <c r="U18" s="320"/>
      <c r="V18" s="320"/>
    </row>
    <row r="19" spans="2:22">
      <c r="B19" s="415"/>
      <c r="C19" s="416" t="s">
        <v>318</v>
      </c>
      <c r="D19" s="315">
        <v>0</v>
      </c>
      <c r="E19" s="369">
        <v>0</v>
      </c>
      <c r="F19" s="315">
        <v>26</v>
      </c>
      <c r="G19" s="366">
        <v>27</v>
      </c>
      <c r="H19" s="315">
        <v>1368848</v>
      </c>
      <c r="I19" s="366">
        <v>1325445</v>
      </c>
      <c r="J19" s="315">
        <v>10</v>
      </c>
      <c r="K19" s="366">
        <v>9</v>
      </c>
      <c r="L19" s="315">
        <v>0</v>
      </c>
      <c r="M19" s="366">
        <v>0</v>
      </c>
      <c r="N19" s="315">
        <v>0</v>
      </c>
      <c r="O19" s="366">
        <v>0</v>
      </c>
      <c r="P19" s="319">
        <f t="shared" ref="P19:Q26" si="7">+D19+F19+H19+J19+L19+N19</f>
        <v>1368884</v>
      </c>
      <c r="Q19" s="317">
        <f t="shared" si="7"/>
        <v>1325481</v>
      </c>
      <c r="R19" s="320"/>
      <c r="S19" s="320"/>
      <c r="T19" s="320"/>
      <c r="U19" s="320"/>
      <c r="V19" s="320"/>
    </row>
    <row r="20" spans="2:22">
      <c r="B20" s="415"/>
      <c r="C20" s="416" t="s">
        <v>319</v>
      </c>
      <c r="D20" s="315">
        <v>0</v>
      </c>
      <c r="E20" s="369">
        <v>0</v>
      </c>
      <c r="F20" s="315">
        <v>296</v>
      </c>
      <c r="G20" s="366">
        <v>312</v>
      </c>
      <c r="H20" s="315">
        <v>452570</v>
      </c>
      <c r="I20" s="366">
        <v>439271</v>
      </c>
      <c r="J20" s="315">
        <v>5097</v>
      </c>
      <c r="K20" s="366">
        <v>4675</v>
      </c>
      <c r="L20" s="315">
        <v>0</v>
      </c>
      <c r="M20" s="366">
        <v>0</v>
      </c>
      <c r="N20" s="315">
        <v>0</v>
      </c>
      <c r="O20" s="366">
        <v>0</v>
      </c>
      <c r="P20" s="319">
        <f t="shared" si="7"/>
        <v>457963</v>
      </c>
      <c r="Q20" s="317">
        <f t="shared" si="7"/>
        <v>444258</v>
      </c>
      <c r="R20" s="320"/>
      <c r="S20" s="320"/>
      <c r="T20" s="320"/>
      <c r="U20" s="320"/>
      <c r="V20" s="320"/>
    </row>
    <row r="21" spans="2:22">
      <c r="B21" s="415"/>
      <c r="C21" s="416" t="s">
        <v>320</v>
      </c>
      <c r="D21" s="315">
        <v>0</v>
      </c>
      <c r="E21" s="369">
        <v>0</v>
      </c>
      <c r="F21" s="315">
        <v>9789</v>
      </c>
      <c r="G21" s="366">
        <v>9894</v>
      </c>
      <c r="H21" s="315">
        <v>211815</v>
      </c>
      <c r="I21" s="366">
        <v>260691</v>
      </c>
      <c r="J21" s="315">
        <v>35796</v>
      </c>
      <c r="K21" s="366">
        <v>31183</v>
      </c>
      <c r="L21" s="315">
        <v>0</v>
      </c>
      <c r="M21" s="366">
        <v>0</v>
      </c>
      <c r="N21" s="315">
        <v>0</v>
      </c>
      <c r="O21" s="366">
        <v>0</v>
      </c>
      <c r="P21" s="319">
        <f t="shared" si="7"/>
        <v>257400</v>
      </c>
      <c r="Q21" s="317">
        <f t="shared" si="7"/>
        <v>301768</v>
      </c>
      <c r="R21" s="320"/>
      <c r="S21" s="320"/>
      <c r="T21" s="320"/>
      <c r="U21" s="320"/>
      <c r="V21" s="320"/>
    </row>
    <row r="22" spans="2:22">
      <c r="B22" s="415"/>
      <c r="C22" s="416" t="s">
        <v>321</v>
      </c>
      <c r="D22" s="315">
        <v>0</v>
      </c>
      <c r="E22" s="369">
        <v>0</v>
      </c>
      <c r="F22" s="315">
        <v>232</v>
      </c>
      <c r="G22" s="366">
        <v>255</v>
      </c>
      <c r="H22" s="315">
        <v>0</v>
      </c>
      <c r="I22" s="366">
        <v>0</v>
      </c>
      <c r="J22" s="315">
        <v>0</v>
      </c>
      <c r="K22" s="366">
        <v>0</v>
      </c>
      <c r="L22" s="315">
        <v>0</v>
      </c>
      <c r="M22" s="366">
        <v>0</v>
      </c>
      <c r="N22" s="315">
        <v>0</v>
      </c>
      <c r="O22" s="366">
        <v>0</v>
      </c>
      <c r="P22" s="319">
        <f t="shared" si="7"/>
        <v>232</v>
      </c>
      <c r="Q22" s="317">
        <f t="shared" si="7"/>
        <v>255</v>
      </c>
      <c r="R22" s="320"/>
      <c r="S22" s="320"/>
      <c r="T22" s="320"/>
      <c r="U22" s="320"/>
      <c r="V22" s="320"/>
    </row>
    <row r="23" spans="2:22">
      <c r="B23" s="415"/>
      <c r="C23" s="416" t="s">
        <v>322</v>
      </c>
      <c r="D23" s="315">
        <v>0</v>
      </c>
      <c r="E23" s="369">
        <v>0</v>
      </c>
      <c r="F23" s="315">
        <v>13</v>
      </c>
      <c r="G23" s="366">
        <v>14</v>
      </c>
      <c r="H23" s="315">
        <v>0</v>
      </c>
      <c r="I23" s="366">
        <v>0</v>
      </c>
      <c r="J23" s="315">
        <v>11</v>
      </c>
      <c r="K23" s="366">
        <v>10</v>
      </c>
      <c r="L23" s="315">
        <v>0</v>
      </c>
      <c r="M23" s="366">
        <v>0</v>
      </c>
      <c r="N23" s="315">
        <v>0</v>
      </c>
      <c r="O23" s="366">
        <v>0</v>
      </c>
      <c r="P23" s="319">
        <f t="shared" si="7"/>
        <v>24</v>
      </c>
      <c r="Q23" s="317">
        <f t="shared" si="7"/>
        <v>24</v>
      </c>
      <c r="R23" s="320"/>
      <c r="S23" s="320"/>
      <c r="T23" s="320"/>
      <c r="U23" s="320"/>
      <c r="V23" s="320"/>
    </row>
    <row r="24" spans="2:22">
      <c r="B24" s="415"/>
      <c r="C24" s="416" t="s">
        <v>323</v>
      </c>
      <c r="D24" s="315">
        <v>0</v>
      </c>
      <c r="E24" s="369">
        <v>0</v>
      </c>
      <c r="F24" s="315">
        <v>16395</v>
      </c>
      <c r="G24" s="366">
        <v>17602</v>
      </c>
      <c r="H24" s="315">
        <v>3535226</v>
      </c>
      <c r="I24" s="366">
        <v>3533935</v>
      </c>
      <c r="J24" s="315">
        <v>59017</v>
      </c>
      <c r="K24" s="366">
        <v>52986</v>
      </c>
      <c r="L24" s="315">
        <v>19380</v>
      </c>
      <c r="M24" s="366">
        <v>20270</v>
      </c>
      <c r="N24" s="315">
        <v>0</v>
      </c>
      <c r="O24" s="366">
        <v>0</v>
      </c>
      <c r="P24" s="319">
        <f t="shared" si="7"/>
        <v>3630018</v>
      </c>
      <c r="Q24" s="317">
        <f t="shared" si="7"/>
        <v>3624793</v>
      </c>
      <c r="R24" s="320"/>
      <c r="S24" s="320"/>
      <c r="T24" s="320"/>
      <c r="U24" s="320"/>
      <c r="V24" s="320"/>
    </row>
    <row r="25" spans="2:22">
      <c r="B25" s="415"/>
      <c r="C25" s="416" t="s">
        <v>324</v>
      </c>
      <c r="D25" s="315">
        <v>0</v>
      </c>
      <c r="E25" s="369">
        <v>0</v>
      </c>
      <c r="F25" s="315">
        <v>0</v>
      </c>
      <c r="G25" s="366">
        <v>0</v>
      </c>
      <c r="H25" s="315">
        <v>128814</v>
      </c>
      <c r="I25" s="366">
        <v>129200</v>
      </c>
      <c r="J25" s="315">
        <v>0</v>
      </c>
      <c r="K25" s="366">
        <v>0</v>
      </c>
      <c r="L25" s="315">
        <v>0</v>
      </c>
      <c r="M25" s="366">
        <v>0</v>
      </c>
      <c r="N25" s="315">
        <v>0</v>
      </c>
      <c r="O25" s="366">
        <v>0</v>
      </c>
      <c r="P25" s="319">
        <f t="shared" si="7"/>
        <v>128814</v>
      </c>
      <c r="Q25" s="317">
        <f t="shared" si="7"/>
        <v>129200</v>
      </c>
      <c r="R25" s="320"/>
      <c r="S25" s="320"/>
      <c r="T25" s="320"/>
      <c r="U25" s="320"/>
      <c r="V25" s="320"/>
    </row>
    <row r="26" spans="2:22">
      <c r="B26" s="415"/>
      <c r="C26" s="416" t="s">
        <v>325</v>
      </c>
      <c r="D26" s="315">
        <v>0</v>
      </c>
      <c r="E26" s="369">
        <v>0</v>
      </c>
      <c r="F26" s="315">
        <v>741381</v>
      </c>
      <c r="G26" s="366">
        <v>751700</v>
      </c>
      <c r="H26" s="315">
        <v>43864</v>
      </c>
      <c r="I26" s="366">
        <v>44132</v>
      </c>
      <c r="J26" s="315">
        <v>1698340</v>
      </c>
      <c r="K26" s="366">
        <v>1579885</v>
      </c>
      <c r="L26" s="315">
        <v>1149420</v>
      </c>
      <c r="M26" s="366">
        <v>1135815</v>
      </c>
      <c r="N26" s="315">
        <v>0</v>
      </c>
      <c r="O26" s="366">
        <v>0</v>
      </c>
      <c r="P26" s="319">
        <f t="shared" si="7"/>
        <v>3633005</v>
      </c>
      <c r="Q26" s="317">
        <f t="shared" si="7"/>
        <v>3511532</v>
      </c>
      <c r="R26" s="320"/>
      <c r="S26" s="320"/>
      <c r="T26" s="320"/>
      <c r="U26" s="320"/>
      <c r="V26" s="320"/>
    </row>
    <row r="27" spans="2:22" hidden="1">
      <c r="B27" s="415"/>
      <c r="C27" s="416"/>
      <c r="D27" s="315"/>
      <c r="E27" s="369"/>
      <c r="F27" s="315">
        <v>0</v>
      </c>
      <c r="G27" s="366">
        <v>0</v>
      </c>
      <c r="H27" s="315">
        <v>0</v>
      </c>
      <c r="I27" s="366">
        <v>0</v>
      </c>
      <c r="J27" s="315">
        <v>0</v>
      </c>
      <c r="K27" s="366">
        <v>0</v>
      </c>
      <c r="L27" s="315">
        <v>0</v>
      </c>
      <c r="M27" s="366">
        <v>0</v>
      </c>
      <c r="N27" s="315">
        <v>0</v>
      </c>
      <c r="O27" s="366">
        <v>0</v>
      </c>
      <c r="P27" s="319"/>
      <c r="Q27" s="317">
        <f>+E27+G27+I27+K27+M27+O27</f>
        <v>0</v>
      </c>
      <c r="R27" s="320"/>
      <c r="S27" s="320"/>
      <c r="T27" s="320"/>
      <c r="U27" s="320"/>
      <c r="V27" s="320"/>
    </row>
    <row r="28" spans="2:22">
      <c r="B28" s="415"/>
      <c r="C28" s="416" t="s">
        <v>326</v>
      </c>
      <c r="D28" s="315">
        <v>0</v>
      </c>
      <c r="E28" s="369">
        <v>0</v>
      </c>
      <c r="F28" s="315">
        <v>0</v>
      </c>
      <c r="G28" s="366">
        <v>0</v>
      </c>
      <c r="H28" s="315">
        <v>0</v>
      </c>
      <c r="I28" s="366">
        <v>0</v>
      </c>
      <c r="J28" s="315">
        <v>0</v>
      </c>
      <c r="K28" s="366">
        <v>0</v>
      </c>
      <c r="L28" s="315">
        <v>0</v>
      </c>
      <c r="M28" s="366">
        <v>0</v>
      </c>
      <c r="N28" s="315">
        <v>0</v>
      </c>
      <c r="O28" s="366">
        <v>0</v>
      </c>
      <c r="P28" s="319">
        <f>+D28+F28+H28+J28+L28+N28</f>
        <v>0</v>
      </c>
      <c r="Q28" s="317">
        <f>+E28+G28+I28+K28+M28+O28</f>
        <v>0</v>
      </c>
      <c r="R28" s="320"/>
      <c r="S28" s="320"/>
      <c r="T28" s="320"/>
      <c r="U28" s="320"/>
      <c r="V28" s="320"/>
    </row>
    <row r="29" spans="2:22">
      <c r="B29" s="415"/>
      <c r="C29" s="416" t="s">
        <v>327</v>
      </c>
      <c r="D29" s="315">
        <v>0</v>
      </c>
      <c r="E29" s="369">
        <v>0</v>
      </c>
      <c r="F29" s="315">
        <v>56640</v>
      </c>
      <c r="G29" s="366">
        <v>50619</v>
      </c>
      <c r="H29" s="315">
        <v>111353</v>
      </c>
      <c r="I29" s="366">
        <v>117186</v>
      </c>
      <c r="J29" s="315">
        <v>0</v>
      </c>
      <c r="K29" s="366">
        <v>0</v>
      </c>
      <c r="L29" s="315">
        <v>0</v>
      </c>
      <c r="M29" s="366">
        <v>0</v>
      </c>
      <c r="N29" s="315">
        <v>0</v>
      </c>
      <c r="O29" s="366">
        <v>0</v>
      </c>
      <c r="P29" s="319">
        <f>+D29+F29+H29+J29+L29+N29</f>
        <v>167993</v>
      </c>
      <c r="Q29" s="317">
        <f>+E29+G29+I29+K29+M29+O29</f>
        <v>167805</v>
      </c>
      <c r="R29" s="320"/>
      <c r="S29" s="320"/>
      <c r="T29" s="320"/>
      <c r="U29" s="320"/>
      <c r="V29" s="320"/>
    </row>
    <row r="30" spans="2:22"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2"/>
      <c r="R30" s="320"/>
      <c r="S30" s="320"/>
    </row>
    <row r="31" spans="2:22">
      <c r="B31" s="324" t="s">
        <v>328</v>
      </c>
      <c r="C31" s="325"/>
      <c r="D31" s="319">
        <f>+D6+D18</f>
        <v>0</v>
      </c>
      <c r="E31" s="375">
        <f t="shared" ref="E31:Q31" si="8">+E6+E18</f>
        <v>0</v>
      </c>
      <c r="F31" s="319">
        <f t="shared" si="8"/>
        <v>1318456</v>
      </c>
      <c r="G31" s="372">
        <f t="shared" si="8"/>
        <v>1227163</v>
      </c>
      <c r="H31" s="319">
        <f t="shared" si="8"/>
        <v>8043313</v>
      </c>
      <c r="I31" s="372">
        <f t="shared" si="8"/>
        <v>7808380</v>
      </c>
      <c r="J31" s="319">
        <f t="shared" si="8"/>
        <v>2125058</v>
      </c>
      <c r="K31" s="372">
        <f t="shared" si="8"/>
        <v>2071600</v>
      </c>
      <c r="L31" s="319">
        <f t="shared" si="8"/>
        <v>1333484</v>
      </c>
      <c r="M31" s="372">
        <f t="shared" si="8"/>
        <v>1325468</v>
      </c>
      <c r="N31" s="319">
        <f t="shared" si="8"/>
        <v>0</v>
      </c>
      <c r="O31" s="372">
        <f t="shared" si="8"/>
        <v>0</v>
      </c>
      <c r="P31" s="319">
        <f t="shared" si="8"/>
        <v>12820311</v>
      </c>
      <c r="Q31" s="372">
        <f t="shared" si="8"/>
        <v>12432611</v>
      </c>
      <c r="R31" s="320"/>
      <c r="S31" s="320"/>
      <c r="T31" s="320"/>
      <c r="U31" s="320"/>
      <c r="V31" s="320"/>
    </row>
    <row r="32" spans="2:22">
      <c r="R32" s="320"/>
      <c r="S32" s="320"/>
    </row>
    <row r="33" spans="2:22">
      <c r="R33" s="320"/>
      <c r="S33" s="320"/>
    </row>
    <row r="34" spans="2:22">
      <c r="R34" s="320"/>
      <c r="S34" s="320"/>
    </row>
    <row r="35" spans="2:22" ht="18" customHeight="1">
      <c r="B35" s="499" t="s">
        <v>196</v>
      </c>
      <c r="C35" s="500"/>
      <c r="D35" s="496" t="s">
        <v>57</v>
      </c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8"/>
      <c r="R35" s="320"/>
      <c r="S35" s="320"/>
    </row>
    <row r="36" spans="2:22" ht="12" customHeight="1">
      <c r="B36" s="484" t="s">
        <v>107</v>
      </c>
      <c r="C36" s="485"/>
      <c r="D36" s="482" t="s">
        <v>25</v>
      </c>
      <c r="E36" s="483"/>
      <c r="F36" s="482" t="s">
        <v>10</v>
      </c>
      <c r="G36" s="483"/>
      <c r="H36" s="482" t="s">
        <v>38</v>
      </c>
      <c r="I36" s="483"/>
      <c r="J36" s="482" t="s">
        <v>14</v>
      </c>
      <c r="K36" s="483"/>
      <c r="L36" s="482" t="s">
        <v>12</v>
      </c>
      <c r="M36" s="483"/>
      <c r="N36" s="482" t="s">
        <v>412</v>
      </c>
      <c r="O36" s="483"/>
      <c r="P36" s="482" t="s">
        <v>20</v>
      </c>
      <c r="Q36" s="483"/>
      <c r="R36" s="320"/>
      <c r="S36" s="320"/>
    </row>
    <row r="37" spans="2:22" ht="12" customHeight="1">
      <c r="B37" s="502" t="s">
        <v>329</v>
      </c>
      <c r="C37" s="503"/>
      <c r="D37" s="310">
        <f>+'[35]Segmentos pais'!D37</f>
        <v>43190</v>
      </c>
      <c r="E37" s="311">
        <f>+'[35]Segmentos LN Generacion'!E37</f>
        <v>43100</v>
      </c>
      <c r="F37" s="310">
        <f t="shared" ref="F37:Q37" si="9">+D37</f>
        <v>43190</v>
      </c>
      <c r="G37" s="311">
        <f t="shared" si="9"/>
        <v>43100</v>
      </c>
      <c r="H37" s="310">
        <f t="shared" si="9"/>
        <v>43190</v>
      </c>
      <c r="I37" s="311">
        <f t="shared" si="9"/>
        <v>43100</v>
      </c>
      <c r="J37" s="310">
        <f t="shared" si="9"/>
        <v>43190</v>
      </c>
      <c r="K37" s="311">
        <f t="shared" si="9"/>
        <v>43100</v>
      </c>
      <c r="L37" s="310">
        <f t="shared" si="9"/>
        <v>43190</v>
      </c>
      <c r="M37" s="311">
        <f t="shared" si="9"/>
        <v>43100</v>
      </c>
      <c r="N37" s="310">
        <f t="shared" si="9"/>
        <v>43190</v>
      </c>
      <c r="O37" s="311">
        <f t="shared" si="9"/>
        <v>43100</v>
      </c>
      <c r="P37" s="310">
        <f t="shared" si="9"/>
        <v>43190</v>
      </c>
      <c r="Q37" s="311">
        <f t="shared" si="9"/>
        <v>43100</v>
      </c>
      <c r="R37" s="320"/>
      <c r="S37" s="320"/>
    </row>
    <row r="38" spans="2:22" ht="12" customHeight="1">
      <c r="B38" s="504"/>
      <c r="C38" s="505"/>
      <c r="D38" s="312" t="s">
        <v>242</v>
      </c>
      <c r="E38" s="313" t="s">
        <v>242</v>
      </c>
      <c r="F38" s="312" t="s">
        <v>242</v>
      </c>
      <c r="G38" s="313" t="s">
        <v>242</v>
      </c>
      <c r="H38" s="312" t="s">
        <v>242</v>
      </c>
      <c r="I38" s="313" t="s">
        <v>242</v>
      </c>
      <c r="J38" s="312" t="s">
        <v>242</v>
      </c>
      <c r="K38" s="313" t="s">
        <v>242</v>
      </c>
      <c r="L38" s="312" t="s">
        <v>242</v>
      </c>
      <c r="M38" s="313" t="s">
        <v>242</v>
      </c>
      <c r="N38" s="312" t="s">
        <v>242</v>
      </c>
      <c r="O38" s="313" t="s">
        <v>242</v>
      </c>
      <c r="P38" s="312" t="s">
        <v>242</v>
      </c>
      <c r="Q38" s="313" t="s">
        <v>242</v>
      </c>
      <c r="R38" s="320"/>
      <c r="S38" s="320"/>
    </row>
    <row r="39" spans="2:22" ht="12" customHeight="1">
      <c r="B39" s="324" t="s">
        <v>330</v>
      </c>
      <c r="C39" s="325"/>
      <c r="D39" s="433">
        <f>SUM(D40:D48)</f>
        <v>0</v>
      </c>
      <c r="E39" s="369">
        <f t="shared" ref="E39" si="10">SUM(E40:E46)</f>
        <v>0</v>
      </c>
      <c r="F39" s="315">
        <f>SUM(F40:F48)</f>
        <v>993661</v>
      </c>
      <c r="G39" s="366">
        <f>SUM(G40:G48)</f>
        <v>919538</v>
      </c>
      <c r="H39" s="315">
        <f>SUM(H40:H48)</f>
        <v>2132396</v>
      </c>
      <c r="I39" s="366">
        <f t="shared" ref="I39:K39" si="11">SUM(I40:I46)</f>
        <v>2042695</v>
      </c>
      <c r="J39" s="315">
        <f>SUM(J40:J48)</f>
        <v>746443</v>
      </c>
      <c r="K39" s="366">
        <f t="shared" si="11"/>
        <v>547781</v>
      </c>
      <c r="L39" s="315">
        <f>SUM(L40:L48)</f>
        <v>282044</v>
      </c>
      <c r="M39" s="366">
        <f t="shared" ref="M39:O39" si="12">SUM(M40:M46)</f>
        <v>299001</v>
      </c>
      <c r="N39" s="315">
        <f>SUM(N40:N48)</f>
        <v>0</v>
      </c>
      <c r="O39" s="366">
        <f t="shared" si="12"/>
        <v>0</v>
      </c>
      <c r="P39" s="315">
        <f>SUM(P40:P48)</f>
        <v>4154544</v>
      </c>
      <c r="Q39" s="322">
        <f>SUM(Q40:Q48)</f>
        <v>3809015</v>
      </c>
      <c r="R39" s="320"/>
      <c r="S39" s="320"/>
      <c r="T39" s="320"/>
      <c r="U39" s="320"/>
      <c r="V39" s="320"/>
    </row>
    <row r="40" spans="2:22">
      <c r="B40" s="434"/>
      <c r="C40" s="435" t="s">
        <v>331</v>
      </c>
      <c r="D40" s="315">
        <v>0</v>
      </c>
      <c r="E40" s="369">
        <v>0</v>
      </c>
      <c r="F40" s="315">
        <v>0</v>
      </c>
      <c r="G40" s="366">
        <v>0</v>
      </c>
      <c r="H40" s="315">
        <v>479306</v>
      </c>
      <c r="I40" s="366">
        <v>299790</v>
      </c>
      <c r="J40" s="315">
        <v>243261</v>
      </c>
      <c r="K40" s="366">
        <v>112159</v>
      </c>
      <c r="L40" s="315">
        <v>42356</v>
      </c>
      <c r="M40" s="366">
        <v>57279</v>
      </c>
      <c r="N40" s="315">
        <v>0</v>
      </c>
      <c r="O40" s="366">
        <v>0</v>
      </c>
      <c r="P40" s="319">
        <f t="shared" ref="P40:Q46" si="13">+D40+F40+H40+J40+L40+N40</f>
        <v>764923</v>
      </c>
      <c r="Q40" s="317">
        <f t="shared" si="13"/>
        <v>469228</v>
      </c>
      <c r="R40" s="320"/>
      <c r="S40" s="320"/>
      <c r="T40" s="320"/>
      <c r="U40" s="320"/>
      <c r="V40" s="320"/>
    </row>
    <row r="41" spans="2:22">
      <c r="B41" s="415"/>
      <c r="C41" s="416" t="s">
        <v>332</v>
      </c>
      <c r="D41" s="315">
        <v>0</v>
      </c>
      <c r="E41" s="369">
        <v>0</v>
      </c>
      <c r="F41" s="315">
        <v>799632</v>
      </c>
      <c r="G41" s="366">
        <v>754987</v>
      </c>
      <c r="H41" s="315">
        <v>1347812</v>
      </c>
      <c r="I41" s="366">
        <v>1446134</v>
      </c>
      <c r="J41" s="315">
        <v>377409</v>
      </c>
      <c r="K41" s="366">
        <v>376721</v>
      </c>
      <c r="L41" s="315">
        <v>119438</v>
      </c>
      <c r="M41" s="366">
        <v>140045</v>
      </c>
      <c r="N41" s="315">
        <v>0</v>
      </c>
      <c r="O41" s="366">
        <v>0</v>
      </c>
      <c r="P41" s="319">
        <f t="shared" si="13"/>
        <v>2644291</v>
      </c>
      <c r="Q41" s="317">
        <f t="shared" si="13"/>
        <v>2717887</v>
      </c>
      <c r="R41" s="320"/>
      <c r="S41" s="320"/>
      <c r="T41" s="320"/>
      <c r="U41" s="320"/>
      <c r="V41" s="320"/>
    </row>
    <row r="42" spans="2:22">
      <c r="B42" s="415"/>
      <c r="C42" s="416" t="s">
        <v>333</v>
      </c>
      <c r="D42" s="315">
        <v>0</v>
      </c>
      <c r="E42" s="369">
        <v>0</v>
      </c>
      <c r="F42" s="315">
        <v>2705</v>
      </c>
      <c r="G42" s="366">
        <v>3755</v>
      </c>
      <c r="H42" s="315">
        <v>302034</v>
      </c>
      <c r="I42" s="366">
        <v>286177</v>
      </c>
      <c r="J42" s="315">
        <v>83451</v>
      </c>
      <c r="K42" s="366">
        <v>25303</v>
      </c>
      <c r="L42" s="315">
        <v>82142</v>
      </c>
      <c r="M42" s="366">
        <v>65585</v>
      </c>
      <c r="N42" s="315">
        <v>0</v>
      </c>
      <c r="O42" s="366">
        <v>0</v>
      </c>
      <c r="P42" s="319">
        <f t="shared" si="13"/>
        <v>470332</v>
      </c>
      <c r="Q42" s="317">
        <f t="shared" si="13"/>
        <v>380820</v>
      </c>
      <c r="R42" s="320"/>
      <c r="S42" s="320"/>
      <c r="T42" s="320"/>
      <c r="U42" s="320"/>
      <c r="V42" s="320"/>
    </row>
    <row r="43" spans="2:22">
      <c r="B43" s="415"/>
      <c r="C43" s="416" t="s">
        <v>334</v>
      </c>
      <c r="D43" s="315"/>
      <c r="E43" s="369"/>
      <c r="F43" s="315">
        <v>164008</v>
      </c>
      <c r="G43" s="366">
        <v>150498</v>
      </c>
      <c r="H43" s="315">
        <v>3244</v>
      </c>
      <c r="I43" s="366">
        <v>10594</v>
      </c>
      <c r="J43" s="315">
        <v>12213</v>
      </c>
      <c r="K43" s="366">
        <v>2839</v>
      </c>
      <c r="L43" s="315">
        <v>14242</v>
      </c>
      <c r="M43" s="366">
        <v>14854</v>
      </c>
      <c r="N43" s="315">
        <v>0</v>
      </c>
      <c r="O43" s="366">
        <v>0</v>
      </c>
      <c r="P43" s="319">
        <f t="shared" si="13"/>
        <v>193707</v>
      </c>
      <c r="Q43" s="317">
        <f t="shared" si="13"/>
        <v>178785</v>
      </c>
      <c r="R43" s="320"/>
      <c r="S43" s="320"/>
      <c r="T43" s="320"/>
      <c r="U43" s="320"/>
      <c r="V43" s="320"/>
    </row>
    <row r="44" spans="2:22">
      <c r="B44" s="415"/>
      <c r="C44" s="416" t="s">
        <v>335</v>
      </c>
      <c r="D44" s="315"/>
      <c r="E44" s="369"/>
      <c r="F44" s="315">
        <v>27316</v>
      </c>
      <c r="G44" s="366">
        <v>10298</v>
      </c>
      <c r="H44" s="315">
        <v>0</v>
      </c>
      <c r="I44" s="366">
        <v>0</v>
      </c>
      <c r="J44" s="315">
        <v>30019</v>
      </c>
      <c r="K44" s="366">
        <v>30612</v>
      </c>
      <c r="L44" s="315">
        <v>5571</v>
      </c>
      <c r="M44" s="366">
        <v>2402</v>
      </c>
      <c r="N44" s="315">
        <v>0</v>
      </c>
      <c r="O44" s="366">
        <v>0</v>
      </c>
      <c r="P44" s="319">
        <f t="shared" si="13"/>
        <v>62906</v>
      </c>
      <c r="Q44" s="317">
        <f t="shared" si="13"/>
        <v>43312</v>
      </c>
      <c r="R44" s="320"/>
      <c r="S44" s="320"/>
      <c r="T44" s="320"/>
      <c r="U44" s="320"/>
      <c r="V44" s="320"/>
    </row>
    <row r="45" spans="2:22">
      <c r="B45" s="415"/>
      <c r="C45" s="416" t="s">
        <v>336</v>
      </c>
      <c r="D45" s="315"/>
      <c r="E45" s="369"/>
      <c r="F45" s="315">
        <v>0</v>
      </c>
      <c r="G45" s="366">
        <v>0</v>
      </c>
      <c r="H45" s="315">
        <v>0</v>
      </c>
      <c r="I45" s="366">
        <v>0</v>
      </c>
      <c r="J45" s="315">
        <v>0</v>
      </c>
      <c r="K45" s="366">
        <v>0</v>
      </c>
      <c r="L45" s="315">
        <v>0</v>
      </c>
      <c r="M45" s="366">
        <v>0</v>
      </c>
      <c r="N45" s="315">
        <v>0</v>
      </c>
      <c r="O45" s="366">
        <v>0</v>
      </c>
      <c r="P45" s="319">
        <f t="shared" si="13"/>
        <v>0</v>
      </c>
      <c r="Q45" s="317">
        <f t="shared" si="13"/>
        <v>0</v>
      </c>
      <c r="R45" s="320"/>
      <c r="S45" s="320"/>
      <c r="T45" s="320"/>
      <c r="U45" s="320"/>
      <c r="V45" s="320"/>
    </row>
    <row r="46" spans="2:22">
      <c r="B46" s="415"/>
      <c r="C46" s="416" t="s">
        <v>337</v>
      </c>
      <c r="D46" s="315"/>
      <c r="E46" s="369"/>
      <c r="F46" s="315">
        <v>0</v>
      </c>
      <c r="G46" s="366">
        <v>0</v>
      </c>
      <c r="H46" s="315">
        <v>0</v>
      </c>
      <c r="I46" s="366">
        <v>0</v>
      </c>
      <c r="J46" s="315">
        <v>90</v>
      </c>
      <c r="K46" s="366">
        <v>147</v>
      </c>
      <c r="L46" s="315">
        <v>18295</v>
      </c>
      <c r="M46" s="366">
        <v>18836</v>
      </c>
      <c r="N46" s="315">
        <v>0</v>
      </c>
      <c r="O46" s="366">
        <v>0</v>
      </c>
      <c r="P46" s="319">
        <f t="shared" si="13"/>
        <v>18385</v>
      </c>
      <c r="Q46" s="317">
        <f t="shared" si="13"/>
        <v>18983</v>
      </c>
      <c r="R46" s="320"/>
      <c r="S46" s="320"/>
      <c r="T46" s="320"/>
      <c r="U46" s="320"/>
      <c r="V46" s="320"/>
    </row>
    <row r="47" spans="2:22">
      <c r="G47" s="320"/>
      <c r="H47" s="320"/>
      <c r="I47" s="320"/>
      <c r="J47" s="320"/>
      <c r="K47" s="320"/>
      <c r="L47" s="320"/>
      <c r="M47" s="320"/>
      <c r="N47" s="320"/>
      <c r="O47" s="320"/>
      <c r="P47" s="322"/>
      <c r="Q47" s="317"/>
      <c r="R47" s="320"/>
      <c r="S47" s="320"/>
    </row>
    <row r="48" spans="2:22" ht="24">
      <c r="B48" s="415"/>
      <c r="C48" s="323" t="s">
        <v>338</v>
      </c>
      <c r="D48" s="315">
        <v>0</v>
      </c>
      <c r="E48" s="369">
        <v>0</v>
      </c>
      <c r="F48" s="315">
        <v>0</v>
      </c>
      <c r="G48" s="366">
        <v>0</v>
      </c>
      <c r="H48" s="315">
        <v>0</v>
      </c>
      <c r="I48" s="366">
        <v>0</v>
      </c>
      <c r="J48" s="315">
        <v>0</v>
      </c>
      <c r="K48" s="366">
        <v>0</v>
      </c>
      <c r="L48" s="315">
        <v>0</v>
      </c>
      <c r="M48" s="366">
        <v>0</v>
      </c>
      <c r="N48" s="315">
        <v>0</v>
      </c>
      <c r="O48" s="366">
        <v>0</v>
      </c>
      <c r="P48" s="319">
        <f>+D48+F48+H48+J48+L48+N48</f>
        <v>0</v>
      </c>
      <c r="Q48" s="317">
        <f>+E48+G48+I48+K48+M48+O48</f>
        <v>0</v>
      </c>
      <c r="R48" s="320"/>
      <c r="S48" s="320"/>
      <c r="T48" s="320"/>
      <c r="U48" s="320"/>
      <c r="V48" s="320"/>
    </row>
    <row r="49" spans="2:22">
      <c r="G49" s="320"/>
      <c r="H49" s="320"/>
      <c r="I49" s="320"/>
      <c r="J49" s="320"/>
      <c r="K49" s="320"/>
      <c r="L49" s="320"/>
      <c r="M49" s="320"/>
      <c r="N49" s="320"/>
      <c r="O49" s="320"/>
      <c r="R49" s="320"/>
      <c r="S49" s="320"/>
    </row>
    <row r="50" spans="2:22">
      <c r="B50" s="324" t="s">
        <v>339</v>
      </c>
      <c r="C50" s="325"/>
      <c r="D50" s="315">
        <f t="shared" ref="D50:Q50" si="14">SUM(D51:D57)</f>
        <v>0</v>
      </c>
      <c r="E50" s="369">
        <f t="shared" ref="E50" si="15">SUM(E51:E57)</f>
        <v>0</v>
      </c>
      <c r="F50" s="315">
        <f t="shared" si="14"/>
        <v>294969</v>
      </c>
      <c r="G50" s="366">
        <f t="shared" ref="G50" si="16">SUM(G51:G57)</f>
        <v>298112</v>
      </c>
      <c r="H50" s="315">
        <f t="shared" si="14"/>
        <v>2719384</v>
      </c>
      <c r="I50" s="366">
        <f t="shared" ref="I50:K50" si="17">SUM(I51:I57)</f>
        <v>2699977</v>
      </c>
      <c r="J50" s="315">
        <f t="shared" si="14"/>
        <v>542674</v>
      </c>
      <c r="K50" s="366">
        <f t="shared" si="17"/>
        <v>636504</v>
      </c>
      <c r="L50" s="315">
        <f t="shared" si="14"/>
        <v>468530</v>
      </c>
      <c r="M50" s="366">
        <f t="shared" ref="M50:O50" si="18">SUM(M51:M57)</f>
        <v>440183</v>
      </c>
      <c r="N50" s="315">
        <f t="shared" si="14"/>
        <v>0</v>
      </c>
      <c r="O50" s="366">
        <f t="shared" si="18"/>
        <v>0</v>
      </c>
      <c r="P50" s="319">
        <f t="shared" si="14"/>
        <v>4025557</v>
      </c>
      <c r="Q50" s="317">
        <f t="shared" si="14"/>
        <v>4074776</v>
      </c>
      <c r="R50" s="320"/>
      <c r="S50" s="320"/>
      <c r="T50" s="320"/>
      <c r="U50" s="320"/>
      <c r="V50" s="320"/>
    </row>
    <row r="51" spans="2:22">
      <c r="B51" s="415"/>
      <c r="C51" s="416" t="s">
        <v>331</v>
      </c>
      <c r="D51" s="315">
        <v>0</v>
      </c>
      <c r="E51" s="369">
        <v>0</v>
      </c>
      <c r="F51" s="315">
        <v>0</v>
      </c>
      <c r="G51" s="366">
        <v>0</v>
      </c>
      <c r="H51" s="315">
        <v>1141064</v>
      </c>
      <c r="I51" s="366">
        <v>1109949</v>
      </c>
      <c r="J51" s="315">
        <v>407674</v>
      </c>
      <c r="K51" s="366">
        <v>503229</v>
      </c>
      <c r="L51" s="315">
        <v>412178</v>
      </c>
      <c r="M51" s="366">
        <v>382166</v>
      </c>
      <c r="N51" s="315">
        <v>0</v>
      </c>
      <c r="O51" s="366">
        <v>0</v>
      </c>
      <c r="P51" s="319">
        <f t="shared" ref="P51:Q57" si="19">+D51+F51+H51+J51+L51+N51</f>
        <v>1960916</v>
      </c>
      <c r="Q51" s="317">
        <f t="shared" si="19"/>
        <v>1995344</v>
      </c>
      <c r="R51" s="320"/>
      <c r="S51" s="320"/>
      <c r="T51" s="320"/>
      <c r="U51" s="320"/>
      <c r="V51" s="320"/>
    </row>
    <row r="52" spans="2:22">
      <c r="B52" s="415"/>
      <c r="C52" s="416" t="s">
        <v>332</v>
      </c>
      <c r="D52" s="315">
        <v>0</v>
      </c>
      <c r="E52" s="369">
        <v>0</v>
      </c>
      <c r="F52" s="315">
        <v>249357</v>
      </c>
      <c r="G52" s="366">
        <v>253113</v>
      </c>
      <c r="H52" s="315">
        <v>598728</v>
      </c>
      <c r="I52" s="366">
        <v>629388</v>
      </c>
      <c r="J52" s="315">
        <v>0</v>
      </c>
      <c r="K52" s="366">
        <v>0</v>
      </c>
      <c r="L52" s="315">
        <v>134</v>
      </c>
      <c r="M52" s="366">
        <v>294</v>
      </c>
      <c r="N52" s="315">
        <v>0</v>
      </c>
      <c r="O52" s="366">
        <v>0</v>
      </c>
      <c r="P52" s="319">
        <f t="shared" si="19"/>
        <v>848219</v>
      </c>
      <c r="Q52" s="317">
        <f t="shared" si="19"/>
        <v>882795</v>
      </c>
      <c r="R52" s="320"/>
      <c r="S52" s="320"/>
      <c r="T52" s="320"/>
      <c r="U52" s="320"/>
      <c r="V52" s="320"/>
    </row>
    <row r="53" spans="2:22">
      <c r="B53" s="415"/>
      <c r="C53" s="416" t="s">
        <v>340</v>
      </c>
      <c r="D53" s="315">
        <v>0</v>
      </c>
      <c r="E53" s="369">
        <v>0</v>
      </c>
      <c r="F53" s="315">
        <v>0</v>
      </c>
      <c r="G53" s="366">
        <v>0</v>
      </c>
      <c r="H53" s="315">
        <v>75168</v>
      </c>
      <c r="I53" s="366">
        <v>54016</v>
      </c>
      <c r="J53" s="315">
        <v>0</v>
      </c>
      <c r="K53" s="366">
        <v>0</v>
      </c>
      <c r="L53" s="315">
        <v>0</v>
      </c>
      <c r="M53" s="366">
        <v>0</v>
      </c>
      <c r="N53" s="315">
        <v>0</v>
      </c>
      <c r="O53" s="366">
        <v>0</v>
      </c>
      <c r="P53" s="319">
        <f t="shared" si="19"/>
        <v>75168</v>
      </c>
      <c r="Q53" s="317">
        <f t="shared" si="19"/>
        <v>54016</v>
      </c>
      <c r="R53" s="320"/>
      <c r="S53" s="320"/>
      <c r="T53" s="320"/>
      <c r="U53" s="320"/>
      <c r="V53" s="320"/>
    </row>
    <row r="54" spans="2:22">
      <c r="B54" s="415"/>
      <c r="C54" s="416" t="s">
        <v>341</v>
      </c>
      <c r="D54" s="315">
        <v>0</v>
      </c>
      <c r="E54" s="369">
        <v>0</v>
      </c>
      <c r="F54" s="315">
        <v>23051</v>
      </c>
      <c r="G54" s="366">
        <v>21826</v>
      </c>
      <c r="H54" s="315">
        <v>560336</v>
      </c>
      <c r="I54" s="366">
        <v>558465</v>
      </c>
      <c r="J54" s="315">
        <v>12975</v>
      </c>
      <c r="K54" s="366">
        <v>16768</v>
      </c>
      <c r="L54" s="315">
        <v>494</v>
      </c>
      <c r="M54" s="366">
        <v>489</v>
      </c>
      <c r="N54" s="315">
        <v>0</v>
      </c>
      <c r="O54" s="366">
        <v>0</v>
      </c>
      <c r="P54" s="319">
        <f t="shared" si="19"/>
        <v>596856</v>
      </c>
      <c r="Q54" s="317">
        <f t="shared" si="19"/>
        <v>597548</v>
      </c>
      <c r="R54" s="320"/>
      <c r="S54" s="320"/>
      <c r="T54" s="320"/>
      <c r="U54" s="320"/>
      <c r="V54" s="320"/>
    </row>
    <row r="55" spans="2:22">
      <c r="B55" s="415"/>
      <c r="C55" s="416" t="s">
        <v>342</v>
      </c>
      <c r="D55" s="315">
        <v>0</v>
      </c>
      <c r="E55" s="369">
        <v>0</v>
      </c>
      <c r="F55" s="315">
        <v>0</v>
      </c>
      <c r="G55" s="366">
        <v>0</v>
      </c>
      <c r="H55" s="315">
        <v>122618</v>
      </c>
      <c r="I55" s="366">
        <v>121112</v>
      </c>
      <c r="J55" s="315">
        <v>5446</v>
      </c>
      <c r="K55" s="366">
        <v>6582</v>
      </c>
      <c r="L55" s="315">
        <v>50703</v>
      </c>
      <c r="M55" s="366">
        <v>52263</v>
      </c>
      <c r="N55" s="315">
        <v>0</v>
      </c>
      <c r="O55" s="366">
        <v>0</v>
      </c>
      <c r="P55" s="319">
        <f t="shared" si="19"/>
        <v>178767</v>
      </c>
      <c r="Q55" s="317">
        <f t="shared" si="19"/>
        <v>179957</v>
      </c>
      <c r="R55" s="320"/>
      <c r="S55" s="320"/>
      <c r="T55" s="320"/>
      <c r="U55" s="320"/>
      <c r="V55" s="320"/>
    </row>
    <row r="56" spans="2:22">
      <c r="B56" s="415"/>
      <c r="C56" s="416" t="s">
        <v>343</v>
      </c>
      <c r="D56" s="315">
        <v>0</v>
      </c>
      <c r="E56" s="369">
        <v>0</v>
      </c>
      <c r="F56" s="315">
        <v>20300</v>
      </c>
      <c r="G56" s="366">
        <v>20776</v>
      </c>
      <c r="H56" s="315">
        <v>221470</v>
      </c>
      <c r="I56" s="366">
        <v>227047</v>
      </c>
      <c r="J56" s="315">
        <v>105334</v>
      </c>
      <c r="K56" s="366">
        <v>98843</v>
      </c>
      <c r="L56" s="315">
        <v>3048</v>
      </c>
      <c r="M56" s="366">
        <v>3005</v>
      </c>
      <c r="N56" s="315">
        <v>0</v>
      </c>
      <c r="O56" s="366">
        <v>0</v>
      </c>
      <c r="P56" s="319">
        <f t="shared" si="19"/>
        <v>350152</v>
      </c>
      <c r="Q56" s="317">
        <f t="shared" si="19"/>
        <v>349671</v>
      </c>
      <c r="R56" s="320"/>
      <c r="S56" s="320"/>
      <c r="T56" s="320"/>
      <c r="U56" s="320"/>
      <c r="V56" s="320"/>
    </row>
    <row r="57" spans="2:22">
      <c r="B57" s="415"/>
      <c r="C57" s="416" t="s">
        <v>344</v>
      </c>
      <c r="D57" s="315">
        <v>0</v>
      </c>
      <c r="E57" s="369">
        <v>0</v>
      </c>
      <c r="F57" s="315">
        <v>2261</v>
      </c>
      <c r="G57" s="366">
        <v>2397</v>
      </c>
      <c r="H57" s="315">
        <v>0</v>
      </c>
      <c r="I57" s="366">
        <v>0</v>
      </c>
      <c r="J57" s="315">
        <v>11245</v>
      </c>
      <c r="K57" s="366">
        <v>11082</v>
      </c>
      <c r="L57" s="315">
        <v>1973</v>
      </c>
      <c r="M57" s="366">
        <v>1966</v>
      </c>
      <c r="N57" s="315">
        <v>0</v>
      </c>
      <c r="O57" s="366">
        <v>0</v>
      </c>
      <c r="P57" s="319">
        <f t="shared" si="19"/>
        <v>15479</v>
      </c>
      <c r="Q57" s="317">
        <f t="shared" si="19"/>
        <v>15445</v>
      </c>
      <c r="R57" s="320"/>
      <c r="S57" s="320"/>
      <c r="T57" s="320"/>
      <c r="U57" s="320"/>
      <c r="V57" s="320"/>
    </row>
    <row r="58" spans="2:22">
      <c r="G58" s="320"/>
      <c r="H58" s="320"/>
      <c r="I58" s="320"/>
      <c r="J58" s="320"/>
      <c r="K58" s="320"/>
      <c r="L58" s="320"/>
      <c r="M58" s="320"/>
      <c r="N58" s="320"/>
      <c r="O58" s="320"/>
      <c r="P58" s="322"/>
      <c r="Q58" s="322"/>
      <c r="R58" s="322"/>
      <c r="S58" s="320"/>
    </row>
    <row r="59" spans="2:22">
      <c r="B59" s="324" t="s">
        <v>345</v>
      </c>
      <c r="C59" s="325"/>
      <c r="D59" s="315">
        <f t="shared" ref="D59:H59" si="20">+D60+D68</f>
        <v>0</v>
      </c>
      <c r="E59" s="376">
        <f t="shared" ref="E59:Q59" si="21">+E60</f>
        <v>0</v>
      </c>
      <c r="F59" s="315">
        <f t="shared" si="20"/>
        <v>29826</v>
      </c>
      <c r="G59" s="363">
        <f t="shared" si="21"/>
        <v>9513</v>
      </c>
      <c r="H59" s="315">
        <f t="shared" si="20"/>
        <v>3191533</v>
      </c>
      <c r="I59" s="363">
        <f t="shared" si="21"/>
        <v>3065708</v>
      </c>
      <c r="J59" s="315">
        <f>+J60+J68</f>
        <v>835941</v>
      </c>
      <c r="K59" s="363">
        <f t="shared" si="21"/>
        <v>887315</v>
      </c>
      <c r="L59" s="315">
        <f>+L60+L68</f>
        <v>582910</v>
      </c>
      <c r="M59" s="363">
        <f t="shared" si="21"/>
        <v>586284</v>
      </c>
      <c r="N59" s="315">
        <f t="shared" si="21"/>
        <v>0</v>
      </c>
      <c r="O59" s="363">
        <f t="shared" si="21"/>
        <v>0</v>
      </c>
      <c r="P59" s="319">
        <f t="shared" si="21"/>
        <v>4640210</v>
      </c>
      <c r="Q59" s="317">
        <f t="shared" si="21"/>
        <v>4548820</v>
      </c>
      <c r="R59" s="309"/>
      <c r="T59" s="320"/>
      <c r="U59" s="320"/>
      <c r="V59" s="320"/>
    </row>
    <row r="60" spans="2:22" ht="12" customHeight="1">
      <c r="B60" s="415" t="s">
        <v>346</v>
      </c>
      <c r="C60" s="416"/>
      <c r="D60" s="315">
        <f t="shared" ref="D60:N60" si="22">SUM(D61:D66)</f>
        <v>0</v>
      </c>
      <c r="E60" s="376">
        <f>SUM(E61:E66)</f>
        <v>0</v>
      </c>
      <c r="F60" s="315">
        <f t="shared" si="22"/>
        <v>29826</v>
      </c>
      <c r="G60" s="363">
        <f>SUM(G61:G66)</f>
        <v>9513</v>
      </c>
      <c r="H60" s="315">
        <f t="shared" si="22"/>
        <v>3191533</v>
      </c>
      <c r="I60" s="363">
        <f>SUM(I61:I66)</f>
        <v>3065708</v>
      </c>
      <c r="J60" s="315">
        <f t="shared" si="22"/>
        <v>835941</v>
      </c>
      <c r="K60" s="363">
        <f>SUM(K61:K66)</f>
        <v>887315</v>
      </c>
      <c r="L60" s="315">
        <f t="shared" si="22"/>
        <v>582910</v>
      </c>
      <c r="M60" s="363">
        <f>SUM(M61:M66)</f>
        <v>586284</v>
      </c>
      <c r="N60" s="315">
        <f t="shared" si="22"/>
        <v>0</v>
      </c>
      <c r="O60" s="363">
        <f>SUM(O61:O66)</f>
        <v>0</v>
      </c>
      <c r="P60" s="315">
        <f>SUM(P61:P66)</f>
        <v>4640210</v>
      </c>
      <c r="Q60" s="317">
        <f>SUM(Q61:Q66)</f>
        <v>4548820</v>
      </c>
      <c r="R60" s="309"/>
      <c r="T60" s="320"/>
      <c r="U60" s="320"/>
      <c r="V60" s="320"/>
    </row>
    <row r="61" spans="2:22">
      <c r="B61" s="415"/>
      <c r="C61" s="416" t="s">
        <v>347</v>
      </c>
      <c r="D61" s="315">
        <v>0</v>
      </c>
      <c r="E61" s="369">
        <v>0</v>
      </c>
      <c r="F61" s="315">
        <v>42623</v>
      </c>
      <c r="G61" s="366">
        <v>44904</v>
      </c>
      <c r="H61" s="315">
        <v>2422744</v>
      </c>
      <c r="I61" s="366">
        <v>2346393</v>
      </c>
      <c r="J61" s="315">
        <v>4831</v>
      </c>
      <c r="K61" s="366">
        <v>4518</v>
      </c>
      <c r="L61" s="315">
        <v>164742</v>
      </c>
      <c r="M61" s="366">
        <v>0</v>
      </c>
      <c r="N61" s="315">
        <v>0</v>
      </c>
      <c r="O61" s="366">
        <v>0</v>
      </c>
      <c r="P61" s="319">
        <f t="shared" ref="P61:Q66" si="23">+D61+F61+H61+J61+L61+N61</f>
        <v>2634940</v>
      </c>
      <c r="Q61" s="317">
        <f t="shared" si="23"/>
        <v>2395815</v>
      </c>
      <c r="R61" s="309"/>
      <c r="T61" s="320"/>
      <c r="U61" s="320"/>
      <c r="V61" s="320"/>
    </row>
    <row r="62" spans="2:22">
      <c r="B62" s="415"/>
      <c r="C62" s="416" t="s">
        <v>348</v>
      </c>
      <c r="D62" s="315">
        <v>0</v>
      </c>
      <c r="E62" s="369">
        <v>0</v>
      </c>
      <c r="F62" s="315">
        <v>-14513</v>
      </c>
      <c r="G62" s="366">
        <v>-37196</v>
      </c>
      <c r="H62" s="315">
        <v>-1271105</v>
      </c>
      <c r="I62" s="366">
        <v>-1330578</v>
      </c>
      <c r="J62" s="315">
        <v>56214</v>
      </c>
      <c r="K62" s="366">
        <v>161435</v>
      </c>
      <c r="L62" s="315">
        <v>354957</v>
      </c>
      <c r="M62" s="366">
        <v>203281</v>
      </c>
      <c r="N62" s="315">
        <v>0</v>
      </c>
      <c r="O62" s="366">
        <v>0</v>
      </c>
      <c r="P62" s="319">
        <f t="shared" si="23"/>
        <v>-874447</v>
      </c>
      <c r="Q62" s="317">
        <f t="shared" si="23"/>
        <v>-1003058</v>
      </c>
      <c r="R62" s="309"/>
      <c r="T62" s="320"/>
      <c r="U62" s="320"/>
      <c r="V62" s="320"/>
    </row>
    <row r="63" spans="2:22">
      <c r="B63" s="415"/>
      <c r="C63" s="416" t="s">
        <v>349</v>
      </c>
      <c r="D63" s="315">
        <v>0</v>
      </c>
      <c r="E63" s="369">
        <v>0</v>
      </c>
      <c r="F63" s="315">
        <v>0</v>
      </c>
      <c r="G63" s="366">
        <v>0</v>
      </c>
      <c r="H63" s="315">
        <v>0</v>
      </c>
      <c r="I63" s="366">
        <v>0</v>
      </c>
      <c r="J63" s="315">
        <v>68255</v>
      </c>
      <c r="K63" s="366">
        <v>63832</v>
      </c>
      <c r="L63" s="315">
        <v>0</v>
      </c>
      <c r="M63" s="366">
        <v>0</v>
      </c>
      <c r="N63" s="315">
        <v>0</v>
      </c>
      <c r="O63" s="366">
        <v>0</v>
      </c>
      <c r="P63" s="319">
        <f t="shared" si="23"/>
        <v>68255</v>
      </c>
      <c r="Q63" s="317">
        <f t="shared" si="23"/>
        <v>63832</v>
      </c>
      <c r="R63" s="309"/>
      <c r="T63" s="320"/>
      <c r="U63" s="320"/>
      <c r="V63" s="320"/>
    </row>
    <row r="64" spans="2:22">
      <c r="B64" s="415"/>
      <c r="C64" s="416" t="s">
        <v>350</v>
      </c>
      <c r="D64" s="315">
        <v>0</v>
      </c>
      <c r="E64" s="369">
        <v>0</v>
      </c>
      <c r="F64" s="315">
        <v>0</v>
      </c>
      <c r="G64" s="366">
        <v>0</v>
      </c>
      <c r="H64" s="315">
        <v>0</v>
      </c>
      <c r="I64" s="366">
        <v>0</v>
      </c>
      <c r="J64" s="315">
        <v>0</v>
      </c>
      <c r="K64" s="366">
        <v>0</v>
      </c>
      <c r="L64" s="315">
        <v>0</v>
      </c>
      <c r="M64" s="366">
        <v>0</v>
      </c>
      <c r="N64" s="315">
        <v>0</v>
      </c>
      <c r="O64" s="366">
        <v>0</v>
      </c>
      <c r="P64" s="319">
        <f t="shared" si="23"/>
        <v>0</v>
      </c>
      <c r="Q64" s="317">
        <f t="shared" si="23"/>
        <v>0</v>
      </c>
      <c r="R64" s="309"/>
      <c r="T64" s="320"/>
      <c r="U64" s="320"/>
      <c r="V64" s="320"/>
    </row>
    <row r="65" spans="2:36">
      <c r="B65" s="415"/>
      <c r="C65" s="416" t="s">
        <v>351</v>
      </c>
      <c r="D65" s="315">
        <v>0</v>
      </c>
      <c r="E65" s="369">
        <v>0</v>
      </c>
      <c r="F65" s="315">
        <v>0</v>
      </c>
      <c r="G65" s="366">
        <v>0</v>
      </c>
      <c r="H65" s="315">
        <v>0</v>
      </c>
      <c r="I65" s="366">
        <v>0</v>
      </c>
      <c r="J65" s="315">
        <v>0</v>
      </c>
      <c r="K65" s="366">
        <v>0</v>
      </c>
      <c r="L65" s="315">
        <v>0</v>
      </c>
      <c r="M65" s="366">
        <v>0</v>
      </c>
      <c r="N65" s="315">
        <v>0</v>
      </c>
      <c r="O65" s="366">
        <v>0</v>
      </c>
      <c r="P65" s="319">
        <f t="shared" si="23"/>
        <v>0</v>
      </c>
      <c r="Q65" s="317">
        <f t="shared" si="23"/>
        <v>0</v>
      </c>
      <c r="R65" s="309"/>
      <c r="T65" s="320"/>
      <c r="U65" s="320"/>
      <c r="V65" s="320"/>
    </row>
    <row r="66" spans="2:36">
      <c r="B66" s="415"/>
      <c r="C66" s="416" t="s">
        <v>352</v>
      </c>
      <c r="D66" s="315">
        <v>0</v>
      </c>
      <c r="E66" s="369">
        <v>0</v>
      </c>
      <c r="F66" s="315">
        <v>1716</v>
      </c>
      <c r="G66" s="366">
        <v>1805</v>
      </c>
      <c r="H66" s="315">
        <v>2039894</v>
      </c>
      <c r="I66" s="366">
        <v>2049893</v>
      </c>
      <c r="J66" s="315">
        <v>706641</v>
      </c>
      <c r="K66" s="366">
        <v>657530</v>
      </c>
      <c r="L66" s="315">
        <v>63211</v>
      </c>
      <c r="M66" s="366">
        <v>383003</v>
      </c>
      <c r="N66" s="315">
        <v>0</v>
      </c>
      <c r="O66" s="366">
        <v>0</v>
      </c>
      <c r="P66" s="319">
        <f t="shared" si="23"/>
        <v>2811462</v>
      </c>
      <c r="Q66" s="317">
        <f t="shared" si="23"/>
        <v>3092231</v>
      </c>
      <c r="R66" s="309"/>
      <c r="T66" s="320"/>
      <c r="U66" s="320"/>
      <c r="V66" s="320"/>
    </row>
    <row r="67" spans="2:36"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</row>
    <row r="68" spans="2:36">
      <c r="B68" s="324" t="s">
        <v>353</v>
      </c>
      <c r="C68" s="416"/>
      <c r="D68" s="315">
        <v>0</v>
      </c>
      <c r="E68" s="369">
        <v>0</v>
      </c>
      <c r="F68" s="315">
        <v>0</v>
      </c>
      <c r="G68" s="366">
        <v>0</v>
      </c>
      <c r="H68" s="315">
        <v>0</v>
      </c>
      <c r="I68" s="366">
        <v>0</v>
      </c>
      <c r="J68" s="315">
        <v>0</v>
      </c>
      <c r="K68" s="366">
        <v>0</v>
      </c>
      <c r="L68" s="315">
        <v>0</v>
      </c>
      <c r="M68" s="366">
        <v>0</v>
      </c>
      <c r="N68" s="315">
        <v>0</v>
      </c>
      <c r="O68" s="366">
        <v>0</v>
      </c>
      <c r="P68" s="319">
        <f>+D68+F68+H68+J68+L68+N68</f>
        <v>0</v>
      </c>
      <c r="Q68" s="317"/>
      <c r="R68" s="309"/>
      <c r="T68" s="320"/>
      <c r="U68" s="320"/>
      <c r="V68" s="320"/>
    </row>
    <row r="69" spans="2:36">
      <c r="G69" s="320"/>
      <c r="H69" s="320"/>
      <c r="I69" s="320"/>
      <c r="J69" s="320"/>
      <c r="K69" s="320"/>
      <c r="L69" s="320"/>
      <c r="M69" s="320"/>
      <c r="N69" s="320"/>
      <c r="O69" s="320"/>
      <c r="P69" s="322"/>
      <c r="Q69" s="320"/>
    </row>
    <row r="70" spans="2:36">
      <c r="B70" s="314" t="s">
        <v>354</v>
      </c>
      <c r="C70" s="325"/>
      <c r="D70" s="319">
        <f t="shared" ref="D70:Q70" si="24">+D59+D50+D39</f>
        <v>0</v>
      </c>
      <c r="E70" s="338">
        <f t="shared" si="24"/>
        <v>0</v>
      </c>
      <c r="F70" s="319">
        <f t="shared" si="24"/>
        <v>1318456</v>
      </c>
      <c r="G70" s="317">
        <f t="shared" si="24"/>
        <v>1227163</v>
      </c>
      <c r="H70" s="319">
        <f t="shared" si="24"/>
        <v>8043313</v>
      </c>
      <c r="I70" s="317">
        <f t="shared" si="24"/>
        <v>7808380</v>
      </c>
      <c r="J70" s="319">
        <f t="shared" si="24"/>
        <v>2125058</v>
      </c>
      <c r="K70" s="317">
        <f t="shared" si="24"/>
        <v>2071600</v>
      </c>
      <c r="L70" s="319">
        <f t="shared" si="24"/>
        <v>1333484</v>
      </c>
      <c r="M70" s="317">
        <f t="shared" si="24"/>
        <v>1325468</v>
      </c>
      <c r="N70" s="319">
        <f t="shared" si="24"/>
        <v>0</v>
      </c>
      <c r="O70" s="317">
        <f t="shared" si="24"/>
        <v>0</v>
      </c>
      <c r="P70" s="319">
        <f t="shared" si="24"/>
        <v>12820311</v>
      </c>
      <c r="Q70" s="317">
        <f t="shared" si="24"/>
        <v>12432611</v>
      </c>
      <c r="R70" s="309"/>
      <c r="T70" s="320"/>
      <c r="U70" s="320"/>
      <c r="V70" s="320"/>
    </row>
    <row r="71" spans="2:36">
      <c r="D71" s="320">
        <f t="shared" ref="D71:Q71" si="25">+D31-D70</f>
        <v>0</v>
      </c>
      <c r="E71" s="320">
        <f t="shared" si="25"/>
        <v>0</v>
      </c>
      <c r="F71" s="320">
        <f t="shared" si="25"/>
        <v>0</v>
      </c>
      <c r="G71" s="320">
        <f t="shared" si="25"/>
        <v>0</v>
      </c>
      <c r="H71" s="320">
        <f t="shared" si="25"/>
        <v>0</v>
      </c>
      <c r="I71" s="320">
        <f t="shared" si="25"/>
        <v>0</v>
      </c>
      <c r="J71" s="320">
        <f t="shared" si="25"/>
        <v>0</v>
      </c>
      <c r="K71" s="320">
        <f t="shared" si="25"/>
        <v>0</v>
      </c>
      <c r="L71" s="320">
        <f t="shared" si="25"/>
        <v>0</v>
      </c>
      <c r="M71" s="320">
        <f t="shared" si="25"/>
        <v>0</v>
      </c>
      <c r="N71" s="320">
        <f t="shared" si="25"/>
        <v>0</v>
      </c>
      <c r="O71" s="320">
        <f t="shared" si="25"/>
        <v>0</v>
      </c>
      <c r="P71" s="320">
        <f t="shared" si="25"/>
        <v>0</v>
      </c>
      <c r="Q71" s="320">
        <f t="shared" si="25"/>
        <v>0</v>
      </c>
      <c r="R71" s="320"/>
      <c r="T71" s="320"/>
      <c r="U71" s="320"/>
      <c r="V71" s="320"/>
    </row>
    <row r="72" spans="2:36"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H72" s="320"/>
      <c r="AI72" s="320"/>
      <c r="AJ72" s="320"/>
    </row>
    <row r="73" spans="2:36" ht="18" customHeight="1">
      <c r="D73" s="496" t="s">
        <v>57</v>
      </c>
      <c r="E73" s="497"/>
      <c r="F73" s="497"/>
      <c r="G73" s="497"/>
      <c r="H73" s="497"/>
      <c r="I73" s="497"/>
      <c r="J73" s="497"/>
      <c r="K73" s="497"/>
      <c r="L73" s="497"/>
      <c r="M73" s="497"/>
      <c r="N73" s="497"/>
      <c r="O73" s="497"/>
      <c r="P73" s="497"/>
      <c r="Q73" s="498"/>
    </row>
    <row r="74" spans="2:36">
      <c r="B74" s="484" t="s">
        <v>107</v>
      </c>
      <c r="C74" s="485"/>
      <c r="D74" s="482" t="s">
        <v>25</v>
      </c>
      <c r="E74" s="483"/>
      <c r="F74" s="482" t="s">
        <v>10</v>
      </c>
      <c r="G74" s="483"/>
      <c r="H74" s="482" t="s">
        <v>38</v>
      </c>
      <c r="I74" s="483"/>
      <c r="J74" s="482" t="s">
        <v>14</v>
      </c>
      <c r="K74" s="483"/>
      <c r="L74" s="482" t="s">
        <v>12</v>
      </c>
      <c r="M74" s="483"/>
      <c r="N74" s="482" t="s">
        <v>412</v>
      </c>
      <c r="O74" s="483"/>
      <c r="P74" s="482" t="s">
        <v>20</v>
      </c>
      <c r="Q74" s="483"/>
    </row>
    <row r="75" spans="2:36">
      <c r="B75" s="476" t="s">
        <v>355</v>
      </c>
      <c r="C75" s="477"/>
      <c r="D75" s="310">
        <f>+D37</f>
        <v>43190</v>
      </c>
      <c r="E75" s="311">
        <f>+'[35]Segmentos LN Generacion'!E75</f>
        <v>42825</v>
      </c>
      <c r="F75" s="310">
        <f>+G37</f>
        <v>43100</v>
      </c>
      <c r="G75" s="311">
        <f>+E75</f>
        <v>42825</v>
      </c>
      <c r="H75" s="310">
        <f>+J37</f>
        <v>43190</v>
      </c>
      <c r="I75" s="311">
        <f>+G75</f>
        <v>42825</v>
      </c>
      <c r="J75" s="310">
        <f>+M37</f>
        <v>43100</v>
      </c>
      <c r="K75" s="311">
        <f>+I75</f>
        <v>42825</v>
      </c>
      <c r="L75" s="310">
        <f>+P37</f>
        <v>43190</v>
      </c>
      <c r="M75" s="311">
        <f>+K75</f>
        <v>42825</v>
      </c>
      <c r="N75" s="310">
        <f>+L75</f>
        <v>43190</v>
      </c>
      <c r="O75" s="311">
        <f>+M75</f>
        <v>42825</v>
      </c>
      <c r="P75" s="310">
        <f>+N75</f>
        <v>43190</v>
      </c>
      <c r="Q75" s="311">
        <f>+O75</f>
        <v>42825</v>
      </c>
    </row>
    <row r="76" spans="2:36">
      <c r="B76" s="478"/>
      <c r="C76" s="479"/>
      <c r="D76" s="312" t="s">
        <v>242</v>
      </c>
      <c r="E76" s="313" t="s">
        <v>242</v>
      </c>
      <c r="F76" s="312" t="s">
        <v>242</v>
      </c>
      <c r="G76" s="313" t="s">
        <v>242</v>
      </c>
      <c r="H76" s="312" t="s">
        <v>242</v>
      </c>
      <c r="I76" s="313" t="s">
        <v>242</v>
      </c>
      <c r="J76" s="312" t="s">
        <v>242</v>
      </c>
      <c r="K76" s="313" t="s">
        <v>242</v>
      </c>
      <c r="L76" s="312" t="s">
        <v>242</v>
      </c>
      <c r="M76" s="313" t="s">
        <v>242</v>
      </c>
      <c r="N76" s="312" t="s">
        <v>242</v>
      </c>
      <c r="O76" s="313" t="s">
        <v>242</v>
      </c>
      <c r="P76" s="312" t="s">
        <v>242</v>
      </c>
      <c r="Q76" s="313" t="s">
        <v>242</v>
      </c>
    </row>
    <row r="77" spans="2:36">
      <c r="B77" s="314" t="s">
        <v>356</v>
      </c>
      <c r="C77" s="425"/>
      <c r="D77" s="340">
        <f>+D78+D83</f>
        <v>0</v>
      </c>
      <c r="E77" s="342">
        <v>0</v>
      </c>
      <c r="F77" s="340">
        <f t="shared" ref="F77:N77" si="26">+F78+F83</f>
        <v>447859</v>
      </c>
      <c r="G77" s="341">
        <v>336447</v>
      </c>
      <c r="H77" s="340">
        <f t="shared" si="26"/>
        <v>1075952</v>
      </c>
      <c r="I77" s="341">
        <v>917901</v>
      </c>
      <c r="J77" s="340">
        <f t="shared" si="26"/>
        <v>407687</v>
      </c>
      <c r="K77" s="341">
        <v>377353</v>
      </c>
      <c r="L77" s="340">
        <f t="shared" si="26"/>
        <v>237087</v>
      </c>
      <c r="M77" s="341">
        <v>226572</v>
      </c>
      <c r="N77" s="340">
        <f t="shared" si="26"/>
        <v>0</v>
      </c>
      <c r="O77" s="342">
        <v>0</v>
      </c>
      <c r="P77" s="340">
        <f>+P78+P83</f>
        <v>2168585</v>
      </c>
      <c r="Q77" s="341">
        <f>+Q78+Q83</f>
        <v>1858273</v>
      </c>
      <c r="T77" s="320"/>
      <c r="U77" s="320"/>
    </row>
    <row r="78" spans="2:36">
      <c r="B78" s="343"/>
      <c r="C78" s="323" t="s">
        <v>136</v>
      </c>
      <c r="D78" s="340">
        <f>SUM(D79:D81)</f>
        <v>0</v>
      </c>
      <c r="E78" s="342">
        <v>0</v>
      </c>
      <c r="F78" s="340">
        <f t="shared" ref="F78:N78" si="27">SUM(F79:F81)</f>
        <v>442092</v>
      </c>
      <c r="G78" s="341">
        <v>332423</v>
      </c>
      <c r="H78" s="340">
        <f t="shared" si="27"/>
        <v>925590</v>
      </c>
      <c r="I78" s="341">
        <v>771209</v>
      </c>
      <c r="J78" s="340">
        <f t="shared" si="27"/>
        <v>405480</v>
      </c>
      <c r="K78" s="341">
        <v>375165</v>
      </c>
      <c r="L78" s="340">
        <f t="shared" si="27"/>
        <v>236387</v>
      </c>
      <c r="M78" s="341">
        <v>225720</v>
      </c>
      <c r="N78" s="340">
        <f t="shared" si="27"/>
        <v>0</v>
      </c>
      <c r="O78" s="342">
        <v>0</v>
      </c>
      <c r="P78" s="340">
        <f t="shared" ref="P78:Q78" si="28">SUM(P79:P81)</f>
        <v>2009549</v>
      </c>
      <c r="Q78" s="341">
        <f t="shared" si="28"/>
        <v>1704517</v>
      </c>
      <c r="T78" s="320"/>
      <c r="U78" s="320"/>
    </row>
    <row r="79" spans="2:36">
      <c r="B79" s="343"/>
      <c r="C79" s="422" t="s">
        <v>394</v>
      </c>
      <c r="D79" s="344">
        <v>0</v>
      </c>
      <c r="E79" s="346">
        <v>0</v>
      </c>
      <c r="F79" s="344">
        <v>426057</v>
      </c>
      <c r="G79" s="345">
        <v>316560</v>
      </c>
      <c r="H79" s="344">
        <v>840803</v>
      </c>
      <c r="I79" s="345">
        <v>555603</v>
      </c>
      <c r="J79" s="344">
        <v>338668</v>
      </c>
      <c r="K79" s="345">
        <v>312911</v>
      </c>
      <c r="L79" s="344">
        <v>226136</v>
      </c>
      <c r="M79" s="345">
        <v>214573</v>
      </c>
      <c r="N79" s="344">
        <v>0</v>
      </c>
      <c r="O79" s="346">
        <v>0</v>
      </c>
      <c r="P79" s="344">
        <f t="shared" ref="P79:Q81" si="29">+D79+F79+H79+J79+L79+N79</f>
        <v>1831664</v>
      </c>
      <c r="Q79" s="345">
        <f t="shared" si="29"/>
        <v>1399647</v>
      </c>
      <c r="T79" s="320"/>
      <c r="U79" s="320"/>
    </row>
    <row r="80" spans="2:36">
      <c r="B80" s="343"/>
      <c r="C80" s="422" t="s">
        <v>395</v>
      </c>
      <c r="D80" s="344">
        <v>0</v>
      </c>
      <c r="E80" s="346">
        <v>0</v>
      </c>
      <c r="F80" s="344">
        <v>28</v>
      </c>
      <c r="G80" s="345">
        <v>27</v>
      </c>
      <c r="H80" s="344">
        <v>1006</v>
      </c>
      <c r="I80" s="345">
        <v>541</v>
      </c>
      <c r="J80" s="344">
        <v>191</v>
      </c>
      <c r="K80" s="345">
        <v>27</v>
      </c>
      <c r="L80" s="344">
        <v>114</v>
      </c>
      <c r="M80" s="345">
        <v>290</v>
      </c>
      <c r="N80" s="344">
        <v>0</v>
      </c>
      <c r="O80" s="346">
        <v>0</v>
      </c>
      <c r="P80" s="344">
        <f t="shared" si="29"/>
        <v>1339</v>
      </c>
      <c r="Q80" s="345">
        <f t="shared" si="29"/>
        <v>885</v>
      </c>
      <c r="T80" s="320"/>
      <c r="U80" s="320"/>
    </row>
    <row r="81" spans="2:21">
      <c r="B81" s="343"/>
      <c r="C81" s="422" t="s">
        <v>358</v>
      </c>
      <c r="D81" s="344">
        <v>0</v>
      </c>
      <c r="E81" s="346">
        <v>0</v>
      </c>
      <c r="F81" s="344">
        <v>16007</v>
      </c>
      <c r="G81" s="345">
        <v>15836</v>
      </c>
      <c r="H81" s="344">
        <v>83781</v>
      </c>
      <c r="I81" s="345">
        <v>215065</v>
      </c>
      <c r="J81" s="344">
        <v>66621</v>
      </c>
      <c r="K81" s="345">
        <v>62227</v>
      </c>
      <c r="L81" s="344">
        <v>10137</v>
      </c>
      <c r="M81" s="345">
        <v>10857</v>
      </c>
      <c r="N81" s="344">
        <v>0</v>
      </c>
      <c r="O81" s="346">
        <v>0</v>
      </c>
      <c r="P81" s="344">
        <f t="shared" si="29"/>
        <v>176546</v>
      </c>
      <c r="Q81" s="345">
        <f t="shared" si="29"/>
        <v>303985</v>
      </c>
      <c r="T81" s="320"/>
      <c r="U81" s="320"/>
    </row>
    <row r="82" spans="2:21" hidden="1">
      <c r="B82" s="343"/>
      <c r="C82" s="422"/>
      <c r="D82" s="344"/>
      <c r="E82" s="346"/>
      <c r="F82" s="344"/>
      <c r="G82" s="345"/>
      <c r="H82" s="344"/>
      <c r="I82" s="345"/>
      <c r="J82" s="344"/>
      <c r="K82" s="345"/>
      <c r="L82" s="344"/>
      <c r="M82" s="345"/>
      <c r="N82" s="344"/>
      <c r="O82" s="346"/>
      <c r="P82" s="344"/>
      <c r="Q82" s="345"/>
      <c r="T82" s="320"/>
      <c r="U82" s="320"/>
    </row>
    <row r="83" spans="2:21">
      <c r="B83" s="343"/>
      <c r="C83" s="323" t="s">
        <v>137</v>
      </c>
      <c r="D83" s="344">
        <v>0</v>
      </c>
      <c r="E83" s="346">
        <v>0</v>
      </c>
      <c r="F83" s="344">
        <v>5767</v>
      </c>
      <c r="G83" s="345">
        <v>4024</v>
      </c>
      <c r="H83" s="344">
        <v>150362</v>
      </c>
      <c r="I83" s="345">
        <v>146692</v>
      </c>
      <c r="J83" s="344">
        <v>2207</v>
      </c>
      <c r="K83" s="345">
        <v>2188</v>
      </c>
      <c r="L83" s="344">
        <v>700</v>
      </c>
      <c r="M83" s="345">
        <v>852</v>
      </c>
      <c r="N83" s="344">
        <v>0</v>
      </c>
      <c r="O83" s="346">
        <v>0</v>
      </c>
      <c r="P83" s="344">
        <f>+D83+F83+H83+J83+L83+N83</f>
        <v>159036</v>
      </c>
      <c r="Q83" s="345">
        <f>+E83+G83+I83+K83+M83+O83</f>
        <v>153756</v>
      </c>
      <c r="T83" s="320"/>
      <c r="U83" s="320"/>
    </row>
    <row r="84" spans="2:21">
      <c r="E84" s="348"/>
      <c r="F84" s="320"/>
      <c r="G84" s="320"/>
      <c r="H84" s="320"/>
      <c r="I84" s="320"/>
      <c r="J84" s="320"/>
      <c r="K84" s="320"/>
      <c r="L84" s="320"/>
      <c r="M84" s="320"/>
      <c r="O84" s="348"/>
      <c r="T84" s="320"/>
      <c r="U84" s="320"/>
    </row>
    <row r="85" spans="2:21">
      <c r="B85" s="314" t="s">
        <v>359</v>
      </c>
      <c r="C85" s="349"/>
      <c r="D85" s="340">
        <f>SUM(D86:D89)</f>
        <v>0</v>
      </c>
      <c r="E85" s="342">
        <v>0</v>
      </c>
      <c r="F85" s="340">
        <f t="shared" ref="F85:N85" si="30">SUM(F86:F89)</f>
        <v>-257249</v>
      </c>
      <c r="G85" s="341">
        <v>-195703</v>
      </c>
      <c r="H85" s="340">
        <f t="shared" si="30"/>
        <v>-750860</v>
      </c>
      <c r="I85" s="341">
        <v>-631888</v>
      </c>
      <c r="J85" s="340">
        <f t="shared" si="30"/>
        <v>-248102</v>
      </c>
      <c r="K85" s="341">
        <v>-213403</v>
      </c>
      <c r="L85" s="340">
        <f t="shared" si="30"/>
        <v>-162036</v>
      </c>
      <c r="M85" s="341">
        <v>-154810</v>
      </c>
      <c r="N85" s="340">
        <f t="shared" si="30"/>
        <v>0</v>
      </c>
      <c r="O85" s="342">
        <v>0</v>
      </c>
      <c r="P85" s="340">
        <f t="shared" ref="P85:Q85" si="31">SUM(P86:P89)</f>
        <v>-1418247</v>
      </c>
      <c r="Q85" s="341">
        <f t="shared" si="31"/>
        <v>-1195804</v>
      </c>
      <c r="T85" s="320"/>
      <c r="U85" s="320"/>
    </row>
    <row r="86" spans="2:21">
      <c r="B86" s="343"/>
      <c r="C86" s="422" t="s">
        <v>360</v>
      </c>
      <c r="D86" s="344">
        <v>0</v>
      </c>
      <c r="E86" s="346">
        <v>0</v>
      </c>
      <c r="F86" s="344">
        <v>-219050</v>
      </c>
      <c r="G86" s="345">
        <v>-140013</v>
      </c>
      <c r="H86" s="344">
        <v>-493553</v>
      </c>
      <c r="I86" s="345">
        <v>-452110</v>
      </c>
      <c r="J86" s="344">
        <v>-188210</v>
      </c>
      <c r="K86" s="345">
        <v>-154539</v>
      </c>
      <c r="L86" s="344">
        <v>-154984</v>
      </c>
      <c r="M86" s="345">
        <v>-146095</v>
      </c>
      <c r="N86" s="344">
        <v>0</v>
      </c>
      <c r="O86" s="346">
        <v>0</v>
      </c>
      <c r="P86" s="344">
        <f t="shared" ref="P86:Q89" si="32">+D86+F86+H86+J86+L86+N86</f>
        <v>-1055797</v>
      </c>
      <c r="Q86" s="345">
        <f t="shared" si="32"/>
        <v>-892757</v>
      </c>
      <c r="T86" s="320"/>
      <c r="U86" s="320"/>
    </row>
    <row r="87" spans="2:21">
      <c r="B87" s="343"/>
      <c r="C87" s="422" t="s">
        <v>361</v>
      </c>
      <c r="D87" s="344">
        <v>0</v>
      </c>
      <c r="E87" s="346">
        <v>0</v>
      </c>
      <c r="F87" s="344">
        <v>0</v>
      </c>
      <c r="G87" s="345">
        <v>0</v>
      </c>
      <c r="H87" s="344">
        <v>0</v>
      </c>
      <c r="I87" s="345">
        <v>0</v>
      </c>
      <c r="J87" s="344">
        <v>0</v>
      </c>
      <c r="K87" s="345">
        <v>0</v>
      </c>
      <c r="L87" s="344">
        <v>0</v>
      </c>
      <c r="M87" s="345">
        <v>0</v>
      </c>
      <c r="N87" s="344">
        <v>0</v>
      </c>
      <c r="O87" s="346">
        <v>0</v>
      </c>
      <c r="P87" s="344">
        <f t="shared" si="32"/>
        <v>0</v>
      </c>
      <c r="Q87" s="345">
        <f t="shared" si="32"/>
        <v>0</v>
      </c>
      <c r="T87" s="320"/>
      <c r="U87" s="320"/>
    </row>
    <row r="88" spans="2:21">
      <c r="B88" s="343"/>
      <c r="C88" s="422" t="s">
        <v>141</v>
      </c>
      <c r="D88" s="344">
        <v>0</v>
      </c>
      <c r="E88" s="346">
        <v>0</v>
      </c>
      <c r="F88" s="344">
        <v>-10621</v>
      </c>
      <c r="G88" s="345">
        <v>-265</v>
      </c>
      <c r="H88" s="344">
        <v>-107304</v>
      </c>
      <c r="I88" s="345">
        <v>-33758</v>
      </c>
      <c r="J88" s="344">
        <v>-43516</v>
      </c>
      <c r="K88" s="345">
        <v>-39365</v>
      </c>
      <c r="L88" s="344">
        <v>0</v>
      </c>
      <c r="M88" s="345">
        <v>0</v>
      </c>
      <c r="N88" s="344">
        <v>0</v>
      </c>
      <c r="O88" s="346">
        <v>0</v>
      </c>
      <c r="P88" s="344">
        <f t="shared" si="32"/>
        <v>-161441</v>
      </c>
      <c r="Q88" s="345">
        <f t="shared" si="32"/>
        <v>-73388</v>
      </c>
      <c r="T88" s="320"/>
      <c r="U88" s="320"/>
    </row>
    <row r="89" spans="2:21">
      <c r="B89" s="343"/>
      <c r="C89" s="422" t="s">
        <v>362</v>
      </c>
      <c r="D89" s="344">
        <v>0</v>
      </c>
      <c r="E89" s="346">
        <v>0</v>
      </c>
      <c r="F89" s="344">
        <v>-27578</v>
      </c>
      <c r="G89" s="345">
        <v>-55425</v>
      </c>
      <c r="H89" s="344">
        <v>-150003</v>
      </c>
      <c r="I89" s="345">
        <v>-146020</v>
      </c>
      <c r="J89" s="344">
        <v>-16376</v>
      </c>
      <c r="K89" s="345">
        <v>-19499</v>
      </c>
      <c r="L89" s="344">
        <v>-7052</v>
      </c>
      <c r="M89" s="345">
        <v>-8715</v>
      </c>
      <c r="N89" s="344">
        <v>0</v>
      </c>
      <c r="O89" s="346">
        <v>0</v>
      </c>
      <c r="P89" s="344">
        <f t="shared" si="32"/>
        <v>-201009</v>
      </c>
      <c r="Q89" s="345">
        <f t="shared" si="32"/>
        <v>-229659</v>
      </c>
      <c r="T89" s="320"/>
      <c r="U89" s="320"/>
    </row>
    <row r="90" spans="2:21">
      <c r="D90" s="320"/>
      <c r="E90" s="348"/>
      <c r="F90" s="320"/>
      <c r="G90" s="320"/>
      <c r="H90" s="320"/>
      <c r="I90" s="320"/>
      <c r="J90" s="320"/>
      <c r="K90" s="320"/>
      <c r="L90" s="320"/>
      <c r="M90" s="320"/>
      <c r="N90" s="320"/>
      <c r="O90" s="348"/>
      <c r="P90" s="320"/>
      <c r="T90" s="320"/>
      <c r="U90" s="320"/>
    </row>
    <row r="91" spans="2:21">
      <c r="B91" s="314" t="s">
        <v>363</v>
      </c>
      <c r="C91" s="349"/>
      <c r="D91" s="340">
        <f>+D85+D77</f>
        <v>0</v>
      </c>
      <c r="E91" s="342">
        <v>0</v>
      </c>
      <c r="F91" s="340">
        <f t="shared" ref="F91:N91" si="33">+F85+F77</f>
        <v>190610</v>
      </c>
      <c r="G91" s="341">
        <v>140744</v>
      </c>
      <c r="H91" s="340">
        <f t="shared" si="33"/>
        <v>325092</v>
      </c>
      <c r="I91" s="341">
        <v>286013</v>
      </c>
      <c r="J91" s="340">
        <f t="shared" si="33"/>
        <v>159585</v>
      </c>
      <c r="K91" s="341">
        <v>163950</v>
      </c>
      <c r="L91" s="340">
        <f t="shared" si="33"/>
        <v>75051</v>
      </c>
      <c r="M91" s="341">
        <v>71762</v>
      </c>
      <c r="N91" s="340">
        <f t="shared" si="33"/>
        <v>0</v>
      </c>
      <c r="O91" s="342">
        <v>0</v>
      </c>
      <c r="P91" s="340">
        <f>+P85+P77</f>
        <v>750338</v>
      </c>
      <c r="Q91" s="341">
        <f>+Q85+Q77</f>
        <v>662469</v>
      </c>
      <c r="T91" s="320"/>
      <c r="U91" s="320"/>
    </row>
    <row r="92" spans="2:21">
      <c r="D92" s="320"/>
      <c r="E92" s="348"/>
      <c r="F92" s="320"/>
      <c r="G92" s="320"/>
      <c r="H92" s="320"/>
      <c r="I92" s="320"/>
      <c r="J92" s="320"/>
      <c r="K92" s="320"/>
      <c r="L92" s="320"/>
      <c r="M92" s="320"/>
      <c r="N92" s="320"/>
      <c r="O92" s="348"/>
      <c r="P92" s="320"/>
      <c r="T92" s="320"/>
      <c r="U92" s="320"/>
    </row>
    <row r="93" spans="2:21">
      <c r="B93" s="415"/>
      <c r="C93" s="323" t="s">
        <v>364</v>
      </c>
      <c r="D93" s="344">
        <v>0</v>
      </c>
      <c r="E93" s="346">
        <v>0</v>
      </c>
      <c r="F93" s="344">
        <v>14292</v>
      </c>
      <c r="G93" s="345">
        <v>12695</v>
      </c>
      <c r="H93" s="344">
        <v>16657</v>
      </c>
      <c r="I93" s="345">
        <v>14571</v>
      </c>
      <c r="J93" s="344">
        <v>4720</v>
      </c>
      <c r="K93" s="345">
        <v>4117</v>
      </c>
      <c r="L93" s="344">
        <v>1637</v>
      </c>
      <c r="M93" s="345">
        <v>1456</v>
      </c>
      <c r="N93" s="344">
        <v>0</v>
      </c>
      <c r="O93" s="346">
        <v>0</v>
      </c>
      <c r="P93" s="344">
        <f t="shared" ref="P93:Q95" si="34">+D93+F93+H93+J93+L93+N93</f>
        <v>37306</v>
      </c>
      <c r="Q93" s="345">
        <f t="shared" si="34"/>
        <v>32839</v>
      </c>
      <c r="T93" s="320"/>
      <c r="U93" s="320"/>
    </row>
    <row r="94" spans="2:21">
      <c r="B94" s="415"/>
      <c r="C94" s="323" t="s">
        <v>365</v>
      </c>
      <c r="D94" s="344">
        <v>0</v>
      </c>
      <c r="E94" s="346">
        <v>0</v>
      </c>
      <c r="F94" s="344">
        <v>-73828</v>
      </c>
      <c r="G94" s="345">
        <v>-69049</v>
      </c>
      <c r="H94" s="344">
        <v>-57016</v>
      </c>
      <c r="I94" s="345">
        <v>-117259</v>
      </c>
      <c r="J94" s="344">
        <v>-17986</v>
      </c>
      <c r="K94" s="345">
        <v>-15515</v>
      </c>
      <c r="L94" s="344">
        <v>-8400</v>
      </c>
      <c r="M94" s="345">
        <v>-8047</v>
      </c>
      <c r="N94" s="344">
        <v>0</v>
      </c>
      <c r="O94" s="346">
        <v>0</v>
      </c>
      <c r="P94" s="344">
        <f t="shared" si="34"/>
        <v>-157230</v>
      </c>
      <c r="Q94" s="345">
        <f t="shared" si="34"/>
        <v>-209870</v>
      </c>
      <c r="T94" s="320"/>
      <c r="U94" s="320"/>
    </row>
    <row r="95" spans="2:21">
      <c r="B95" s="415"/>
      <c r="C95" s="323" t="s">
        <v>366</v>
      </c>
      <c r="D95" s="344">
        <v>0</v>
      </c>
      <c r="E95" s="346">
        <v>0</v>
      </c>
      <c r="F95" s="344">
        <v>-39731</v>
      </c>
      <c r="G95" s="345">
        <v>-38635</v>
      </c>
      <c r="H95" s="344">
        <v>-118816</v>
      </c>
      <c r="I95" s="345">
        <v>-96924</v>
      </c>
      <c r="J95" s="344">
        <v>-30053</v>
      </c>
      <c r="K95" s="345">
        <v>-25569</v>
      </c>
      <c r="L95" s="344">
        <v>-12519</v>
      </c>
      <c r="M95" s="345">
        <v>-9323</v>
      </c>
      <c r="N95" s="344">
        <v>0</v>
      </c>
      <c r="O95" s="346">
        <v>0</v>
      </c>
      <c r="P95" s="344">
        <f t="shared" si="34"/>
        <v>-201119</v>
      </c>
      <c r="Q95" s="345">
        <f t="shared" si="34"/>
        <v>-170451</v>
      </c>
      <c r="T95" s="320"/>
      <c r="U95" s="320"/>
    </row>
    <row r="96" spans="2:21">
      <c r="D96" s="320"/>
      <c r="E96" s="348"/>
      <c r="F96" s="320"/>
      <c r="G96" s="320"/>
      <c r="H96" s="320"/>
      <c r="I96" s="320"/>
      <c r="J96" s="320"/>
      <c r="K96" s="320"/>
      <c r="L96" s="320"/>
      <c r="M96" s="320"/>
      <c r="N96" s="320"/>
      <c r="O96" s="348"/>
      <c r="P96" s="320"/>
      <c r="T96" s="320"/>
      <c r="U96" s="320"/>
    </row>
    <row r="97" spans="2:21">
      <c r="B97" s="314" t="s">
        <v>367</v>
      </c>
      <c r="C97" s="349"/>
      <c r="D97" s="340">
        <f>+D91+D93+D94+D95</f>
        <v>0</v>
      </c>
      <c r="E97" s="342">
        <v>0</v>
      </c>
      <c r="F97" s="340">
        <f t="shared" ref="F97:Q97" si="35">+F91+F93+F94+F95</f>
        <v>91343</v>
      </c>
      <c r="G97" s="341">
        <v>45755</v>
      </c>
      <c r="H97" s="340">
        <f t="shared" si="35"/>
        <v>165917</v>
      </c>
      <c r="I97" s="341">
        <v>86401</v>
      </c>
      <c r="J97" s="340">
        <f t="shared" si="35"/>
        <v>116266</v>
      </c>
      <c r="K97" s="341">
        <v>126983</v>
      </c>
      <c r="L97" s="340">
        <f t="shared" si="35"/>
        <v>55769</v>
      </c>
      <c r="M97" s="341">
        <v>55848</v>
      </c>
      <c r="N97" s="340">
        <f t="shared" si="35"/>
        <v>0</v>
      </c>
      <c r="O97" s="342">
        <v>0</v>
      </c>
      <c r="P97" s="340">
        <f t="shared" si="35"/>
        <v>429295</v>
      </c>
      <c r="Q97" s="341">
        <f t="shared" si="35"/>
        <v>314987</v>
      </c>
      <c r="T97" s="320"/>
      <c r="U97" s="320"/>
    </row>
    <row r="98" spans="2:21">
      <c r="D98" s="320"/>
      <c r="E98" s="348"/>
      <c r="F98" s="320"/>
      <c r="G98" s="320"/>
      <c r="H98" s="320"/>
      <c r="I98" s="320"/>
      <c r="J98" s="320"/>
      <c r="K98" s="320"/>
      <c r="L98" s="320"/>
      <c r="M98" s="320"/>
      <c r="N98" s="320"/>
      <c r="O98" s="348"/>
      <c r="P98" s="320"/>
      <c r="T98" s="320"/>
      <c r="U98" s="320"/>
    </row>
    <row r="99" spans="2:21">
      <c r="B99" s="343"/>
      <c r="C99" s="323" t="s">
        <v>368</v>
      </c>
      <c r="D99" s="344">
        <v>0</v>
      </c>
      <c r="E99" s="346">
        <v>0</v>
      </c>
      <c r="F99" s="344">
        <v>-5480</v>
      </c>
      <c r="G99" s="345">
        <v>-5483</v>
      </c>
      <c r="H99" s="344">
        <v>-60575</v>
      </c>
      <c r="I99" s="345">
        <v>-42568</v>
      </c>
      <c r="J99" s="344">
        <v>-29704</v>
      </c>
      <c r="K99" s="345">
        <v>-25826</v>
      </c>
      <c r="L99" s="344">
        <v>-13153</v>
      </c>
      <c r="M99" s="345">
        <v>-12163</v>
      </c>
      <c r="N99" s="344">
        <v>0</v>
      </c>
      <c r="O99" s="346">
        <v>0</v>
      </c>
      <c r="P99" s="344">
        <f>+D99+F99+H99+J99+L99+N99</f>
        <v>-108912</v>
      </c>
      <c r="Q99" s="345">
        <f>+E99+G99+I99+K99+M99+O99</f>
        <v>-86040</v>
      </c>
      <c r="T99" s="320"/>
      <c r="U99" s="320"/>
    </row>
    <row r="100" spans="2:21">
      <c r="B100" s="343"/>
      <c r="C100" s="323" t="s">
        <v>369</v>
      </c>
      <c r="D100" s="344">
        <v>0</v>
      </c>
      <c r="E100" s="346">
        <v>0</v>
      </c>
      <c r="F100" s="344">
        <v>-8178</v>
      </c>
      <c r="G100" s="345">
        <v>-6124</v>
      </c>
      <c r="H100" s="344">
        <v>-12591</v>
      </c>
      <c r="I100" s="345">
        <v>-21592</v>
      </c>
      <c r="J100" s="344">
        <v>-1046</v>
      </c>
      <c r="K100" s="345">
        <v>-1334</v>
      </c>
      <c r="L100" s="344">
        <v>-711</v>
      </c>
      <c r="M100" s="345">
        <v>-1442</v>
      </c>
      <c r="N100" s="344">
        <v>0</v>
      </c>
      <c r="O100" s="346">
        <v>0</v>
      </c>
      <c r="P100" s="344">
        <f>+D100+F100+H100+J100+L100+N100</f>
        <v>-22526</v>
      </c>
      <c r="Q100" s="345">
        <f>+E100+G100+I100+K100+M100+O100</f>
        <v>-30492</v>
      </c>
      <c r="T100" s="320"/>
      <c r="U100" s="320"/>
    </row>
    <row r="101" spans="2:21" hidden="1">
      <c r="B101" s="350"/>
      <c r="C101" s="350"/>
      <c r="D101" s="351"/>
      <c r="E101" s="353"/>
      <c r="F101" s="351"/>
      <c r="G101" s="352"/>
      <c r="H101" s="351"/>
      <c r="I101" s="352"/>
      <c r="J101" s="351"/>
      <c r="K101" s="352"/>
      <c r="L101" s="351"/>
      <c r="M101" s="352"/>
      <c r="N101" s="351"/>
      <c r="O101" s="353"/>
      <c r="P101" s="351"/>
      <c r="Q101" s="352"/>
      <c r="T101" s="320"/>
      <c r="U101" s="320"/>
    </row>
    <row r="102" spans="2:21">
      <c r="D102" s="320"/>
      <c r="E102" s="348"/>
      <c r="F102" s="320"/>
      <c r="G102" s="320"/>
      <c r="H102" s="320"/>
      <c r="I102" s="320"/>
      <c r="J102" s="320"/>
      <c r="K102" s="320"/>
      <c r="L102" s="320"/>
      <c r="M102" s="320"/>
      <c r="N102" s="320"/>
      <c r="O102" s="348"/>
      <c r="P102" s="320"/>
      <c r="T102" s="320"/>
      <c r="U102" s="320"/>
    </row>
    <row r="103" spans="2:21">
      <c r="B103" s="314" t="s">
        <v>54</v>
      </c>
      <c r="C103" s="349"/>
      <c r="D103" s="340">
        <f>+D97+D99+D100</f>
        <v>0</v>
      </c>
      <c r="E103" s="342">
        <v>0</v>
      </c>
      <c r="F103" s="340">
        <f t="shared" ref="F103:N103" si="36">+F97+F99+F100</f>
        <v>77685</v>
      </c>
      <c r="G103" s="341">
        <v>34148</v>
      </c>
      <c r="H103" s="340">
        <f t="shared" si="36"/>
        <v>92751</v>
      </c>
      <c r="I103" s="341">
        <v>22241</v>
      </c>
      <c r="J103" s="340">
        <f t="shared" si="36"/>
        <v>85516</v>
      </c>
      <c r="K103" s="341">
        <v>99823</v>
      </c>
      <c r="L103" s="340">
        <f t="shared" si="36"/>
        <v>41905</v>
      </c>
      <c r="M103" s="341">
        <v>42243</v>
      </c>
      <c r="N103" s="340">
        <f t="shared" si="36"/>
        <v>0</v>
      </c>
      <c r="O103" s="342">
        <v>0</v>
      </c>
      <c r="P103" s="340">
        <f>+P97+P99+P100</f>
        <v>297857</v>
      </c>
      <c r="Q103" s="341">
        <f>+Q97+Q99+Q100</f>
        <v>198455</v>
      </c>
      <c r="T103" s="320"/>
      <c r="U103" s="320"/>
    </row>
    <row r="104" spans="2:21" ht="6" customHeight="1">
      <c r="B104" s="420"/>
      <c r="C104" s="430"/>
      <c r="D104" s="320"/>
      <c r="E104" s="348"/>
      <c r="F104" s="320"/>
      <c r="G104" s="320"/>
      <c r="H104" s="320"/>
      <c r="I104" s="320"/>
      <c r="J104" s="320"/>
      <c r="K104" s="320"/>
      <c r="L104" s="320"/>
      <c r="M104" s="320"/>
      <c r="N104" s="320"/>
      <c r="O104" s="348"/>
      <c r="P104" s="320"/>
      <c r="T104" s="320"/>
      <c r="U104" s="320"/>
    </row>
    <row r="105" spans="2:21">
      <c r="B105" s="314" t="s">
        <v>370</v>
      </c>
      <c r="C105" s="349"/>
      <c r="D105" s="340">
        <f t="shared" ref="D105:Q105" si="37">+D106+D109+D113+D114</f>
        <v>0</v>
      </c>
      <c r="E105" s="342">
        <v>0</v>
      </c>
      <c r="F105" s="340">
        <f t="shared" si="37"/>
        <v>-44483</v>
      </c>
      <c r="G105" s="341">
        <v>-76995</v>
      </c>
      <c r="H105" s="340">
        <f t="shared" si="37"/>
        <v>-40007</v>
      </c>
      <c r="I105" s="341">
        <v>-86064</v>
      </c>
      <c r="J105" s="340">
        <f t="shared" si="37"/>
        <v>-13165</v>
      </c>
      <c r="K105" s="341">
        <v>-13031</v>
      </c>
      <c r="L105" s="340">
        <f t="shared" si="37"/>
        <v>-5413</v>
      </c>
      <c r="M105" s="341">
        <v>-5857</v>
      </c>
      <c r="N105" s="340">
        <f t="shared" si="37"/>
        <v>0</v>
      </c>
      <c r="O105" s="342">
        <v>0</v>
      </c>
      <c r="P105" s="340">
        <f t="shared" si="37"/>
        <v>-103068</v>
      </c>
      <c r="Q105" s="341">
        <f t="shared" si="37"/>
        <v>-181947</v>
      </c>
      <c r="T105" s="320"/>
      <c r="U105" s="320"/>
    </row>
    <row r="106" spans="2:21">
      <c r="B106" s="314"/>
      <c r="C106" s="349" t="s">
        <v>126</v>
      </c>
      <c r="D106" s="340">
        <v>0</v>
      </c>
      <c r="E106" s="346">
        <v>0</v>
      </c>
      <c r="F106" s="340">
        <v>10416</v>
      </c>
      <c r="G106" s="357">
        <v>8459</v>
      </c>
      <c r="H106" s="340">
        <v>34196</v>
      </c>
      <c r="I106" s="357">
        <v>22775</v>
      </c>
      <c r="J106" s="340">
        <v>3707</v>
      </c>
      <c r="K106" s="357">
        <v>2800</v>
      </c>
      <c r="L106" s="340">
        <v>1487</v>
      </c>
      <c r="M106" s="357">
        <v>1454</v>
      </c>
      <c r="N106" s="340">
        <v>0</v>
      </c>
      <c r="O106" s="357">
        <v>0</v>
      </c>
      <c r="P106" s="340">
        <f t="shared" ref="P106:Q113" si="38">+D106+F106+H106+J106+L106+N106</f>
        <v>49806</v>
      </c>
      <c r="Q106" s="341">
        <f t="shared" si="38"/>
        <v>35488</v>
      </c>
      <c r="T106" s="320"/>
      <c r="U106" s="320"/>
    </row>
    <row r="107" spans="2:21">
      <c r="B107" s="343"/>
      <c r="C107" s="422" t="s">
        <v>309</v>
      </c>
      <c r="D107" s="344">
        <v>0</v>
      </c>
      <c r="E107" s="346">
        <v>0</v>
      </c>
      <c r="F107" s="344">
        <v>3817</v>
      </c>
      <c r="G107" s="345">
        <v>5573</v>
      </c>
      <c r="H107" s="344">
        <v>660</v>
      </c>
      <c r="I107" s="345">
        <v>3385</v>
      </c>
      <c r="J107" s="344">
        <v>1120</v>
      </c>
      <c r="K107" s="345">
        <v>2319</v>
      </c>
      <c r="L107" s="344">
        <v>170</v>
      </c>
      <c r="M107" s="345">
        <v>467</v>
      </c>
      <c r="N107" s="344"/>
      <c r="O107" s="346"/>
      <c r="P107" s="344">
        <f t="shared" si="38"/>
        <v>5767</v>
      </c>
      <c r="Q107" s="345">
        <f t="shared" si="38"/>
        <v>11744</v>
      </c>
      <c r="T107" s="320"/>
      <c r="U107" s="320"/>
    </row>
    <row r="108" spans="2:21">
      <c r="B108" s="343"/>
      <c r="C108" s="422" t="s">
        <v>371</v>
      </c>
      <c r="D108" s="344">
        <f>+D106-D107</f>
        <v>0</v>
      </c>
      <c r="E108" s="346">
        <v>0</v>
      </c>
      <c r="F108" s="344">
        <f>+F106-F107</f>
        <v>6599</v>
      </c>
      <c r="G108" s="345">
        <v>2886</v>
      </c>
      <c r="H108" s="344">
        <f>+H106-H107</f>
        <v>33536</v>
      </c>
      <c r="I108" s="345">
        <v>19390</v>
      </c>
      <c r="J108" s="344">
        <f>+J106-J107</f>
        <v>2587</v>
      </c>
      <c r="K108" s="345">
        <v>481</v>
      </c>
      <c r="L108" s="344">
        <f>+L106-L107</f>
        <v>1317</v>
      </c>
      <c r="M108" s="345">
        <v>987</v>
      </c>
      <c r="N108" s="344"/>
      <c r="O108" s="346"/>
      <c r="P108" s="344">
        <f t="shared" si="38"/>
        <v>44039</v>
      </c>
      <c r="Q108" s="345">
        <f t="shared" si="38"/>
        <v>23744</v>
      </c>
      <c r="T108" s="320"/>
      <c r="U108" s="320"/>
    </row>
    <row r="109" spans="2:21">
      <c r="B109" s="314"/>
      <c r="C109" s="349" t="s">
        <v>150</v>
      </c>
      <c r="D109" s="340">
        <v>0</v>
      </c>
      <c r="E109" s="346">
        <v>0</v>
      </c>
      <c r="F109" s="340">
        <v>-55869</v>
      </c>
      <c r="G109" s="357">
        <v>-85399</v>
      </c>
      <c r="H109" s="340">
        <v>-69565</v>
      </c>
      <c r="I109" s="357">
        <v>-105864</v>
      </c>
      <c r="J109" s="340">
        <v>-17188</v>
      </c>
      <c r="K109" s="357">
        <v>-15912</v>
      </c>
      <c r="L109" s="340">
        <v>-6847</v>
      </c>
      <c r="M109" s="357">
        <v>-7480</v>
      </c>
      <c r="N109" s="340">
        <v>0</v>
      </c>
      <c r="O109" s="357">
        <v>0</v>
      </c>
      <c r="P109" s="340">
        <f t="shared" si="38"/>
        <v>-149469</v>
      </c>
      <c r="Q109" s="341">
        <f t="shared" si="38"/>
        <v>-214655</v>
      </c>
      <c r="T109" s="320"/>
      <c r="U109" s="320"/>
    </row>
    <row r="110" spans="2:21">
      <c r="B110" s="343"/>
      <c r="C110" s="422" t="s">
        <v>372</v>
      </c>
      <c r="D110" s="344">
        <v>0</v>
      </c>
      <c r="E110" s="346">
        <v>0</v>
      </c>
      <c r="F110" s="344">
        <v>-14</v>
      </c>
      <c r="G110" s="345">
        <v>-9</v>
      </c>
      <c r="H110" s="344">
        <v>-19300</v>
      </c>
      <c r="I110" s="345">
        <v>-28520</v>
      </c>
      <c r="J110" s="344">
        <v>-3461</v>
      </c>
      <c r="K110" s="345">
        <v>-4300</v>
      </c>
      <c r="L110" s="344">
        <v>-644</v>
      </c>
      <c r="M110" s="345">
        <v>-755</v>
      </c>
      <c r="N110" s="344"/>
      <c r="O110" s="346"/>
      <c r="P110" s="344">
        <f t="shared" si="38"/>
        <v>-23419</v>
      </c>
      <c r="Q110" s="345">
        <f t="shared" si="38"/>
        <v>-33584</v>
      </c>
      <c r="T110" s="320"/>
      <c r="U110" s="320"/>
    </row>
    <row r="111" spans="2:21">
      <c r="B111" s="343"/>
      <c r="C111" s="422" t="s">
        <v>373</v>
      </c>
      <c r="D111" s="344">
        <v>0</v>
      </c>
      <c r="E111" s="346">
        <v>0</v>
      </c>
      <c r="F111" s="344">
        <v>0</v>
      </c>
      <c r="G111" s="345"/>
      <c r="H111" s="344">
        <v>-7313</v>
      </c>
      <c r="I111" s="345">
        <v>-11355</v>
      </c>
      <c r="J111" s="344">
        <v>-8217</v>
      </c>
      <c r="K111" s="345">
        <v>-8069</v>
      </c>
      <c r="L111" s="344">
        <v>-6044</v>
      </c>
      <c r="M111" s="345">
        <v>-6061</v>
      </c>
      <c r="N111" s="344"/>
      <c r="O111" s="346"/>
      <c r="P111" s="344">
        <f t="shared" si="38"/>
        <v>-21574</v>
      </c>
      <c r="Q111" s="345">
        <f t="shared" si="38"/>
        <v>-25485</v>
      </c>
      <c r="T111" s="320"/>
      <c r="U111" s="320"/>
    </row>
    <row r="112" spans="2:21">
      <c r="B112" s="343"/>
      <c r="C112" s="422" t="s">
        <v>173</v>
      </c>
      <c r="D112" s="344">
        <f>+D109-D110-D111</f>
        <v>0</v>
      </c>
      <c r="E112" s="346">
        <v>0</v>
      </c>
      <c r="F112" s="344">
        <f>+F109-F110-F111</f>
        <v>-55855</v>
      </c>
      <c r="G112" s="345">
        <v>-85390</v>
      </c>
      <c r="H112" s="344">
        <f>+H109-H110-H111</f>
        <v>-42952</v>
      </c>
      <c r="I112" s="345">
        <v>-65989</v>
      </c>
      <c r="J112" s="344">
        <f>+J109-J110-J111</f>
        <v>-5510</v>
      </c>
      <c r="K112" s="345">
        <v>-3543</v>
      </c>
      <c r="L112" s="344">
        <f>+L109-L110-L111</f>
        <v>-159</v>
      </c>
      <c r="M112" s="345">
        <v>-664</v>
      </c>
      <c r="N112" s="344"/>
      <c r="O112" s="346"/>
      <c r="P112" s="344">
        <f t="shared" si="38"/>
        <v>-104476</v>
      </c>
      <c r="Q112" s="345">
        <f t="shared" si="38"/>
        <v>-155586</v>
      </c>
      <c r="T112" s="320"/>
      <c r="U112" s="320"/>
    </row>
    <row r="113" spans="2:21">
      <c r="B113" s="343"/>
      <c r="C113" s="323" t="s">
        <v>374</v>
      </c>
      <c r="D113" s="344">
        <v>0</v>
      </c>
      <c r="E113" s="346">
        <v>0</v>
      </c>
      <c r="F113" s="344">
        <v>0</v>
      </c>
      <c r="G113" s="345">
        <v>0</v>
      </c>
      <c r="H113" s="344">
        <v>0</v>
      </c>
      <c r="I113" s="345">
        <v>3</v>
      </c>
      <c r="J113" s="344">
        <v>0</v>
      </c>
      <c r="K113" s="345">
        <v>0</v>
      </c>
      <c r="L113" s="344">
        <v>0</v>
      </c>
      <c r="M113" s="345">
        <v>0</v>
      </c>
      <c r="N113" s="344">
        <v>0</v>
      </c>
      <c r="O113" s="346">
        <v>0</v>
      </c>
      <c r="P113" s="344">
        <f t="shared" si="38"/>
        <v>0</v>
      </c>
      <c r="Q113" s="345">
        <f t="shared" si="38"/>
        <v>3</v>
      </c>
      <c r="T113" s="320"/>
      <c r="U113" s="320"/>
    </row>
    <row r="114" spans="2:21">
      <c r="B114" s="343"/>
      <c r="C114" s="323" t="s">
        <v>375</v>
      </c>
      <c r="D114" s="340">
        <f>+D115+D116</f>
        <v>0</v>
      </c>
      <c r="E114" s="342">
        <v>0</v>
      </c>
      <c r="F114" s="340">
        <f t="shared" ref="F114:Q114" si="39">+F115+F116</f>
        <v>970</v>
      </c>
      <c r="G114" s="341">
        <v>-55</v>
      </c>
      <c r="H114" s="340">
        <f t="shared" si="39"/>
        <v>-4638</v>
      </c>
      <c r="I114" s="341">
        <v>-2978</v>
      </c>
      <c r="J114" s="340">
        <f t="shared" si="39"/>
        <v>316</v>
      </c>
      <c r="K114" s="341">
        <v>81</v>
      </c>
      <c r="L114" s="340">
        <f t="shared" si="39"/>
        <v>-53</v>
      </c>
      <c r="M114" s="341">
        <v>169</v>
      </c>
      <c r="N114" s="340">
        <f t="shared" si="39"/>
        <v>0</v>
      </c>
      <c r="O114" s="342">
        <v>0</v>
      </c>
      <c r="P114" s="340">
        <f t="shared" si="39"/>
        <v>-3405</v>
      </c>
      <c r="Q114" s="341">
        <f t="shared" si="39"/>
        <v>-2783</v>
      </c>
      <c r="T114" s="320"/>
      <c r="U114" s="320"/>
    </row>
    <row r="115" spans="2:21">
      <c r="B115" s="343"/>
      <c r="C115" s="422" t="s">
        <v>376</v>
      </c>
      <c r="D115" s="344">
        <v>0</v>
      </c>
      <c r="E115" s="346">
        <v>0</v>
      </c>
      <c r="F115" s="344">
        <v>1578</v>
      </c>
      <c r="G115" s="345">
        <v>456</v>
      </c>
      <c r="H115" s="344">
        <v>6519</v>
      </c>
      <c r="I115" s="345">
        <v>7023</v>
      </c>
      <c r="J115" s="344">
        <v>795</v>
      </c>
      <c r="K115" s="345">
        <v>486</v>
      </c>
      <c r="L115" s="344">
        <v>487</v>
      </c>
      <c r="M115" s="345">
        <v>779</v>
      </c>
      <c r="N115" s="344">
        <v>0</v>
      </c>
      <c r="O115" s="346">
        <v>0</v>
      </c>
      <c r="P115" s="344">
        <f>+D115+F115+H115+J115+L115+N115</f>
        <v>9379</v>
      </c>
      <c r="Q115" s="345">
        <f>+E115+G115+I115+K115+M115+O115</f>
        <v>8744</v>
      </c>
      <c r="T115" s="320"/>
      <c r="U115" s="320"/>
    </row>
    <row r="116" spans="2:21">
      <c r="B116" s="343"/>
      <c r="C116" s="422" t="s">
        <v>377</v>
      </c>
      <c r="D116" s="344">
        <v>0</v>
      </c>
      <c r="E116" s="346">
        <v>0</v>
      </c>
      <c r="F116" s="344">
        <v>-608</v>
      </c>
      <c r="G116" s="345">
        <v>-511</v>
      </c>
      <c r="H116" s="344">
        <v>-11157</v>
      </c>
      <c r="I116" s="345">
        <v>-10001</v>
      </c>
      <c r="J116" s="344">
        <v>-479</v>
      </c>
      <c r="K116" s="345">
        <v>-405</v>
      </c>
      <c r="L116" s="344">
        <v>-540</v>
      </c>
      <c r="M116" s="345">
        <v>-610</v>
      </c>
      <c r="N116" s="344">
        <v>0</v>
      </c>
      <c r="O116" s="346">
        <v>0</v>
      </c>
      <c r="P116" s="344">
        <f>+D116+F116+H116+J116+L116+N116</f>
        <v>-12784</v>
      </c>
      <c r="Q116" s="345">
        <f>+E116+G116+I116+K116+M116+O116</f>
        <v>-11527</v>
      </c>
      <c r="T116" s="320"/>
      <c r="U116" s="320"/>
    </row>
    <row r="117" spans="2:21" ht="6.75" customHeight="1">
      <c r="D117" s="320"/>
      <c r="E117" s="348"/>
      <c r="F117" s="320"/>
      <c r="G117" s="320"/>
      <c r="H117" s="320"/>
      <c r="I117" s="320"/>
      <c r="J117" s="320"/>
      <c r="K117" s="320"/>
      <c r="L117" s="320"/>
      <c r="M117" s="320"/>
      <c r="N117" s="320"/>
      <c r="O117" s="348"/>
      <c r="P117" s="320"/>
      <c r="T117" s="320"/>
      <c r="U117" s="320"/>
    </row>
    <row r="118" spans="2:21" ht="24">
      <c r="B118" s="358"/>
      <c r="C118" s="323" t="s">
        <v>378</v>
      </c>
      <c r="D118" s="344">
        <v>0</v>
      </c>
      <c r="E118" s="346">
        <v>0</v>
      </c>
      <c r="F118" s="344">
        <v>0</v>
      </c>
      <c r="G118" s="345">
        <v>0</v>
      </c>
      <c r="H118" s="344">
        <v>0</v>
      </c>
      <c r="I118" s="345">
        <v>0</v>
      </c>
      <c r="J118" s="344">
        <v>0</v>
      </c>
      <c r="K118" s="345">
        <v>0</v>
      </c>
      <c r="L118" s="344">
        <v>0</v>
      </c>
      <c r="M118" s="345">
        <v>0</v>
      </c>
      <c r="N118" s="344">
        <v>0</v>
      </c>
      <c r="O118" s="346">
        <v>0</v>
      </c>
      <c r="P118" s="344">
        <f>+D118+F118+H118+J118+L118+N118</f>
        <v>0</v>
      </c>
      <c r="Q118" s="345">
        <f>+E118+G118+I118+K118+M118+O118</f>
        <v>0</v>
      </c>
      <c r="T118" s="320"/>
      <c r="U118" s="320"/>
    </row>
    <row r="119" spans="2:21">
      <c r="B119" s="359"/>
      <c r="C119" s="323" t="s">
        <v>392</v>
      </c>
      <c r="D119" s="340">
        <f>+D120+D121</f>
        <v>0</v>
      </c>
      <c r="E119" s="338">
        <v>0</v>
      </c>
      <c r="F119" s="340">
        <f t="shared" ref="F119:P119" si="40">+F120+F121</f>
        <v>0</v>
      </c>
      <c r="G119" s="317">
        <v>24</v>
      </c>
      <c r="H119" s="340">
        <f t="shared" si="40"/>
        <v>0</v>
      </c>
      <c r="I119" s="317">
        <v>0</v>
      </c>
      <c r="J119" s="340">
        <f t="shared" si="40"/>
        <v>0</v>
      </c>
      <c r="K119" s="317">
        <v>-58</v>
      </c>
      <c r="L119" s="340">
        <f t="shared" si="40"/>
        <v>-6</v>
      </c>
      <c r="M119" s="317">
        <v>635</v>
      </c>
      <c r="N119" s="340">
        <f t="shared" si="40"/>
        <v>0</v>
      </c>
      <c r="O119" s="338">
        <v>0</v>
      </c>
      <c r="P119" s="340">
        <f t="shared" si="40"/>
        <v>-6</v>
      </c>
      <c r="Q119" s="317">
        <f>+Q120+Q121</f>
        <v>601</v>
      </c>
      <c r="T119" s="320"/>
      <c r="U119" s="320"/>
    </row>
    <row r="120" spans="2:21">
      <c r="B120" s="314"/>
      <c r="C120" s="422" t="s">
        <v>380</v>
      </c>
      <c r="D120" s="344">
        <v>0</v>
      </c>
      <c r="E120" s="346">
        <v>0</v>
      </c>
      <c r="F120" s="344">
        <v>0</v>
      </c>
      <c r="G120" s="345">
        <v>24</v>
      </c>
      <c r="H120" s="344">
        <v>0</v>
      </c>
      <c r="I120" s="345">
        <v>0</v>
      </c>
      <c r="J120" s="344">
        <v>0</v>
      </c>
      <c r="K120" s="345">
        <v>0</v>
      </c>
      <c r="L120" s="344">
        <v>0</v>
      </c>
      <c r="M120" s="345">
        <v>0</v>
      </c>
      <c r="N120" s="344">
        <v>0</v>
      </c>
      <c r="O120" s="346">
        <v>0</v>
      </c>
      <c r="P120" s="344">
        <f>+D120+F120+H120+J120+L120+N120</f>
        <v>0</v>
      </c>
      <c r="Q120" s="345">
        <f>+E120+G120+I120+K120+M120+O120</f>
        <v>24</v>
      </c>
      <c r="T120" s="320"/>
      <c r="U120" s="320"/>
    </row>
    <row r="121" spans="2:21">
      <c r="B121" s="314"/>
      <c r="C121" s="422" t="s">
        <v>381</v>
      </c>
      <c r="D121" s="344">
        <v>0</v>
      </c>
      <c r="E121" s="346">
        <v>0</v>
      </c>
      <c r="F121" s="344">
        <v>0</v>
      </c>
      <c r="G121" s="345">
        <v>0</v>
      </c>
      <c r="H121" s="344">
        <v>0</v>
      </c>
      <c r="I121" s="345">
        <v>0</v>
      </c>
      <c r="J121" s="344">
        <v>0</v>
      </c>
      <c r="K121" s="345">
        <v>-58</v>
      </c>
      <c r="L121" s="344">
        <v>-6</v>
      </c>
      <c r="M121" s="345">
        <v>635</v>
      </c>
      <c r="N121" s="344">
        <v>0</v>
      </c>
      <c r="O121" s="346">
        <v>0</v>
      </c>
      <c r="P121" s="344">
        <f>+D121+F121+H121+J121+L121+N121</f>
        <v>-6</v>
      </c>
      <c r="Q121" s="345">
        <f>+E121+G121+I121+K121+M121+O121</f>
        <v>577</v>
      </c>
      <c r="T121" s="320"/>
      <c r="U121" s="320"/>
    </row>
    <row r="122" spans="2:21" ht="6" customHeight="1">
      <c r="D122" s="320"/>
      <c r="E122" s="348"/>
      <c r="F122" s="320"/>
      <c r="G122" s="320"/>
      <c r="H122" s="320"/>
      <c r="I122" s="320"/>
      <c r="J122" s="320"/>
      <c r="K122" s="320"/>
      <c r="L122" s="320"/>
      <c r="M122" s="320"/>
      <c r="N122" s="320"/>
      <c r="O122" s="348"/>
      <c r="P122" s="320"/>
      <c r="T122" s="320"/>
      <c r="U122" s="320"/>
    </row>
    <row r="123" spans="2:21">
      <c r="B123" s="314" t="s">
        <v>382</v>
      </c>
      <c r="C123" s="349"/>
      <c r="D123" s="340">
        <f>+D103+D105+D118+D119</f>
        <v>0</v>
      </c>
      <c r="E123" s="338">
        <v>0</v>
      </c>
      <c r="F123" s="340">
        <f t="shared" ref="F123:N123" si="41">+F103+F105+F118+F119</f>
        <v>33202</v>
      </c>
      <c r="G123" s="317">
        <v>-42823</v>
      </c>
      <c r="H123" s="340">
        <f t="shared" si="41"/>
        <v>52744</v>
      </c>
      <c r="I123" s="317">
        <v>-63823</v>
      </c>
      <c r="J123" s="340">
        <f t="shared" si="41"/>
        <v>72351</v>
      </c>
      <c r="K123" s="317">
        <v>86734</v>
      </c>
      <c r="L123" s="340">
        <f t="shared" si="41"/>
        <v>36486</v>
      </c>
      <c r="M123" s="317">
        <v>37021</v>
      </c>
      <c r="N123" s="340">
        <f t="shared" si="41"/>
        <v>0</v>
      </c>
      <c r="O123" s="338">
        <v>0</v>
      </c>
      <c r="P123" s="340">
        <f>+P103+P105+P118+P119</f>
        <v>194783</v>
      </c>
      <c r="Q123" s="317">
        <f>+Q103+Q105+Q118+Q119</f>
        <v>17109</v>
      </c>
      <c r="T123" s="320"/>
      <c r="U123" s="320"/>
    </row>
    <row r="124" spans="2:21" hidden="1">
      <c r="B124" s="431"/>
      <c r="C124" s="432"/>
      <c r="D124" s="374"/>
      <c r="E124" s="377"/>
      <c r="F124" s="374"/>
      <c r="G124" s="309"/>
      <c r="H124" s="374"/>
      <c r="I124" s="309"/>
      <c r="J124" s="374"/>
      <c r="K124" s="309"/>
      <c r="L124" s="374"/>
      <c r="M124" s="309"/>
      <c r="N124" s="374"/>
      <c r="O124" s="377"/>
      <c r="P124" s="374"/>
      <c r="Q124" s="309"/>
      <c r="T124" s="320"/>
      <c r="U124" s="320"/>
    </row>
    <row r="125" spans="2:21" ht="3.75" customHeight="1">
      <c r="D125" s="320"/>
      <c r="E125" s="348"/>
      <c r="F125" s="320"/>
      <c r="G125" s="320"/>
      <c r="H125" s="320"/>
      <c r="I125" s="320"/>
      <c r="J125" s="320"/>
      <c r="K125" s="320"/>
      <c r="L125" s="320"/>
      <c r="M125" s="320"/>
      <c r="N125" s="320"/>
      <c r="O125" s="348"/>
      <c r="P125" s="320"/>
      <c r="T125" s="320"/>
      <c r="U125" s="320"/>
    </row>
    <row r="126" spans="2:21">
      <c r="B126" s="343"/>
      <c r="C126" s="323" t="s">
        <v>383</v>
      </c>
      <c r="D126" s="344">
        <v>0</v>
      </c>
      <c r="E126" s="346">
        <v>0</v>
      </c>
      <c r="F126" s="344">
        <v>-11122</v>
      </c>
      <c r="G126" s="345">
        <v>-9650</v>
      </c>
      <c r="H126" s="344">
        <v>-4878</v>
      </c>
      <c r="I126" s="345">
        <v>22825</v>
      </c>
      <c r="J126" s="344">
        <v>-27191</v>
      </c>
      <c r="K126" s="345">
        <v>-33025</v>
      </c>
      <c r="L126" s="344">
        <v>-9388</v>
      </c>
      <c r="M126" s="345">
        <v>-11416</v>
      </c>
      <c r="N126" s="344">
        <v>0</v>
      </c>
      <c r="O126" s="346">
        <v>0</v>
      </c>
      <c r="P126" s="344">
        <f>+D126+F126+H126+J126+L126+N126</f>
        <v>-52579</v>
      </c>
      <c r="Q126" s="345">
        <f>+E126+G126+I126+K126+M126+O126</f>
        <v>-31266</v>
      </c>
      <c r="T126" s="320"/>
      <c r="U126" s="320"/>
    </row>
    <row r="127" spans="2:21" ht="4.5" customHeight="1">
      <c r="D127" s="320"/>
      <c r="E127" s="348"/>
      <c r="F127" s="320"/>
      <c r="G127" s="320"/>
      <c r="H127" s="320"/>
      <c r="I127" s="320"/>
      <c r="J127" s="320"/>
      <c r="K127" s="320"/>
      <c r="L127" s="320"/>
      <c r="M127" s="320"/>
      <c r="N127" s="320"/>
      <c r="O127" s="348"/>
      <c r="P127" s="320"/>
      <c r="T127" s="320"/>
      <c r="U127" s="320"/>
    </row>
    <row r="128" spans="2:21">
      <c r="B128" s="314" t="s">
        <v>384</v>
      </c>
      <c r="C128" s="349"/>
      <c r="D128" s="340">
        <f>+D123+D126</f>
        <v>0</v>
      </c>
      <c r="E128" s="342">
        <v>0</v>
      </c>
      <c r="F128" s="340">
        <f t="shared" ref="F128:Q128" si="42">+F123+F126</f>
        <v>22080</v>
      </c>
      <c r="G128" s="341">
        <v>-52473</v>
      </c>
      <c r="H128" s="340">
        <f t="shared" si="42"/>
        <v>47866</v>
      </c>
      <c r="I128" s="341">
        <v>-40998</v>
      </c>
      <c r="J128" s="340">
        <f t="shared" si="42"/>
        <v>45160</v>
      </c>
      <c r="K128" s="341">
        <v>53709</v>
      </c>
      <c r="L128" s="340">
        <f t="shared" si="42"/>
        <v>27098</v>
      </c>
      <c r="M128" s="341">
        <v>25605</v>
      </c>
      <c r="N128" s="340">
        <f t="shared" si="42"/>
        <v>0</v>
      </c>
      <c r="O128" s="342">
        <v>0</v>
      </c>
      <c r="P128" s="340">
        <f t="shared" si="42"/>
        <v>142204</v>
      </c>
      <c r="Q128" s="341">
        <f t="shared" si="42"/>
        <v>-14157</v>
      </c>
      <c r="T128" s="320"/>
      <c r="U128" s="320"/>
    </row>
    <row r="129" spans="2:28">
      <c r="B129" s="343"/>
      <c r="C129" s="323" t="s">
        <v>385</v>
      </c>
      <c r="D129" s="344">
        <v>0</v>
      </c>
      <c r="E129" s="346">
        <v>0</v>
      </c>
      <c r="F129" s="344">
        <v>0</v>
      </c>
      <c r="G129" s="345">
        <v>0</v>
      </c>
      <c r="H129" s="344">
        <v>0</v>
      </c>
      <c r="I129" s="345">
        <v>0</v>
      </c>
      <c r="J129" s="344">
        <v>0</v>
      </c>
      <c r="K129" s="345">
        <v>0</v>
      </c>
      <c r="L129" s="344">
        <v>0</v>
      </c>
      <c r="M129" s="345">
        <v>0</v>
      </c>
      <c r="N129" s="344">
        <v>0</v>
      </c>
      <c r="O129" s="346">
        <v>0</v>
      </c>
      <c r="P129" s="344">
        <f>+D129+F129+H129+J129+L129+N129</f>
        <v>0</v>
      </c>
      <c r="Q129" s="345">
        <f>+E129+G129+I129+K129+M129+O129</f>
        <v>0</v>
      </c>
      <c r="T129" s="320"/>
      <c r="U129" s="320"/>
    </row>
    <row r="130" spans="2:28">
      <c r="B130" s="314" t="s">
        <v>124</v>
      </c>
      <c r="C130" s="323"/>
      <c r="D130" s="340">
        <f t="shared" ref="D130:Q130" si="43">+D128+D129</f>
        <v>0</v>
      </c>
      <c r="E130" s="342">
        <v>0</v>
      </c>
      <c r="F130" s="340">
        <f t="shared" si="43"/>
        <v>22080</v>
      </c>
      <c r="G130" s="341">
        <v>-52473</v>
      </c>
      <c r="H130" s="340">
        <f t="shared" si="43"/>
        <v>47866</v>
      </c>
      <c r="I130" s="341">
        <v>-40998</v>
      </c>
      <c r="J130" s="340">
        <f t="shared" si="43"/>
        <v>45160</v>
      </c>
      <c r="K130" s="341">
        <v>53709</v>
      </c>
      <c r="L130" s="340">
        <f t="shared" si="43"/>
        <v>27098</v>
      </c>
      <c r="M130" s="341">
        <v>25605</v>
      </c>
      <c r="N130" s="340">
        <f t="shared" si="43"/>
        <v>0</v>
      </c>
      <c r="O130" s="342">
        <v>0</v>
      </c>
      <c r="P130" s="340">
        <f t="shared" si="43"/>
        <v>142204</v>
      </c>
      <c r="Q130" s="341">
        <f t="shared" si="43"/>
        <v>-14157</v>
      </c>
      <c r="T130" s="320"/>
      <c r="U130" s="320"/>
    </row>
    <row r="131" spans="2:28" ht="6" customHeight="1">
      <c r="D131" s="320"/>
      <c r="F131" s="320"/>
      <c r="H131" s="320"/>
      <c r="J131" s="320"/>
      <c r="L131" s="320"/>
      <c r="N131" s="320"/>
      <c r="P131" s="320"/>
      <c r="T131" s="320"/>
      <c r="U131" s="320"/>
    </row>
    <row r="132" spans="2:28" hidden="1">
      <c r="B132" s="343"/>
      <c r="C132" s="323" t="s">
        <v>284</v>
      </c>
      <c r="D132" s="340">
        <f t="shared" ref="D132:Q132" si="44">+D130</f>
        <v>0</v>
      </c>
      <c r="E132" s="341">
        <f t="shared" si="44"/>
        <v>0</v>
      </c>
      <c r="F132" s="340">
        <f t="shared" si="44"/>
        <v>22080</v>
      </c>
      <c r="G132" s="341">
        <f t="shared" si="44"/>
        <v>-52473</v>
      </c>
      <c r="H132" s="340">
        <f t="shared" si="44"/>
        <v>47866</v>
      </c>
      <c r="I132" s="341">
        <f t="shared" si="44"/>
        <v>-40998</v>
      </c>
      <c r="J132" s="340">
        <f t="shared" si="44"/>
        <v>45160</v>
      </c>
      <c r="K132" s="341">
        <f t="shared" si="44"/>
        <v>53709</v>
      </c>
      <c r="L132" s="340">
        <f t="shared" si="44"/>
        <v>27098</v>
      </c>
      <c r="M132" s="341">
        <f t="shared" si="44"/>
        <v>25605</v>
      </c>
      <c r="N132" s="340">
        <f t="shared" si="44"/>
        <v>0</v>
      </c>
      <c r="O132" s="341">
        <f t="shared" si="44"/>
        <v>0</v>
      </c>
      <c r="P132" s="340">
        <f t="shared" si="44"/>
        <v>142204</v>
      </c>
      <c r="Q132" s="341">
        <f t="shared" si="44"/>
        <v>-14157</v>
      </c>
      <c r="T132" s="320"/>
      <c r="U132" s="320"/>
    </row>
    <row r="133" spans="2:28" hidden="1">
      <c r="B133" s="343"/>
      <c r="C133" s="349" t="s">
        <v>285</v>
      </c>
      <c r="D133" s="340"/>
      <c r="E133" s="345"/>
      <c r="F133" s="340"/>
      <c r="G133" s="345"/>
      <c r="H133" s="340"/>
      <c r="I133" s="345"/>
      <c r="J133" s="340"/>
      <c r="K133" s="345"/>
      <c r="L133" s="340"/>
      <c r="M133" s="345"/>
      <c r="N133" s="340"/>
      <c r="O133" s="345"/>
      <c r="P133" s="340"/>
      <c r="Q133" s="345"/>
      <c r="T133" s="320"/>
      <c r="U133" s="320"/>
    </row>
    <row r="134" spans="2:28" hidden="1">
      <c r="B134" s="343"/>
      <c r="C134" s="349" t="s">
        <v>286</v>
      </c>
      <c r="D134" s="344"/>
      <c r="E134" s="345"/>
      <c r="F134" s="344"/>
      <c r="G134" s="345"/>
      <c r="H134" s="344"/>
      <c r="I134" s="345"/>
      <c r="J134" s="344"/>
      <c r="K134" s="345"/>
      <c r="L134" s="344"/>
      <c r="M134" s="345"/>
      <c r="N134" s="344"/>
      <c r="O134" s="345"/>
      <c r="P134" s="344"/>
      <c r="Q134" s="345"/>
      <c r="T134" s="320"/>
      <c r="U134" s="320"/>
    </row>
    <row r="135" spans="2:28" s="307" customFormat="1" hidden="1">
      <c r="D135" s="307">
        <f t="shared" ref="D135:Q135" si="45">+D130-D132</f>
        <v>0</v>
      </c>
      <c r="E135" s="307">
        <f t="shared" si="45"/>
        <v>0</v>
      </c>
      <c r="F135" s="307">
        <f t="shared" si="45"/>
        <v>0</v>
      </c>
      <c r="G135" s="307">
        <f t="shared" si="45"/>
        <v>0</v>
      </c>
      <c r="H135" s="307">
        <f t="shared" si="45"/>
        <v>0</v>
      </c>
      <c r="I135" s="307">
        <f t="shared" si="45"/>
        <v>0</v>
      </c>
      <c r="J135" s="307">
        <f t="shared" si="45"/>
        <v>0</v>
      </c>
      <c r="K135" s="307">
        <f t="shared" si="45"/>
        <v>0</v>
      </c>
      <c r="L135" s="307">
        <f t="shared" si="45"/>
        <v>0</v>
      </c>
      <c r="M135" s="307">
        <f t="shared" si="45"/>
        <v>0</v>
      </c>
      <c r="N135" s="307">
        <f t="shared" si="45"/>
        <v>0</v>
      </c>
      <c r="O135" s="307">
        <f t="shared" si="45"/>
        <v>0</v>
      </c>
      <c r="P135" s="307">
        <f t="shared" si="45"/>
        <v>0</v>
      </c>
      <c r="Q135" s="307">
        <f t="shared" si="45"/>
        <v>0</v>
      </c>
    </row>
    <row r="136" spans="2:28" hidden="1">
      <c r="D136" s="308">
        <v>0</v>
      </c>
      <c r="E136" s="308"/>
      <c r="F136" s="308">
        <v>22080</v>
      </c>
      <c r="G136" s="308"/>
      <c r="H136" s="308">
        <v>47866</v>
      </c>
      <c r="I136" s="308"/>
      <c r="J136" s="308">
        <v>45160</v>
      </c>
      <c r="K136" s="308"/>
      <c r="L136" s="308">
        <v>27098</v>
      </c>
      <c r="M136" s="308"/>
      <c r="N136" s="308">
        <v>0</v>
      </c>
      <c r="O136" s="308"/>
      <c r="P136" s="308">
        <f>+N136+L136+J136+H136+F136+D136</f>
        <v>142204</v>
      </c>
      <c r="Q136" s="308"/>
      <c r="R136" s="308"/>
      <c r="T136" s="308"/>
      <c r="U136" s="308"/>
      <c r="AB136" s="320"/>
    </row>
    <row r="137" spans="2:28" hidden="1">
      <c r="D137" s="308">
        <f>+D130-D136</f>
        <v>0</v>
      </c>
      <c r="E137" s="308"/>
      <c r="F137" s="308">
        <f>+F130-F136</f>
        <v>0</v>
      </c>
      <c r="G137" s="308"/>
      <c r="H137" s="308">
        <f>+H130-H136</f>
        <v>0</v>
      </c>
      <c r="I137" s="308"/>
      <c r="J137" s="308">
        <f>+J130-J136</f>
        <v>0</v>
      </c>
      <c r="K137" s="308"/>
      <c r="L137" s="308">
        <f>+L130-L136</f>
        <v>0</v>
      </c>
      <c r="M137" s="308"/>
      <c r="N137" s="308">
        <f>+N130-N136</f>
        <v>0</v>
      </c>
      <c r="O137" s="308"/>
      <c r="P137" s="308">
        <f>+P130-P136</f>
        <v>0</v>
      </c>
      <c r="Q137" s="308"/>
      <c r="R137" s="308"/>
      <c r="T137" s="308"/>
      <c r="U137" s="308"/>
      <c r="AB137" s="320"/>
    </row>
    <row r="138" spans="2:28">
      <c r="D138" s="320"/>
      <c r="F138" s="320"/>
      <c r="H138" s="320"/>
      <c r="J138" s="320"/>
      <c r="L138" s="320"/>
      <c r="N138" s="320"/>
      <c r="P138" s="320"/>
      <c r="AB138" s="320"/>
    </row>
    <row r="139" spans="2:28">
      <c r="D139" s="362"/>
    </row>
    <row r="140" spans="2:28" ht="12" customHeight="1">
      <c r="B140" s="480" t="s">
        <v>107</v>
      </c>
      <c r="C140" s="481"/>
      <c r="D140" s="482" t="s">
        <v>25</v>
      </c>
      <c r="E140" s="483"/>
      <c r="F140" s="482" t="s">
        <v>10</v>
      </c>
      <c r="G140" s="483"/>
      <c r="H140" s="482" t="s">
        <v>38</v>
      </c>
      <c r="I140" s="483"/>
      <c r="J140" s="482" t="s">
        <v>14</v>
      </c>
      <c r="K140" s="483"/>
      <c r="L140" s="482" t="s">
        <v>12</v>
      </c>
      <c r="M140" s="483"/>
      <c r="N140" s="482" t="s">
        <v>412</v>
      </c>
      <c r="O140" s="483"/>
      <c r="P140" s="482" t="s">
        <v>20</v>
      </c>
      <c r="Q140" s="483"/>
      <c r="R140" s="320"/>
      <c r="U140" s="320"/>
    </row>
    <row r="141" spans="2:28">
      <c r="B141" s="472" t="s">
        <v>387</v>
      </c>
      <c r="C141" s="473"/>
      <c r="D141" s="310">
        <f t="shared" ref="D141:Q141" si="46">+D75</f>
        <v>43190</v>
      </c>
      <c r="E141" s="311">
        <f t="shared" si="46"/>
        <v>42825</v>
      </c>
      <c r="F141" s="310">
        <f t="shared" si="46"/>
        <v>43100</v>
      </c>
      <c r="G141" s="311">
        <f t="shared" si="46"/>
        <v>42825</v>
      </c>
      <c r="H141" s="310">
        <f t="shared" si="46"/>
        <v>43190</v>
      </c>
      <c r="I141" s="311">
        <f t="shared" si="46"/>
        <v>42825</v>
      </c>
      <c r="J141" s="310">
        <f t="shared" si="46"/>
        <v>43100</v>
      </c>
      <c r="K141" s="311">
        <f t="shared" si="46"/>
        <v>42825</v>
      </c>
      <c r="L141" s="310">
        <f t="shared" si="46"/>
        <v>43190</v>
      </c>
      <c r="M141" s="311">
        <f>+M75</f>
        <v>42825</v>
      </c>
      <c r="N141" s="310">
        <f t="shared" si="46"/>
        <v>43190</v>
      </c>
      <c r="O141" s="311">
        <f t="shared" si="46"/>
        <v>42825</v>
      </c>
      <c r="P141" s="310">
        <f t="shared" si="46"/>
        <v>43190</v>
      </c>
      <c r="Q141" s="311">
        <f t="shared" si="46"/>
        <v>42825</v>
      </c>
      <c r="R141" s="320"/>
      <c r="U141" s="320"/>
    </row>
    <row r="142" spans="2:28">
      <c r="B142" s="474"/>
      <c r="C142" s="475"/>
      <c r="D142" s="312" t="s">
        <v>242</v>
      </c>
      <c r="E142" s="313" t="s">
        <v>242</v>
      </c>
      <c r="F142" s="312" t="s">
        <v>242</v>
      </c>
      <c r="G142" s="313" t="s">
        <v>242</v>
      </c>
      <c r="H142" s="312" t="s">
        <v>242</v>
      </c>
      <c r="I142" s="313" t="s">
        <v>242</v>
      </c>
      <c r="J142" s="312" t="s">
        <v>242</v>
      </c>
      <c r="K142" s="313" t="s">
        <v>242</v>
      </c>
      <c r="L142" s="312" t="s">
        <v>242</v>
      </c>
      <c r="M142" s="313" t="s">
        <v>242</v>
      </c>
      <c r="N142" s="312" t="s">
        <v>242</v>
      </c>
      <c r="O142" s="313" t="s">
        <v>242</v>
      </c>
      <c r="P142" s="312" t="s">
        <v>242</v>
      </c>
      <c r="Q142" s="313" t="s">
        <v>242</v>
      </c>
    </row>
    <row r="143" spans="2:28">
      <c r="M143" s="363"/>
    </row>
    <row r="144" spans="2:28">
      <c r="B144" s="314"/>
      <c r="C144" s="422" t="s">
        <v>388</v>
      </c>
      <c r="D144" s="315">
        <v>0</v>
      </c>
      <c r="E144" s="345">
        <v>0</v>
      </c>
      <c r="F144" s="315">
        <v>36630</v>
      </c>
      <c r="G144" s="345">
        <v>-23868</v>
      </c>
      <c r="H144" s="315">
        <v>-100391</v>
      </c>
      <c r="I144" s="345">
        <v>46044</v>
      </c>
      <c r="J144" s="315">
        <v>15388</v>
      </c>
      <c r="K144" s="345">
        <v>51458</v>
      </c>
      <c r="L144" s="315">
        <v>-778</v>
      </c>
      <c r="M144" s="345">
        <v>-6</v>
      </c>
      <c r="N144" s="344">
        <v>0</v>
      </c>
      <c r="O144" s="346">
        <v>0</v>
      </c>
      <c r="P144" s="344">
        <f t="shared" ref="P144:Q146" si="47">+F144+H144+J144+L144+N144+D144</f>
        <v>-49151</v>
      </c>
      <c r="Q144" s="363">
        <f t="shared" si="47"/>
        <v>73628</v>
      </c>
      <c r="T144" s="320"/>
      <c r="U144" s="320"/>
      <c r="V144" s="320"/>
      <c r="W144" s="320"/>
      <c r="X144" s="320"/>
    </row>
    <row r="145" spans="2:24">
      <c r="B145" s="314"/>
      <c r="C145" s="422" t="s">
        <v>389</v>
      </c>
      <c r="D145" s="315">
        <v>0</v>
      </c>
      <c r="E145" s="345">
        <v>0</v>
      </c>
      <c r="F145" s="315">
        <v>-41208</v>
      </c>
      <c r="G145" s="345">
        <v>-21803</v>
      </c>
      <c r="H145" s="315">
        <v>-168301</v>
      </c>
      <c r="I145" s="345">
        <v>-87568</v>
      </c>
      <c r="J145" s="315">
        <v>-65157</v>
      </c>
      <c r="K145" s="345">
        <v>-57754</v>
      </c>
      <c r="L145" s="315">
        <v>-20748</v>
      </c>
      <c r="M145" s="345">
        <v>-28196</v>
      </c>
      <c r="N145" s="344">
        <v>0</v>
      </c>
      <c r="O145" s="346">
        <v>0</v>
      </c>
      <c r="P145" s="344">
        <f t="shared" si="47"/>
        <v>-295414</v>
      </c>
      <c r="Q145" s="363">
        <f t="shared" si="47"/>
        <v>-195321</v>
      </c>
      <c r="T145" s="320"/>
      <c r="U145" s="320"/>
      <c r="V145" s="320"/>
      <c r="W145" s="320"/>
      <c r="X145" s="320"/>
    </row>
    <row r="146" spans="2:24">
      <c r="B146" s="314"/>
      <c r="C146" s="422" t="s">
        <v>390</v>
      </c>
      <c r="D146" s="315">
        <v>0</v>
      </c>
      <c r="E146" s="345">
        <v>0</v>
      </c>
      <c r="F146" s="315">
        <v>-14</v>
      </c>
      <c r="G146" s="345">
        <v>0</v>
      </c>
      <c r="H146" s="315">
        <v>301078</v>
      </c>
      <c r="I146" s="345">
        <v>21205</v>
      </c>
      <c r="J146" s="315">
        <v>-53325</v>
      </c>
      <c r="K146" s="345">
        <v>-42845</v>
      </c>
      <c r="L146" s="315">
        <v>-10148</v>
      </c>
      <c r="M146" s="345">
        <v>-21889</v>
      </c>
      <c r="N146" s="344">
        <v>0</v>
      </c>
      <c r="O146" s="346">
        <v>0</v>
      </c>
      <c r="P146" s="344">
        <f t="shared" si="47"/>
        <v>237591</v>
      </c>
      <c r="Q146" s="363">
        <f t="shared" si="47"/>
        <v>-43529</v>
      </c>
      <c r="T146" s="320"/>
      <c r="U146" s="320"/>
      <c r="V146" s="320"/>
      <c r="W146" s="320"/>
      <c r="X146" s="320"/>
    </row>
    <row r="152" spans="2:24">
      <c r="F152" s="308"/>
      <c r="G152" s="308"/>
      <c r="H152" s="308"/>
      <c r="I152" s="308"/>
      <c r="J152" s="308"/>
      <c r="K152" s="308"/>
    </row>
    <row r="153" spans="2:24">
      <c r="F153" s="308"/>
      <c r="G153" s="308"/>
      <c r="H153" s="308"/>
      <c r="I153" s="308"/>
      <c r="J153" s="308"/>
      <c r="K153" s="308"/>
    </row>
    <row r="154" spans="2:24">
      <c r="F154" s="308"/>
      <c r="G154" s="308"/>
      <c r="H154" s="308"/>
      <c r="I154" s="308"/>
      <c r="J154" s="308"/>
      <c r="K154" s="308"/>
    </row>
    <row r="155" spans="2:24">
      <c r="F155" s="308"/>
      <c r="G155" s="308"/>
      <c r="H155" s="308"/>
      <c r="I155" s="308"/>
      <c r="J155" s="308"/>
      <c r="K155" s="308"/>
    </row>
  </sheetData>
  <mergeCells count="41">
    <mergeCell ref="D2:Q2"/>
    <mergeCell ref="D3:E3"/>
    <mergeCell ref="F3:G3"/>
    <mergeCell ref="H3:I3"/>
    <mergeCell ref="J3:K3"/>
    <mergeCell ref="L3:M3"/>
    <mergeCell ref="N3:O3"/>
    <mergeCell ref="P3:Q3"/>
    <mergeCell ref="B4:C5"/>
    <mergeCell ref="B35:C35"/>
    <mergeCell ref="D35:Q35"/>
    <mergeCell ref="B36:C36"/>
    <mergeCell ref="D36:E36"/>
    <mergeCell ref="F36:G36"/>
    <mergeCell ref="H36:I36"/>
    <mergeCell ref="J36:K36"/>
    <mergeCell ref="L36:M36"/>
    <mergeCell ref="N36:O36"/>
    <mergeCell ref="D73:Q73"/>
    <mergeCell ref="B74:C74"/>
    <mergeCell ref="D74:E74"/>
    <mergeCell ref="F74:G74"/>
    <mergeCell ref="H74:I74"/>
    <mergeCell ref="J74:K74"/>
    <mergeCell ref="L74:M74"/>
    <mergeCell ref="P140:Q140"/>
    <mergeCell ref="B141:C142"/>
    <mergeCell ref="B2:C2"/>
    <mergeCell ref="B3:C3"/>
    <mergeCell ref="N74:O74"/>
    <mergeCell ref="P74:Q74"/>
    <mergeCell ref="B75:C76"/>
    <mergeCell ref="B140:C140"/>
    <mergeCell ref="D140:E140"/>
    <mergeCell ref="F140:G140"/>
    <mergeCell ref="H140:I140"/>
    <mergeCell ref="J140:K140"/>
    <mergeCell ref="L140:M140"/>
    <mergeCell ref="N140:O140"/>
    <mergeCell ref="P36:Q36"/>
    <mergeCell ref="B37:C38"/>
  </mergeCells>
  <pageMargins left="0.75" right="0.75" top="1" bottom="1" header="0" footer="0"/>
  <pageSetup paperSize="9" scale="42" orientation="landscape" r:id="rId1"/>
  <headerFooter alignWithMargins="0"/>
  <rowBreaks count="1" manualBreakCount="1">
    <brk id="7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C5:I35"/>
  <sheetViews>
    <sheetView showGridLines="0" workbookViewId="0">
      <selection activeCell="F13" sqref="F13"/>
    </sheetView>
  </sheetViews>
  <sheetFormatPr baseColWidth="10" defaultRowHeight="12.75"/>
  <cols>
    <col min="3" max="3" width="30" customWidth="1"/>
    <col min="4" max="5" width="15.85546875" customWidth="1"/>
    <col min="6" max="6" width="15.42578125" customWidth="1"/>
    <col min="7" max="7" width="15" hidden="1" customWidth="1"/>
  </cols>
  <sheetData>
    <row r="5" spans="3:9" ht="15.75">
      <c r="C5" s="507" t="s">
        <v>33</v>
      </c>
      <c r="D5" s="507"/>
      <c r="E5" s="507"/>
      <c r="F5" s="507"/>
      <c r="G5" s="507"/>
      <c r="H5" s="93"/>
    </row>
    <row r="6" spans="3:9">
      <c r="C6" s="445" t="s">
        <v>53</v>
      </c>
      <c r="D6" s="445"/>
      <c r="E6" s="445"/>
      <c r="F6" s="445"/>
      <c r="G6" s="445"/>
    </row>
    <row r="7" spans="3:9" ht="8.25" hidden="1" customHeight="1">
      <c r="C7" s="506"/>
      <c r="D7" s="506"/>
      <c r="E7" s="506"/>
      <c r="F7" s="506"/>
    </row>
    <row r="9" spans="3:9" ht="45" customHeight="1">
      <c r="C9" s="83" t="s">
        <v>34</v>
      </c>
      <c r="D9" s="83" t="s">
        <v>35</v>
      </c>
      <c r="E9" s="83" t="s">
        <v>36</v>
      </c>
      <c r="F9" s="83" t="s">
        <v>52</v>
      </c>
      <c r="G9" s="83" t="s">
        <v>44</v>
      </c>
      <c r="I9" s="93"/>
    </row>
    <row r="10" spans="3:9" ht="13.5" customHeight="1">
      <c r="C10" s="84"/>
      <c r="D10" s="96" t="s">
        <v>42</v>
      </c>
      <c r="E10" s="96" t="s">
        <v>42</v>
      </c>
      <c r="F10" s="96" t="s">
        <v>21</v>
      </c>
      <c r="G10" s="96" t="s">
        <v>21</v>
      </c>
      <c r="H10" s="86"/>
      <c r="I10" s="86"/>
    </row>
    <row r="11" spans="3:9">
      <c r="C11" s="87" t="s">
        <v>37</v>
      </c>
      <c r="D11" s="85"/>
      <c r="E11" s="85"/>
      <c r="F11" s="85"/>
      <c r="G11" s="85"/>
      <c r="H11" s="86"/>
      <c r="I11" s="86"/>
    </row>
    <row r="12" spans="3:9">
      <c r="C12" s="84" t="s">
        <v>25</v>
      </c>
      <c r="D12" s="85">
        <v>115625</v>
      </c>
      <c r="E12" s="85">
        <v>2350118</v>
      </c>
      <c r="F12" s="101">
        <f t="shared" ref="F12:F17" si="0">+D12/E12*4</f>
        <v>0.19679862883480745</v>
      </c>
      <c r="G12" s="101">
        <v>0.26205136598302631</v>
      </c>
      <c r="H12" s="86"/>
      <c r="I12" s="86"/>
    </row>
    <row r="13" spans="3:9">
      <c r="C13" s="84" t="s">
        <v>14</v>
      </c>
      <c r="D13" s="85">
        <v>36395</v>
      </c>
      <c r="E13" s="85">
        <v>1207616</v>
      </c>
      <c r="F13" s="101">
        <f t="shared" si="0"/>
        <v>0.12055156606073454</v>
      </c>
      <c r="G13" s="101">
        <v>0.16653419547020115</v>
      </c>
      <c r="H13" s="86"/>
      <c r="I13" s="86"/>
    </row>
    <row r="14" spans="3:9">
      <c r="C14" s="84" t="s">
        <v>10</v>
      </c>
      <c r="D14" s="85">
        <v>14999</v>
      </c>
      <c r="E14" s="85">
        <v>142944</v>
      </c>
      <c r="F14" s="101">
        <f t="shared" si="0"/>
        <v>0.41971681217819568</v>
      </c>
      <c r="G14" s="101">
        <v>0.16979656226377887</v>
      </c>
      <c r="H14" s="86"/>
      <c r="I14" s="86"/>
    </row>
    <row r="15" spans="3:9">
      <c r="C15" s="84" t="s">
        <v>12</v>
      </c>
      <c r="D15" s="85">
        <v>32174</v>
      </c>
      <c r="E15" s="85">
        <v>680395</v>
      </c>
      <c r="F15" s="101">
        <f t="shared" si="0"/>
        <v>0.18914895024213876</v>
      </c>
      <c r="G15" s="101">
        <v>0.16223657853818924</v>
      </c>
      <c r="H15" s="86"/>
      <c r="I15" s="86"/>
    </row>
    <row r="16" spans="3:9">
      <c r="C16" s="84" t="s">
        <v>38</v>
      </c>
      <c r="D16" s="85">
        <v>32517</v>
      </c>
      <c r="E16" s="85">
        <v>497773</v>
      </c>
      <c r="F16" s="101">
        <f t="shared" si="0"/>
        <v>0.2612998294403272</v>
      </c>
      <c r="G16" s="101">
        <v>0.15617793924285378</v>
      </c>
      <c r="H16" s="86"/>
      <c r="I16" s="86"/>
    </row>
    <row r="17" spans="3:9">
      <c r="C17" s="88" t="s">
        <v>39</v>
      </c>
      <c r="D17" s="89">
        <f>SUM(D12:D16)</f>
        <v>231710</v>
      </c>
      <c r="E17" s="89">
        <f>SUM(E12:E16)</f>
        <v>4878846</v>
      </c>
      <c r="F17" s="102">
        <f t="shared" si="0"/>
        <v>0.18997115301446285</v>
      </c>
      <c r="G17" s="102">
        <v>0.20207124723379644</v>
      </c>
      <c r="H17" s="86"/>
      <c r="I17" s="86"/>
    </row>
    <row r="18" spans="3:9" s="93" customFormat="1" ht="6.75" customHeight="1">
      <c r="C18" s="90"/>
      <c r="D18" s="91"/>
      <c r="E18" s="91"/>
      <c r="F18" s="103"/>
      <c r="G18" s="103"/>
      <c r="H18" s="92"/>
      <c r="I18" s="92"/>
    </row>
    <row r="19" spans="3:9" s="93" customFormat="1">
      <c r="C19" s="87" t="s">
        <v>24</v>
      </c>
      <c r="D19" s="85"/>
      <c r="E19" s="85"/>
      <c r="F19" s="96"/>
      <c r="G19" s="96"/>
      <c r="H19" s="92"/>
      <c r="I19" s="92"/>
    </row>
    <row r="20" spans="3:9">
      <c r="C20" s="84" t="s">
        <v>25</v>
      </c>
      <c r="D20" s="85">
        <v>37244</v>
      </c>
      <c r="E20" s="85">
        <v>562855</v>
      </c>
      <c r="F20" s="101">
        <f t="shared" ref="F20:F25" si="1">+D20/E20*4</f>
        <v>0.26467918025068621</v>
      </c>
      <c r="G20" s="101">
        <v>0.30879655748641593</v>
      </c>
      <c r="H20" s="86"/>
      <c r="I20" s="86"/>
    </row>
    <row r="21" spans="3:9">
      <c r="C21" s="84" t="s">
        <v>14</v>
      </c>
      <c r="D21" s="85">
        <v>37204</v>
      </c>
      <c r="E21" s="85">
        <v>783717</v>
      </c>
      <c r="F21" s="101">
        <f t="shared" si="1"/>
        <v>0.18988486915557529</v>
      </c>
      <c r="G21" s="101">
        <v>0.27295778398474824</v>
      </c>
      <c r="H21" s="86"/>
      <c r="I21" s="92"/>
    </row>
    <row r="22" spans="3:9">
      <c r="C22" s="84" t="s">
        <v>10</v>
      </c>
      <c r="D22" s="85">
        <v>2518</v>
      </c>
      <c r="E22" s="85">
        <v>310232</v>
      </c>
      <c r="F22" s="101">
        <f t="shared" si="1"/>
        <v>3.2466025426132701E-2</v>
      </c>
      <c r="G22" s="101">
        <v>0.11185438401775805</v>
      </c>
      <c r="H22" s="86"/>
      <c r="I22" s="86"/>
    </row>
    <row r="23" spans="3:9">
      <c r="C23" s="84" t="s">
        <v>12</v>
      </c>
      <c r="D23" s="85">
        <v>22042</v>
      </c>
      <c r="E23" s="85">
        <v>352571</v>
      </c>
      <c r="F23" s="101">
        <f t="shared" si="1"/>
        <v>0.25007161678073353</v>
      </c>
      <c r="G23" s="101">
        <v>0.2213841453434448</v>
      </c>
      <c r="H23" s="86"/>
      <c r="I23" s="86"/>
    </row>
    <row r="24" spans="3:9">
      <c r="C24" s="84" t="s">
        <v>50</v>
      </c>
      <c r="D24" s="85">
        <v>106978</v>
      </c>
      <c r="E24" s="85">
        <v>1467208</v>
      </c>
      <c r="F24" s="101">
        <f t="shared" si="1"/>
        <v>0.29165053625661802</v>
      </c>
      <c r="G24" s="101">
        <v>0.33533739354956343</v>
      </c>
      <c r="H24" s="86"/>
      <c r="I24" s="86"/>
    </row>
    <row r="25" spans="3:9" ht="16.5" customHeight="1">
      <c r="C25" s="88" t="s">
        <v>40</v>
      </c>
      <c r="D25" s="89">
        <f>SUM(D20:D24)</f>
        <v>205986</v>
      </c>
      <c r="E25" s="89">
        <f>SUM(E20:E24)</f>
        <v>3476583</v>
      </c>
      <c r="F25" s="102">
        <f t="shared" si="1"/>
        <v>0.23699822498125314</v>
      </c>
      <c r="G25" s="102">
        <v>0.26909158587948101</v>
      </c>
      <c r="H25" s="86"/>
      <c r="I25" s="86"/>
    </row>
    <row r="26" spans="3:9" ht="6.75" customHeight="1">
      <c r="C26" s="87"/>
      <c r="D26" s="94"/>
      <c r="E26" s="94"/>
      <c r="F26" s="104"/>
      <c r="G26" s="104"/>
      <c r="H26" s="86"/>
      <c r="I26" s="86"/>
    </row>
    <row r="27" spans="3:9" hidden="1">
      <c r="C27" s="88" t="s">
        <v>47</v>
      </c>
      <c r="D27" s="89">
        <v>-3335</v>
      </c>
      <c r="E27" s="89">
        <v>-4825</v>
      </c>
      <c r="F27" s="102">
        <f>+D27/E27</f>
        <v>0.69119170984455958</v>
      </c>
      <c r="G27" s="102">
        <v>0.10359265433905596</v>
      </c>
      <c r="H27" s="86"/>
      <c r="I27" s="86"/>
    </row>
    <row r="28" spans="3:9" ht="12" hidden="1" customHeight="1">
      <c r="C28" s="84"/>
      <c r="D28" s="85"/>
      <c r="E28" s="85"/>
      <c r="F28" s="101"/>
      <c r="G28" s="101"/>
      <c r="H28" s="86"/>
      <c r="I28" s="86"/>
    </row>
    <row r="29" spans="3:9" ht="14.25" customHeight="1">
      <c r="C29" s="83" t="s">
        <v>41</v>
      </c>
      <c r="D29" s="95">
        <f>+D17+D25+D27</f>
        <v>434361</v>
      </c>
      <c r="E29" s="95">
        <f>+E17+E25+E27</f>
        <v>8350604</v>
      </c>
      <c r="F29" s="105">
        <f>+D29/E29*4</f>
        <v>0.20806207550974756</v>
      </c>
      <c r="G29" s="105">
        <v>0.22771741544126939</v>
      </c>
      <c r="H29" s="86"/>
      <c r="I29" s="86"/>
    </row>
    <row r="30" spans="3:9" ht="17.25" customHeight="1">
      <c r="D30" s="86"/>
      <c r="E30" s="86"/>
      <c r="F30" s="86"/>
      <c r="G30" s="86"/>
      <c r="H30" s="86"/>
      <c r="I30" s="86"/>
    </row>
    <row r="31" spans="3:9">
      <c r="C31" s="114" t="s">
        <v>51</v>
      </c>
      <c r="D31" s="86"/>
      <c r="E31" s="86"/>
      <c r="F31" s="86"/>
      <c r="G31" s="86"/>
      <c r="H31" s="86"/>
      <c r="I31" s="86"/>
    </row>
    <row r="32" spans="3:9">
      <c r="D32" s="86"/>
      <c r="E32" s="86"/>
      <c r="F32" s="86"/>
      <c r="G32" s="86"/>
      <c r="H32" s="86"/>
      <c r="I32" s="86"/>
    </row>
    <row r="34" spans="4:5">
      <c r="D34" s="86"/>
    </row>
    <row r="35" spans="4:5">
      <c r="E35" s="59"/>
    </row>
  </sheetData>
  <mergeCells count="3">
    <mergeCell ref="C7:F7"/>
    <mergeCell ref="C5:G5"/>
    <mergeCell ref="C6:G6"/>
  </mergeCells>
  <phoneticPr fontId="1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6"/>
  <sheetViews>
    <sheetView showGridLines="0" workbookViewId="0"/>
  </sheetViews>
  <sheetFormatPr baseColWidth="10" defaultColWidth="4" defaultRowHeight="10.5"/>
  <cols>
    <col min="1" max="1" width="3.42578125" style="23" customWidth="1"/>
    <col min="2" max="2" width="31.5703125" style="23" customWidth="1"/>
    <col min="3" max="3" width="16.85546875" style="23" customWidth="1"/>
    <col min="4" max="7" width="12" style="23" customWidth="1"/>
    <col min="8" max="8" width="1.28515625" style="23" customWidth="1"/>
    <col min="9" max="9" width="1.140625" style="23" customWidth="1"/>
    <col min="10" max="10" width="8.42578125" style="23" customWidth="1"/>
    <col min="11" max="11" width="11" style="23" customWidth="1"/>
    <col min="12" max="12" width="11.85546875" style="23" customWidth="1"/>
    <col min="13" max="13" width="8.7109375" style="23" customWidth="1"/>
    <col min="14" max="14" width="7.85546875" style="23" customWidth="1"/>
    <col min="15" max="15" width="8.140625" style="23" customWidth="1"/>
    <col min="16" max="16384" width="4" style="23"/>
  </cols>
  <sheetData>
    <row r="3" spans="1:16" s="1" customFormat="1" ht="14.25">
      <c r="B3" s="440" t="s">
        <v>60</v>
      </c>
      <c r="C3" s="177" t="s">
        <v>61</v>
      </c>
      <c r="D3" s="440" t="s">
        <v>64</v>
      </c>
      <c r="E3" s="440"/>
      <c r="F3" s="440" t="s">
        <v>65</v>
      </c>
      <c r="G3" s="440"/>
      <c r="H3" s="2"/>
      <c r="I3" s="2"/>
      <c r="J3" s="2"/>
      <c r="K3" s="2"/>
      <c r="M3" s="3"/>
      <c r="N3" s="3"/>
      <c r="O3" s="3"/>
    </row>
    <row r="4" spans="1:16" s="1" customFormat="1" ht="14.25">
      <c r="B4" s="440"/>
      <c r="C4" s="177" t="s">
        <v>62</v>
      </c>
      <c r="D4" s="440" t="s">
        <v>31</v>
      </c>
      <c r="E4" s="440"/>
      <c r="F4" s="440" t="s">
        <v>66</v>
      </c>
      <c r="G4" s="440"/>
      <c r="H4" s="2"/>
      <c r="I4" s="2"/>
      <c r="J4" s="2"/>
      <c r="K4" s="2"/>
      <c r="M4" s="3"/>
      <c r="N4" s="3"/>
      <c r="O4" s="3"/>
    </row>
    <row r="5" spans="1:16" s="1" customFormat="1" ht="14.25">
      <c r="B5" s="440"/>
      <c r="C5" s="177" t="s">
        <v>63</v>
      </c>
      <c r="D5" s="178" t="s">
        <v>417</v>
      </c>
      <c r="E5" s="178" t="s">
        <v>418</v>
      </c>
      <c r="F5" s="178" t="s">
        <v>417</v>
      </c>
      <c r="G5" s="178" t="s">
        <v>418</v>
      </c>
      <c r="H5" s="2"/>
      <c r="I5" s="2"/>
      <c r="J5" s="2"/>
      <c r="K5" s="2"/>
      <c r="M5" s="3"/>
      <c r="N5" s="3"/>
      <c r="O5" s="3"/>
    </row>
    <row r="6" spans="1:16" s="8" customFormat="1" ht="17.25" customHeight="1">
      <c r="B6" s="152" t="s">
        <v>244</v>
      </c>
      <c r="C6" s="152" t="s">
        <v>298</v>
      </c>
      <c r="D6" s="153">
        <v>1692.31</v>
      </c>
      <c r="E6" s="153">
        <v>2142.8035027999999</v>
      </c>
      <c r="F6" s="154">
        <v>4.6656444593864282E-2</v>
      </c>
      <c r="G6" s="154">
        <v>6.0176431836831336E-2</v>
      </c>
      <c r="H6" s="2"/>
      <c r="I6" s="15"/>
      <c r="J6" s="100"/>
      <c r="K6" s="67"/>
      <c r="M6" s="3"/>
      <c r="N6" s="98"/>
      <c r="O6" s="98"/>
      <c r="P6" s="16"/>
    </row>
    <row r="7" spans="1:16" s="8" customFormat="1" ht="17.25" customHeight="1">
      <c r="B7" s="152" t="s">
        <v>245</v>
      </c>
      <c r="C7" s="152" t="s">
        <v>298</v>
      </c>
      <c r="D7" s="153">
        <v>607.25</v>
      </c>
      <c r="E7" s="153">
        <v>643.05432242744894</v>
      </c>
      <c r="F7" s="154">
        <v>1.6741687976566992E-2</v>
      </c>
      <c r="G7" s="154">
        <v>1.8058918865108336E-2</v>
      </c>
      <c r="H7" s="2"/>
      <c r="I7" s="15"/>
      <c r="J7" s="100"/>
      <c r="K7" s="67"/>
      <c r="M7" s="3"/>
      <c r="N7" s="98"/>
      <c r="O7" s="98"/>
      <c r="P7" s="16"/>
    </row>
    <row r="8" spans="1:16" s="8" customFormat="1" ht="17.25" customHeight="1">
      <c r="B8" s="152" t="s">
        <v>299</v>
      </c>
      <c r="C8" s="152" t="s">
        <v>298</v>
      </c>
      <c r="D8" s="153">
        <v>1461.18461</v>
      </c>
      <c r="E8" s="153">
        <v>1386.6051299999999</v>
      </c>
      <c r="F8" s="154">
        <v>4.0284391629117712E-2</v>
      </c>
      <c r="G8" s="154">
        <v>3.8940084324583853E-2</v>
      </c>
      <c r="H8" s="2"/>
      <c r="I8" s="15"/>
      <c r="J8" s="100"/>
      <c r="K8" s="67"/>
      <c r="M8" s="3"/>
      <c r="N8" s="98"/>
      <c r="O8" s="98"/>
      <c r="P8" s="16"/>
    </row>
    <row r="9" spans="1:16" s="8" customFormat="1" ht="17.25" customHeight="1">
      <c r="B9" s="152" t="s">
        <v>300</v>
      </c>
      <c r="C9" s="152" t="s">
        <v>301</v>
      </c>
      <c r="D9" s="153">
        <v>2631.9194556791235</v>
      </c>
      <c r="E9" s="153">
        <v>2433.1461906569161</v>
      </c>
      <c r="F9" s="154">
        <v>0.21099999999999999</v>
      </c>
      <c r="G9" s="154">
        <v>0.19800000000000001</v>
      </c>
      <c r="H9" s="2"/>
      <c r="I9" s="15"/>
      <c r="J9" s="100"/>
      <c r="K9" s="67"/>
      <c r="L9" s="120"/>
      <c r="M9" s="121"/>
      <c r="N9" s="122"/>
      <c r="O9" s="122"/>
      <c r="P9" s="16"/>
    </row>
    <row r="10" spans="1:16" s="8" customFormat="1" ht="17.25" customHeight="1">
      <c r="B10" s="152" t="s">
        <v>302</v>
      </c>
      <c r="C10" s="152" t="s">
        <v>301</v>
      </c>
      <c r="D10" s="153">
        <v>154</v>
      </c>
      <c r="E10" s="153">
        <v>173.95383854286402</v>
      </c>
      <c r="F10" s="154">
        <v>1.2E-2</v>
      </c>
      <c r="G10" s="154">
        <v>1.4E-2</v>
      </c>
      <c r="H10" s="2"/>
      <c r="I10" s="15"/>
      <c r="J10" s="100"/>
      <c r="K10" s="67"/>
      <c r="M10" s="3"/>
      <c r="N10" s="98"/>
      <c r="O10" s="98"/>
      <c r="P10" s="16"/>
    </row>
    <row r="11" spans="1:16" s="8" customFormat="1" ht="17.25" customHeight="1">
      <c r="B11" s="152" t="s">
        <v>303</v>
      </c>
      <c r="C11" s="152" t="s">
        <v>304</v>
      </c>
      <c r="D11" s="153">
        <v>4335.9699999999993</v>
      </c>
      <c r="E11" s="153">
        <v>4242.6500580328102</v>
      </c>
      <c r="F11" s="154">
        <v>0.26</v>
      </c>
      <c r="G11" s="154">
        <v>0.26150456472095723</v>
      </c>
      <c r="H11" s="2"/>
      <c r="I11" s="15"/>
      <c r="J11" s="100"/>
      <c r="K11" s="113"/>
      <c r="L11" s="106"/>
      <c r="M11" s="3"/>
      <c r="N11" s="3"/>
      <c r="O11" s="3"/>
      <c r="P11" s="16"/>
    </row>
    <row r="12" spans="1:16" s="8" customFormat="1" ht="17.25" customHeight="1">
      <c r="B12" s="152" t="s">
        <v>252</v>
      </c>
      <c r="C12" s="152" t="s">
        <v>305</v>
      </c>
      <c r="D12" s="153">
        <v>4087.6027106140996</v>
      </c>
      <c r="E12" s="153">
        <v>2473.3449995669998</v>
      </c>
      <c r="F12" s="154">
        <v>3.5000000000000003E-2</v>
      </c>
      <c r="G12" s="154">
        <v>1.7000000000000001E-2</v>
      </c>
      <c r="H12" s="2"/>
      <c r="I12" s="15"/>
      <c r="J12" s="100"/>
      <c r="K12" s="67"/>
      <c r="L12" s="106"/>
      <c r="M12" s="3"/>
      <c r="N12" s="3"/>
      <c r="O12" s="3"/>
      <c r="P12" s="16"/>
    </row>
    <row r="13" spans="1:16" s="8" customFormat="1" ht="17.25" customHeight="1">
      <c r="B13" s="152" t="s">
        <v>251</v>
      </c>
      <c r="C13" s="152" t="s">
        <v>305</v>
      </c>
      <c r="D13" s="153">
        <v>691.46427453275214</v>
      </c>
      <c r="E13" s="153">
        <v>728.06874286138805</v>
      </c>
      <c r="F13" s="154">
        <v>6.0000000000000001E-3</v>
      </c>
      <c r="G13" s="154">
        <v>5.0000000000000001E-3</v>
      </c>
      <c r="H13" s="2"/>
      <c r="I13" s="15"/>
      <c r="J13" s="100"/>
      <c r="K13" s="67"/>
      <c r="M13" s="3"/>
      <c r="N13" s="3"/>
      <c r="O13" s="3"/>
      <c r="P13" s="16"/>
    </row>
    <row r="14" spans="1:16" s="8" customFormat="1" ht="17.25" customHeight="1">
      <c r="B14" s="152" t="s">
        <v>306</v>
      </c>
      <c r="C14" s="152" t="s">
        <v>305</v>
      </c>
      <c r="D14" s="153">
        <v>407</v>
      </c>
      <c r="E14" s="153" t="s">
        <v>297</v>
      </c>
      <c r="F14" s="154">
        <v>3.0000000000000001E-3</v>
      </c>
      <c r="G14" s="154"/>
      <c r="H14" s="2"/>
      <c r="I14" s="15"/>
      <c r="J14" s="100"/>
      <c r="K14" s="67"/>
      <c r="M14" s="3"/>
      <c r="N14" s="3"/>
      <c r="O14" s="3"/>
      <c r="P14" s="16"/>
    </row>
    <row r="15" spans="1:16" ht="17.25" customHeight="1">
      <c r="B15" s="271" t="s">
        <v>15</v>
      </c>
      <c r="C15" s="271"/>
      <c r="D15" s="272">
        <v>16069</v>
      </c>
      <c r="E15" s="272">
        <v>14223.626784888427</v>
      </c>
      <c r="F15" s="271"/>
      <c r="G15" s="271"/>
      <c r="H15" s="2"/>
      <c r="I15" s="2"/>
      <c r="J15" s="2"/>
      <c r="K15" s="2"/>
    </row>
    <row r="16" spans="1:16" s="8" customFormat="1" ht="4.5" customHeight="1">
      <c r="A16"/>
      <c r="B16" s="124"/>
      <c r="C16" s="124"/>
      <c r="D16" s="125"/>
      <c r="E16" s="125"/>
      <c r="F16" s="124"/>
      <c r="G16" s="124"/>
      <c r="H16"/>
      <c r="I16"/>
      <c r="J16"/>
      <c r="K16"/>
      <c r="M16" s="3"/>
      <c r="N16" s="3"/>
      <c r="O16" s="3"/>
      <c r="P16" s="16"/>
    </row>
    <row r="17" spans="1:16" ht="14.25" customHeight="1">
      <c r="H17" s="2"/>
      <c r="I17" s="2"/>
      <c r="J17" s="2"/>
      <c r="K17" s="2"/>
    </row>
    <row r="18" spans="1:16" s="8" customFormat="1" ht="4.5" customHeight="1">
      <c r="A18"/>
      <c r="H18"/>
      <c r="I18"/>
      <c r="J18"/>
      <c r="K18"/>
      <c r="M18" s="3"/>
      <c r="N18" s="3"/>
      <c r="O18" s="3"/>
      <c r="P18" s="16"/>
    </row>
    <row r="19" spans="1:16" ht="14.25" customHeight="1">
      <c r="B19" s="68"/>
      <c r="C19" s="24"/>
      <c r="D19" s="24"/>
      <c r="E19" s="65"/>
      <c r="F19" s="24"/>
      <c r="G19" s="24"/>
    </row>
    <row r="20" spans="1:16" ht="15" customHeight="1">
      <c r="B20" s="68"/>
      <c r="C20" s="29"/>
      <c r="D20" s="30"/>
      <c r="E20" s="30"/>
    </row>
    <row r="21" spans="1:16" ht="14.25" customHeight="1">
      <c r="B21" s="69"/>
      <c r="C21" s="29"/>
      <c r="D21" s="30"/>
      <c r="E21" s="30"/>
      <c r="F21" s="117"/>
      <c r="H21" s="2"/>
      <c r="I21" s="2"/>
      <c r="J21" s="2"/>
      <c r="K21" s="2"/>
    </row>
    <row r="22" spans="1:16" ht="23.25" customHeight="1">
      <c r="A22" s="25"/>
      <c r="B22" s="69"/>
      <c r="C22" s="24"/>
      <c r="D22" s="66"/>
      <c r="E22" s="35"/>
      <c r="F22" s="24"/>
      <c r="G22" s="24"/>
      <c r="H22" s="2"/>
      <c r="I22" s="2"/>
      <c r="J22" s="2"/>
      <c r="K22" s="2"/>
    </row>
    <row r="23" spans="1:16" ht="14.25">
      <c r="D23" s="61"/>
      <c r="E23" s="61"/>
      <c r="F23" s="61"/>
      <c r="G23" s="27"/>
      <c r="H23" s="2"/>
      <c r="I23" s="2"/>
      <c r="J23" s="2"/>
      <c r="K23" s="2"/>
    </row>
    <row r="24" spans="1:16" ht="14.25">
      <c r="B24" s="28"/>
      <c r="D24" s="26"/>
      <c r="E24" s="26"/>
      <c r="G24" s="27"/>
      <c r="H24" s="2"/>
      <c r="I24" s="2"/>
      <c r="J24" s="2"/>
      <c r="K24" s="2"/>
    </row>
    <row r="25" spans="1:16" ht="12.75">
      <c r="C25" s="29"/>
      <c r="D25" s="29"/>
      <c r="E25" s="30"/>
    </row>
    <row r="26" spans="1:16" ht="12.75">
      <c r="C26" s="29"/>
      <c r="D26" s="30"/>
      <c r="E26" s="30"/>
    </row>
    <row r="27" spans="1:16" ht="12.75">
      <c r="C27" s="29"/>
      <c r="D27" s="30"/>
      <c r="E27" s="30"/>
    </row>
    <row r="28" spans="1:16" ht="12.75">
      <c r="C28" s="29"/>
      <c r="D28" s="30"/>
      <c r="E28" s="30"/>
    </row>
    <row r="29" spans="1:16" ht="12.75">
      <c r="C29" s="29"/>
      <c r="D29" s="30"/>
      <c r="E29" s="30"/>
    </row>
    <row r="30" spans="1:16" ht="12.75">
      <c r="C30" s="29"/>
      <c r="D30" s="30"/>
      <c r="E30" s="30"/>
    </row>
    <row r="31" spans="1:16" ht="12.75">
      <c r="C31" s="29"/>
      <c r="D31" s="30"/>
      <c r="E31" s="30"/>
    </row>
    <row r="32" spans="1:16" ht="12.75">
      <c r="C32" s="29"/>
      <c r="D32" s="30"/>
      <c r="E32" s="30"/>
      <c r="F32" s="31"/>
      <c r="G32" s="31"/>
    </row>
    <row r="33" spans="3:7" ht="12.75">
      <c r="C33" s="29"/>
      <c r="D33" s="30"/>
      <c r="E33" s="30"/>
      <c r="F33" s="30"/>
      <c r="G33" s="29"/>
    </row>
    <row r="34" spans="3:7" ht="12.75">
      <c r="C34" s="29"/>
      <c r="D34" s="29"/>
      <c r="E34" s="30"/>
      <c r="F34" s="30"/>
      <c r="G34" s="29"/>
    </row>
    <row r="35" spans="3:7" ht="12.75">
      <c r="C35" s="29"/>
      <c r="D35" s="124"/>
      <c r="E35" s="32"/>
      <c r="F35" s="29"/>
      <c r="G35" s="29"/>
    </row>
    <row r="36" spans="3:7">
      <c r="C36" s="29"/>
      <c r="D36" s="29"/>
      <c r="E36" s="29"/>
      <c r="F36" s="29"/>
      <c r="G36" s="29"/>
    </row>
  </sheetData>
  <mergeCells count="5">
    <mergeCell ref="F3:G3"/>
    <mergeCell ref="F4:G4"/>
    <mergeCell ref="D3:E3"/>
    <mergeCell ref="D4:E4"/>
    <mergeCell ref="B3:B5"/>
  </mergeCells>
  <phoneticPr fontId="0" type="noConversion"/>
  <printOptions horizontalCentered="1" verticalCentered="1"/>
  <pageMargins left="0.4" right="0.36" top="0.79" bottom="0.7" header="0" footer="0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showGridLines="0" workbookViewId="0">
      <selection activeCell="D5" sqref="D5"/>
    </sheetView>
  </sheetViews>
  <sheetFormatPr baseColWidth="10" defaultColWidth="4" defaultRowHeight="10.5"/>
  <cols>
    <col min="1" max="1" width="3.42578125" style="23" customWidth="1"/>
    <col min="2" max="2" width="22.5703125" style="23" customWidth="1"/>
    <col min="3" max="3" width="14.42578125" style="23" customWidth="1"/>
    <col min="4" max="7" width="12" style="23" customWidth="1"/>
    <col min="8" max="8" width="1.28515625" style="23" customWidth="1"/>
    <col min="9" max="9" width="1.140625" style="23" customWidth="1"/>
    <col min="10" max="16384" width="4" style="23"/>
  </cols>
  <sheetData>
    <row r="3" spans="1:15" s="1" customFormat="1" ht="14.25">
      <c r="B3" s="48"/>
      <c r="C3" s="47" t="s">
        <v>0</v>
      </c>
      <c r="D3" s="514" t="s">
        <v>1</v>
      </c>
      <c r="E3" s="510"/>
      <c r="F3" s="510" t="s">
        <v>2</v>
      </c>
      <c r="G3" s="511"/>
      <c r="H3" s="2"/>
      <c r="I3" s="2"/>
      <c r="J3" s="2"/>
      <c r="L3" s="3"/>
      <c r="M3" s="3"/>
    </row>
    <row r="4" spans="1:15" s="1" customFormat="1" ht="14.25">
      <c r="B4" s="55" t="s">
        <v>3</v>
      </c>
      <c r="C4" s="56" t="s">
        <v>4</v>
      </c>
      <c r="D4" s="515" t="s">
        <v>5</v>
      </c>
      <c r="E4" s="512"/>
      <c r="F4" s="512" t="s">
        <v>6</v>
      </c>
      <c r="G4" s="513"/>
      <c r="H4" s="2"/>
      <c r="I4" s="2"/>
      <c r="J4" s="2"/>
      <c r="L4" s="3"/>
      <c r="M4" s="3"/>
    </row>
    <row r="5" spans="1:15" s="1" customFormat="1" ht="14.25">
      <c r="B5" s="57"/>
      <c r="C5" s="58" t="s">
        <v>7</v>
      </c>
      <c r="D5" s="54" t="e">
        <f>+#REF!</f>
        <v>#REF!</v>
      </c>
      <c r="E5" s="4" t="str">
        <f>+'Property, plant and equipment'!D7</f>
        <v>1Q17</v>
      </c>
      <c r="F5" s="5" t="e">
        <f>+D5</f>
        <v>#REF!</v>
      </c>
      <c r="G5" s="6" t="str">
        <f>+E5</f>
        <v>1Q17</v>
      </c>
      <c r="H5" s="2"/>
      <c r="I5" s="2"/>
      <c r="J5" s="2"/>
      <c r="L5" s="3"/>
      <c r="M5" s="3"/>
    </row>
    <row r="6" spans="1:15" s="1" customFormat="1" ht="6" customHeight="1">
      <c r="B6" s="7"/>
      <c r="C6" s="7"/>
      <c r="D6" s="7"/>
      <c r="E6" s="7"/>
      <c r="F6" s="7"/>
      <c r="G6" s="7"/>
      <c r="H6" s="7"/>
      <c r="I6" s="7"/>
      <c r="J6" s="2"/>
      <c r="L6" s="3"/>
      <c r="M6" s="3"/>
    </row>
    <row r="7" spans="1:15" s="8" customFormat="1" ht="18" customHeight="1">
      <c r="B7" s="9" t="s">
        <v>8</v>
      </c>
      <c r="C7" s="10" t="s">
        <v>9</v>
      </c>
      <c r="D7" s="11">
        <v>18461</v>
      </c>
      <c r="E7" s="12">
        <v>20730.5</v>
      </c>
      <c r="F7" s="13">
        <v>0.40300000000000002</v>
      </c>
      <c r="G7" s="14">
        <v>0.437</v>
      </c>
      <c r="H7" s="2"/>
      <c r="I7" s="15"/>
      <c r="J7" s="15"/>
      <c r="K7" s="15"/>
      <c r="L7" s="3"/>
      <c r="M7" s="3"/>
      <c r="N7" s="16"/>
      <c r="O7" s="16"/>
    </row>
    <row r="8" spans="1:15" s="8" customFormat="1" ht="18" customHeight="1">
      <c r="B8" s="17" t="s">
        <v>10</v>
      </c>
      <c r="C8" s="10" t="s">
        <v>11</v>
      </c>
      <c r="D8" s="11">
        <v>11603.3</v>
      </c>
      <c r="E8" s="18">
        <v>12578.8</v>
      </c>
      <c r="F8" s="13">
        <v>0.14000000000000001</v>
      </c>
      <c r="G8" s="19">
        <v>0.14299999999999999</v>
      </c>
      <c r="H8" s="2"/>
      <c r="I8" s="15"/>
      <c r="J8" s="15"/>
      <c r="L8" s="3"/>
      <c r="M8" s="3"/>
      <c r="N8" s="16"/>
      <c r="O8" s="16"/>
    </row>
    <row r="9" spans="1:15" s="8" customFormat="1" ht="18" customHeight="1">
      <c r="B9" s="17" t="s">
        <v>12</v>
      </c>
      <c r="C9" s="10" t="s">
        <v>13</v>
      </c>
      <c r="D9" s="11">
        <v>4327.6000000000004</v>
      </c>
      <c r="E9" s="18">
        <v>4599.8999999999996</v>
      </c>
      <c r="F9" s="13">
        <v>0.23300000000000001</v>
      </c>
      <c r="G9" s="19">
        <v>0.23599999999999999</v>
      </c>
      <c r="H9" s="2"/>
      <c r="I9" s="15"/>
      <c r="J9" s="15"/>
      <c r="L9" s="3"/>
      <c r="M9" s="3"/>
      <c r="N9" s="16"/>
      <c r="O9" s="16"/>
    </row>
    <row r="10" spans="1:15" s="8" customFormat="1" ht="18" customHeight="1">
      <c r="B10" s="17" t="s">
        <v>14</v>
      </c>
      <c r="C10" s="10" t="s">
        <v>11</v>
      </c>
      <c r="D10" s="11">
        <f>2533.7+12614.1</f>
        <v>15147.8</v>
      </c>
      <c r="E10" s="18">
        <f>2737.2+12358.2-18</f>
        <v>15077.400000000001</v>
      </c>
      <c r="F10" s="13">
        <v>0.23300000000000001</v>
      </c>
      <c r="G10" s="19">
        <f>0.04+17.9%</f>
        <v>0.219</v>
      </c>
      <c r="H10" s="2"/>
      <c r="I10" s="15"/>
      <c r="J10" s="15"/>
      <c r="L10" s="3"/>
      <c r="M10" s="3"/>
      <c r="N10" s="16"/>
      <c r="O10" s="16"/>
    </row>
    <row r="11" spans="1:15" s="8" customFormat="1" ht="18" customHeight="1">
      <c r="B11" s="17" t="s">
        <v>29</v>
      </c>
      <c r="C11" s="10" t="s">
        <v>13</v>
      </c>
      <c r="D11" s="11">
        <v>3902</v>
      </c>
      <c r="E11" s="20">
        <f>4545+1467</f>
        <v>6012</v>
      </c>
      <c r="F11" s="13">
        <v>1.2E-2</v>
      </c>
      <c r="G11" s="21">
        <v>1.4E-2</v>
      </c>
      <c r="H11" s="2"/>
      <c r="I11" s="15"/>
      <c r="J11" s="15"/>
      <c r="L11" s="3"/>
      <c r="M11" s="3"/>
      <c r="N11" s="16"/>
      <c r="O11" s="16"/>
    </row>
    <row r="12" spans="1:15" s="8" customFormat="1" ht="6" customHeight="1">
      <c r="A12"/>
      <c r="B12"/>
      <c r="C12"/>
      <c r="D12"/>
      <c r="E12"/>
      <c r="F12"/>
      <c r="G12"/>
      <c r="H12"/>
      <c r="I12"/>
      <c r="J12"/>
      <c r="L12" s="3"/>
      <c r="M12" s="3"/>
      <c r="N12" s="16"/>
      <c r="O12" s="16"/>
    </row>
    <row r="13" spans="1:15" s="8" customFormat="1" ht="20.25" customHeight="1">
      <c r="B13" s="508" t="s">
        <v>15</v>
      </c>
      <c r="C13" s="509"/>
      <c r="D13" s="52">
        <f>SUM(D7:D11)</f>
        <v>53441.7</v>
      </c>
      <c r="E13" s="22">
        <f>SUM(E7:E11)</f>
        <v>58998.600000000006</v>
      </c>
      <c r="F13"/>
      <c r="G13"/>
      <c r="H13" s="2"/>
      <c r="I13" s="15"/>
      <c r="J13" s="15"/>
      <c r="L13" s="3"/>
      <c r="M13" s="3"/>
    </row>
    <row r="14" spans="1:15" ht="6" customHeight="1">
      <c r="B14" s="24"/>
      <c r="C14" s="24"/>
      <c r="D14" s="24"/>
      <c r="E14" s="24"/>
      <c r="F14" s="24"/>
      <c r="G14" s="24"/>
      <c r="H14" s="2"/>
      <c r="I14" s="2"/>
      <c r="J14" s="2"/>
    </row>
    <row r="15" spans="1:15" ht="15.75" customHeight="1">
      <c r="B15" s="23" t="s">
        <v>30</v>
      </c>
      <c r="C15" s="29"/>
      <c r="D15" s="30"/>
      <c r="E15" s="30"/>
    </row>
    <row r="16" spans="1:15" ht="12.75">
      <c r="C16" s="29"/>
      <c r="D16" s="30"/>
      <c r="E16" s="30"/>
    </row>
    <row r="17" spans="1:10" ht="10.5" customHeight="1">
      <c r="B17" s="24"/>
      <c r="C17" s="24"/>
      <c r="D17" s="24"/>
      <c r="E17" s="24"/>
      <c r="F17" s="24"/>
      <c r="G17" s="24"/>
      <c r="H17" s="2"/>
      <c r="I17" s="2"/>
      <c r="J17" s="2"/>
    </row>
    <row r="18" spans="1:10" ht="23.25" customHeight="1">
      <c r="A18" s="25"/>
      <c r="D18" s="61">
        <f>+E13-D13</f>
        <v>5556.9000000000087</v>
      </c>
      <c r="E18" s="62">
        <f>+D18/D13</f>
        <v>0.10398059941955456</v>
      </c>
      <c r="F18" s="27"/>
      <c r="G18" s="27"/>
      <c r="H18" s="2"/>
      <c r="I18" s="2"/>
      <c r="J18" s="2"/>
    </row>
    <row r="19" spans="1:10" ht="14.25">
      <c r="B19" s="28"/>
      <c r="D19" s="26"/>
      <c r="E19" s="26"/>
      <c r="H19" s="2"/>
      <c r="I19" s="2"/>
      <c r="J19" s="2"/>
    </row>
    <row r="20" spans="1:10" ht="14.25">
      <c r="C20" s="29"/>
      <c r="D20" s="29"/>
      <c r="E20" s="30"/>
      <c r="H20" s="2"/>
      <c r="I20" s="2"/>
      <c r="J20" s="2"/>
    </row>
    <row r="21" spans="1:10" ht="12.75">
      <c r="C21" s="29"/>
      <c r="D21" s="30"/>
      <c r="E21" s="30"/>
    </row>
    <row r="22" spans="1:10" ht="12.75">
      <c r="C22" s="29"/>
      <c r="D22" s="30"/>
      <c r="E22" s="30"/>
    </row>
    <row r="23" spans="1:10" ht="12.75">
      <c r="C23" s="29"/>
      <c r="D23" s="30"/>
      <c r="E23" s="30"/>
    </row>
    <row r="24" spans="1:10" ht="12.75">
      <c r="C24" s="29"/>
      <c r="D24" s="30"/>
      <c r="E24" s="30"/>
    </row>
    <row r="25" spans="1:10" ht="12.75">
      <c r="C25" s="29"/>
      <c r="D25" s="30"/>
      <c r="E25" s="30"/>
    </row>
    <row r="26" spans="1:10" ht="12.75">
      <c r="C26" s="29"/>
      <c r="D26" s="30"/>
      <c r="E26" s="30"/>
    </row>
    <row r="27" spans="1:10" ht="12.75">
      <c r="C27" s="29"/>
      <c r="D27" s="30"/>
      <c r="E27" s="30"/>
      <c r="F27" s="31"/>
      <c r="G27" s="31"/>
    </row>
    <row r="28" spans="1:10" ht="12.75">
      <c r="C28" s="29"/>
      <c r="D28" s="30"/>
      <c r="E28" s="30"/>
      <c r="F28" s="30"/>
      <c r="G28" s="29"/>
    </row>
    <row r="29" spans="1:10" ht="12.75">
      <c r="C29" s="29"/>
      <c r="D29" s="29"/>
      <c r="E29" s="30"/>
      <c r="F29" s="30"/>
      <c r="G29" s="29"/>
    </row>
    <row r="30" spans="1:10">
      <c r="C30" s="29"/>
      <c r="D30" s="32"/>
      <c r="E30" s="32"/>
      <c r="F30" s="29"/>
      <c r="G30" s="29"/>
    </row>
    <row r="31" spans="1:10">
      <c r="C31" s="29"/>
      <c r="D31" s="29"/>
      <c r="E31" s="29"/>
      <c r="F31" s="29"/>
      <c r="G31" s="29"/>
    </row>
  </sheetData>
  <mergeCells count="5">
    <mergeCell ref="B13:C13"/>
    <mergeCell ref="F3:G3"/>
    <mergeCell ref="F4:G4"/>
    <mergeCell ref="D3:E3"/>
    <mergeCell ref="D4:E4"/>
  </mergeCells>
  <phoneticPr fontId="12" type="noConversion"/>
  <printOptions horizontalCentered="1" verticalCentered="1"/>
  <pageMargins left="0.75" right="0.75" top="1" bottom="1" header="0" footer="0"/>
  <pageSetup paperSize="9" orientation="landscape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7"/>
  <sheetViews>
    <sheetView topLeftCell="A4" workbookViewId="0">
      <selection activeCell="E25" sqref="E25"/>
    </sheetView>
  </sheetViews>
  <sheetFormatPr baseColWidth="10" defaultRowHeight="12.75"/>
  <cols>
    <col min="1" max="2" width="11.42578125" style="71"/>
    <col min="3" max="3" width="33" style="71" customWidth="1"/>
    <col min="4" max="6" width="16.28515625" style="71" customWidth="1"/>
    <col min="7" max="16384" width="11.42578125" style="71"/>
  </cols>
  <sheetData>
    <row r="4" spans="3:6" ht="15">
      <c r="C4" s="516" t="s">
        <v>45</v>
      </c>
      <c r="D4" s="516"/>
      <c r="E4" s="516"/>
      <c r="F4" s="516"/>
    </row>
    <row r="5" spans="3:6">
      <c r="C5" s="72"/>
      <c r="D5" s="72"/>
      <c r="E5" s="72"/>
    </row>
    <row r="6" spans="3:6" ht="25.5" customHeight="1">
      <c r="C6" s="53" t="s">
        <v>32</v>
      </c>
      <c r="D6" s="64" t="e">
        <f>+#REF!</f>
        <v>#REF!</v>
      </c>
      <c r="E6" s="36" t="e">
        <f>+#REF!</f>
        <v>#REF!</v>
      </c>
      <c r="F6" s="36" t="s">
        <v>26</v>
      </c>
    </row>
    <row r="7" spans="3:6" ht="6.75" customHeight="1">
      <c r="C7" s="73"/>
      <c r="D7" s="74"/>
      <c r="E7" s="74"/>
      <c r="F7" s="74"/>
    </row>
    <row r="8" spans="3:6" ht="14.25">
      <c r="C8" s="75" t="s">
        <v>27</v>
      </c>
      <c r="D8" s="79">
        <v>-224930</v>
      </c>
      <c r="E8" s="80">
        <v>-352977</v>
      </c>
      <c r="F8" s="80">
        <f>+E8-D8</f>
        <v>-128047</v>
      </c>
    </row>
    <row r="9" spans="3:6" ht="14.25">
      <c r="C9" s="75" t="s">
        <v>28</v>
      </c>
      <c r="D9" s="79">
        <v>-50747</v>
      </c>
      <c r="E9" s="80">
        <v>-97997</v>
      </c>
      <c r="F9" s="80">
        <f>+E9-D9</f>
        <v>-47250</v>
      </c>
    </row>
    <row r="10" spans="3:6" ht="6" customHeight="1">
      <c r="C10" s="76"/>
      <c r="D10" s="77"/>
      <c r="E10" s="77"/>
      <c r="F10" s="77"/>
    </row>
    <row r="11" spans="3:6" ht="15.75" customHeight="1">
      <c r="C11" s="78" t="s">
        <v>20</v>
      </c>
      <c r="D11" s="81">
        <f>SUM(D8:D10)</f>
        <v>-275677</v>
      </c>
      <c r="E11" s="82">
        <f>SUM(E8:E9)</f>
        <v>-450974</v>
      </c>
      <c r="F11" s="82">
        <f>SUM(F8:F9)</f>
        <v>-175297</v>
      </c>
    </row>
    <row r="13" spans="3:6">
      <c r="D13" s="107">
        <f>+D11-'Income Statement'!C30</f>
        <v>-275507</v>
      </c>
      <c r="E13" s="107">
        <f>+E11-'Income Statement'!D30</f>
        <v>-450837</v>
      </c>
    </row>
    <row r="26" spans="3:4">
      <c r="C26" s="71">
        <v>213074908</v>
      </c>
      <c r="D26" s="71">
        <v>151017830</v>
      </c>
    </row>
    <row r="27" spans="3:4">
      <c r="C27" s="71">
        <v>60101797</v>
      </c>
      <c r="D27" s="71">
        <v>44687778</v>
      </c>
    </row>
  </sheetData>
  <mergeCells count="1">
    <mergeCell ref="C4:F4"/>
  </mergeCells>
  <phoneticPr fontId="12" type="noConversion"/>
  <printOptions horizontalCentered="1" verticalCentered="1"/>
  <pageMargins left="0.2" right="0.2" top="0.3" bottom="0.3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28"/>
  <sheetViews>
    <sheetView showGridLines="0" zoomScale="90" workbookViewId="0"/>
  </sheetViews>
  <sheetFormatPr baseColWidth="10" defaultColWidth="4" defaultRowHeight="14.25"/>
  <cols>
    <col min="1" max="1" width="2.7109375" style="24" customWidth="1"/>
    <col min="2" max="2" width="41.5703125" style="24" customWidth="1"/>
    <col min="3" max="9" width="10.28515625" style="24" customWidth="1"/>
    <col min="10" max="10" width="10.5703125" style="24" customWidth="1"/>
    <col min="11" max="11" width="0.28515625" style="24" customWidth="1"/>
    <col min="12" max="12" width="0.42578125" style="24" hidden="1" customWidth="1"/>
    <col min="13" max="15" width="4" style="24"/>
    <col min="16" max="16" width="9.7109375" style="24" bestFit="1" customWidth="1"/>
    <col min="17" max="16384" width="4" style="24"/>
  </cols>
  <sheetData>
    <row r="3" spans="2:15">
      <c r="B3" s="179"/>
      <c r="C3" s="441" t="s">
        <v>64</v>
      </c>
      <c r="D3" s="441"/>
      <c r="E3" s="441" t="s">
        <v>75</v>
      </c>
      <c r="F3" s="441"/>
      <c r="G3" s="441" t="s">
        <v>76</v>
      </c>
      <c r="H3" s="441"/>
      <c r="I3" s="441" t="s">
        <v>77</v>
      </c>
      <c r="J3" s="441"/>
      <c r="K3" s="2"/>
    </row>
    <row r="4" spans="2:15">
      <c r="B4" s="179" t="s">
        <v>60</v>
      </c>
      <c r="C4" s="441" t="s">
        <v>16</v>
      </c>
      <c r="D4" s="441"/>
      <c r="E4" s="441" t="s">
        <v>49</v>
      </c>
      <c r="F4" s="441"/>
      <c r="G4" s="441" t="s">
        <v>79</v>
      </c>
      <c r="H4" s="441"/>
      <c r="I4" s="441"/>
      <c r="J4" s="441"/>
      <c r="K4" s="33"/>
      <c r="M4" s="2"/>
      <c r="N4" s="2"/>
      <c r="O4" s="2"/>
    </row>
    <row r="5" spans="2:15">
      <c r="B5" s="179"/>
      <c r="C5" s="178" t="s">
        <v>417</v>
      </c>
      <c r="D5" s="178" t="s">
        <v>418</v>
      </c>
      <c r="E5" s="178" t="s">
        <v>417</v>
      </c>
      <c r="F5" s="178" t="s">
        <v>418</v>
      </c>
      <c r="G5" s="178" t="s">
        <v>417</v>
      </c>
      <c r="H5" s="178" t="s">
        <v>418</v>
      </c>
      <c r="I5" s="178" t="s">
        <v>417</v>
      </c>
      <c r="J5" s="178" t="s">
        <v>418</v>
      </c>
      <c r="K5" s="2"/>
      <c r="M5" s="2"/>
      <c r="N5" s="2"/>
      <c r="O5" s="2"/>
    </row>
    <row r="6" spans="2:15" customFormat="1" ht="6" customHeight="1" thickBot="1">
      <c r="B6" s="180"/>
      <c r="C6" s="180"/>
      <c r="D6" s="180"/>
      <c r="E6" s="180"/>
      <c r="F6" s="180"/>
      <c r="G6" s="180"/>
      <c r="H6" s="180"/>
      <c r="I6" s="180"/>
      <c r="J6" s="180"/>
    </row>
    <row r="7" spans="2:15" s="34" customFormat="1" ht="18" customHeight="1" thickBot="1">
      <c r="B7" s="182" t="s">
        <v>219</v>
      </c>
      <c r="C7" s="183">
        <v>4626.3577749969299</v>
      </c>
      <c r="D7" s="183">
        <v>4635.1097868216802</v>
      </c>
      <c r="E7" s="184">
        <v>0.11980920427254499</v>
      </c>
      <c r="F7" s="184">
        <v>0.12132315446105998</v>
      </c>
      <c r="G7" s="183">
        <v>2535.4569999999999</v>
      </c>
      <c r="H7" s="183">
        <v>2512.721</v>
      </c>
      <c r="I7" s="183">
        <v>605.98876673040149</v>
      </c>
      <c r="J7" s="183">
        <v>593.04248288883639</v>
      </c>
      <c r="K7" s="131">
        <v>0</v>
      </c>
      <c r="L7" s="131">
        <v>0</v>
      </c>
      <c r="M7" s="2"/>
      <c r="N7" s="2"/>
      <c r="O7" s="2"/>
    </row>
    <row r="8" spans="2:15" s="34" customFormat="1" ht="18" customHeight="1">
      <c r="B8" s="182" t="s">
        <v>220</v>
      </c>
      <c r="C8" s="183">
        <v>2021</v>
      </c>
      <c r="D8" s="183">
        <v>2073.9129683414999</v>
      </c>
      <c r="E8" s="184">
        <v>8.1600000000000006E-2</v>
      </c>
      <c r="F8" s="184">
        <v>7.831308817593001E-2</v>
      </c>
      <c r="G8" s="183">
        <v>1403.3520000000001</v>
      </c>
      <c r="H8" s="183">
        <v>1379.316</v>
      </c>
      <c r="I8" s="183">
        <v>2374.5380710659897</v>
      </c>
      <c r="J8" s="183">
        <v>2357.8051282051283</v>
      </c>
      <c r="K8" s="2"/>
      <c r="M8" s="2"/>
      <c r="N8" s="2"/>
      <c r="O8" s="2"/>
    </row>
    <row r="9" spans="2:15" s="34" customFormat="1" ht="18" customHeight="1">
      <c r="B9" s="182" t="s">
        <v>233</v>
      </c>
      <c r="C9" s="183">
        <v>3008.2231033084699</v>
      </c>
      <c r="D9" s="183">
        <v>3121.9047699447001</v>
      </c>
      <c r="E9" s="184">
        <v>0.205092634244287</v>
      </c>
      <c r="F9" s="184">
        <v>0.19541635330358001</v>
      </c>
      <c r="G9" s="183">
        <v>2992.4072500000002</v>
      </c>
      <c r="H9" s="183">
        <v>3063.3040000000001</v>
      </c>
      <c r="I9" s="183">
        <v>3085</v>
      </c>
      <c r="J9" s="183">
        <v>3158.0453608247421</v>
      </c>
      <c r="K9" s="2"/>
      <c r="M9" s="2"/>
      <c r="N9" s="2"/>
      <c r="O9" s="2"/>
    </row>
    <row r="10" spans="2:15" s="34" customFormat="1" ht="18" customHeight="1">
      <c r="B10" s="182" t="s">
        <v>234</v>
      </c>
      <c r="C10" s="183">
        <v>2867.0557093570601</v>
      </c>
      <c r="D10" s="183">
        <v>2657.7247759121201</v>
      </c>
      <c r="E10" s="184">
        <v>0.137872249125123</v>
      </c>
      <c r="F10" s="184">
        <v>0.12805447492711</v>
      </c>
      <c r="G10" s="183">
        <v>3990.59105</v>
      </c>
      <c r="H10" s="183">
        <v>3925.9050000000002</v>
      </c>
      <c r="I10" s="183">
        <v>3535</v>
      </c>
      <c r="J10" s="183">
        <v>3375.67067927773</v>
      </c>
      <c r="K10" s="2"/>
      <c r="M10" s="2"/>
      <c r="N10" s="2"/>
      <c r="O10" s="2"/>
    </row>
    <row r="11" spans="2:15" s="34" customFormat="1" ht="18" customHeight="1">
      <c r="B11" s="182" t="s">
        <v>415</v>
      </c>
      <c r="C11" s="183">
        <v>3253.0015660916802</v>
      </c>
      <c r="D11" s="183">
        <v>2078.5520691321099</v>
      </c>
      <c r="E11" s="184">
        <v>0.119487393860466</v>
      </c>
      <c r="F11" s="184">
        <v>0.12720000000000001</v>
      </c>
      <c r="G11" s="183">
        <v>2945.4389999999999</v>
      </c>
      <c r="H11" s="183">
        <v>2828.4589999999998</v>
      </c>
      <c r="I11" s="183">
        <v>2660.7398373983738</v>
      </c>
      <c r="J11" s="183">
        <v>2576.0100182149363</v>
      </c>
      <c r="K11" s="2"/>
      <c r="M11" s="2"/>
      <c r="N11" s="2"/>
      <c r="O11" s="2"/>
    </row>
    <row r="12" spans="2:15" s="34" customFormat="1" ht="18" customHeight="1">
      <c r="B12" s="182" t="s">
        <v>23</v>
      </c>
      <c r="C12" s="183">
        <v>3409.27</v>
      </c>
      <c r="D12" s="183">
        <v>3372.4621488989601</v>
      </c>
      <c r="E12" s="184">
        <v>7.8799999999999995E-2</v>
      </c>
      <c r="F12" s="184">
        <v>7.8247752979090007E-2</v>
      </c>
      <c r="G12" s="183">
        <v>3363.9479999999999</v>
      </c>
      <c r="H12" s="183">
        <v>3268.5639999999999</v>
      </c>
      <c r="I12" s="183">
        <v>2355.705882352941</v>
      </c>
      <c r="J12" s="183">
        <v>2377.1374545454546</v>
      </c>
      <c r="K12" s="2"/>
      <c r="M12" s="2"/>
      <c r="N12" s="2"/>
      <c r="O12" s="2"/>
    </row>
    <row r="13" spans="2:15" s="34" customFormat="1" ht="18" customHeight="1">
      <c r="B13" s="185" t="s">
        <v>20</v>
      </c>
      <c r="C13" s="231">
        <v>19184.908153754139</v>
      </c>
      <c r="D13" s="231">
        <v>17939.666519051072</v>
      </c>
      <c r="E13" s="273">
        <v>0.12377691358373683</v>
      </c>
      <c r="F13" s="273">
        <v>0.12142580397446166</v>
      </c>
      <c r="G13" s="231">
        <v>17231.194299999999</v>
      </c>
      <c r="H13" s="231">
        <v>16978.269</v>
      </c>
      <c r="I13" s="231">
        <v>1831</v>
      </c>
      <c r="J13" s="231">
        <v>1724</v>
      </c>
      <c r="K13" s="2"/>
      <c r="M13" s="2"/>
      <c r="N13" s="2"/>
      <c r="O13" s="2"/>
    </row>
    <row r="14" spans="2:15" ht="6" customHeight="1">
      <c r="B14" s="186"/>
      <c r="C14" s="186"/>
      <c r="D14" s="186"/>
      <c r="E14" s="186"/>
      <c r="F14" s="186"/>
      <c r="G14" s="186"/>
      <c r="H14" s="187"/>
      <c r="I14" s="186"/>
      <c r="J14" s="186"/>
    </row>
    <row r="15" spans="2:15" ht="15.75" customHeight="1">
      <c r="B15" s="188" t="s">
        <v>78</v>
      </c>
      <c r="C15" s="188"/>
      <c r="D15" s="188"/>
      <c r="E15" s="188"/>
      <c r="F15" s="188"/>
      <c r="G15" s="188"/>
      <c r="H15" s="188"/>
      <c r="I15" s="188"/>
      <c r="J15" s="188"/>
      <c r="K15" s="2"/>
      <c r="M15" s="2"/>
      <c r="N15" s="2"/>
      <c r="O15" s="2"/>
    </row>
    <row r="16" spans="2:15" ht="15.75" customHeight="1">
      <c r="C16" s="65"/>
      <c r="D16" s="66"/>
      <c r="G16" s="65"/>
      <c r="H16" s="66"/>
      <c r="K16" s="2"/>
      <c r="M16" s="2"/>
      <c r="N16" s="2"/>
      <c r="O16" s="2"/>
    </row>
    <row r="17" spans="3:16" ht="6" customHeight="1">
      <c r="K17" s="2"/>
    </row>
    <row r="18" spans="3:16">
      <c r="H18" s="65"/>
    </row>
    <row r="19" spans="3:16">
      <c r="C19" s="97"/>
      <c r="D19" s="66"/>
      <c r="E19"/>
      <c r="F19"/>
      <c r="G19" s="66"/>
      <c r="H19" s="97"/>
    </row>
    <row r="20" spans="3:16">
      <c r="E20" s="123"/>
      <c r="F20" s="123"/>
      <c r="H20" s="65"/>
    </row>
    <row r="21" spans="3:16">
      <c r="C21" s="66"/>
      <c r="D21" s="119"/>
      <c r="H21" s="65"/>
    </row>
    <row r="22" spans="3:16">
      <c r="C22" s="119"/>
      <c r="D22" s="119"/>
      <c r="H22" s="66"/>
    </row>
    <row r="23" spans="3:16">
      <c r="C23" s="119"/>
      <c r="D23" s="119"/>
      <c r="P23" s="118"/>
    </row>
    <row r="24" spans="3:16">
      <c r="C24" s="119"/>
      <c r="D24" s="119"/>
    </row>
    <row r="25" spans="3:16">
      <c r="C25" s="119"/>
      <c r="D25" s="119"/>
    </row>
    <row r="26" spans="3:16">
      <c r="C26" s="119"/>
      <c r="D26" s="119"/>
    </row>
    <row r="27" spans="3:16">
      <c r="C27" s="119"/>
      <c r="D27" s="119"/>
    </row>
    <row r="28" spans="3:16">
      <c r="C28" s="119"/>
      <c r="D28" s="119"/>
    </row>
  </sheetData>
  <mergeCells count="8">
    <mergeCell ref="I3:J3"/>
    <mergeCell ref="I4:J4"/>
    <mergeCell ref="G3:H3"/>
    <mergeCell ref="G4:H4"/>
    <mergeCell ref="C3:D3"/>
    <mergeCell ref="C4:D4"/>
    <mergeCell ref="E3:F3"/>
    <mergeCell ref="E4:F4"/>
  </mergeCells>
  <phoneticPr fontId="12" type="noConversion"/>
  <printOptions horizontalCentered="1" verticalCentered="1"/>
  <pageMargins left="0.2" right="0.25" top="0.64" bottom="1" header="0" footer="0"/>
  <pageSetup paperSize="9" scale="83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workbookViewId="0"/>
  </sheetViews>
  <sheetFormatPr baseColWidth="10" defaultColWidth="7.28515625" defaultRowHeight="12.75"/>
  <cols>
    <col min="1" max="1" width="2" style="3" customWidth="1"/>
    <col min="2" max="2" width="69.140625" style="3" customWidth="1"/>
    <col min="3" max="3" width="16.7109375" style="41" customWidth="1"/>
    <col min="4" max="4" width="12.85546875" style="41" customWidth="1"/>
    <col min="5" max="5" width="14.42578125" style="41" customWidth="1"/>
    <col min="6" max="6" width="18.28515625" style="3" customWidth="1"/>
    <col min="7" max="7" width="8.28515625" style="3" customWidth="1"/>
    <col min="8" max="8" width="8.5703125" style="3" customWidth="1"/>
    <col min="9" max="9" width="3.5703125" style="3" customWidth="1"/>
    <col min="10" max="10" width="11.28515625" style="3" customWidth="1"/>
    <col min="11" max="11" width="14" style="3" customWidth="1"/>
    <col min="12" max="16384" width="7.28515625" style="3"/>
  </cols>
  <sheetData>
    <row r="1" spans="1:11">
      <c r="A1" s="40"/>
      <c r="J1" s="70"/>
    </row>
    <row r="2" spans="1:11" ht="10.5" customHeight="1">
      <c r="A2" s="40"/>
      <c r="B2" s="40"/>
      <c r="C2" s="40"/>
      <c r="D2" s="40"/>
      <c r="E2" s="40"/>
      <c r="F2" s="40"/>
      <c r="G2" s="40"/>
      <c r="H2" s="40"/>
    </row>
    <row r="3" spans="1:11" s="2" customFormat="1" ht="28.5" customHeight="1">
      <c r="A3" s="199"/>
      <c r="B3" s="200" t="s">
        <v>416</v>
      </c>
      <c r="C3" s="201" t="s">
        <v>404</v>
      </c>
      <c r="D3" s="201" t="s">
        <v>405</v>
      </c>
      <c r="E3" s="202" t="s">
        <v>103</v>
      </c>
      <c r="F3" s="202" t="s">
        <v>104</v>
      </c>
      <c r="G3" s="203"/>
      <c r="H3" s="199"/>
    </row>
    <row r="4" spans="1:11" customFormat="1" ht="3" customHeight="1">
      <c r="A4" s="40"/>
      <c r="B4" s="204"/>
      <c r="C4" s="205"/>
      <c r="D4" s="206"/>
      <c r="E4" s="206"/>
      <c r="F4" s="207"/>
      <c r="G4" s="40"/>
      <c r="H4" s="40"/>
    </row>
    <row r="5" spans="1:11" ht="16.5" customHeight="1">
      <c r="A5" s="40"/>
      <c r="B5" s="208" t="s">
        <v>135</v>
      </c>
      <c r="C5" s="209">
        <v>2800</v>
      </c>
      <c r="D5" s="209">
        <v>2334</v>
      </c>
      <c r="E5" s="209">
        <v>466</v>
      </c>
      <c r="F5" s="210">
        <v>0.19969999999999999</v>
      </c>
      <c r="G5" s="40"/>
      <c r="H5" s="40"/>
      <c r="I5" s="60"/>
      <c r="K5"/>
    </row>
    <row r="6" spans="1:11" ht="16.5" customHeight="1">
      <c r="A6" s="40"/>
      <c r="B6" s="211" t="s">
        <v>136</v>
      </c>
      <c r="C6" s="181">
        <v>2613</v>
      </c>
      <c r="D6" s="212">
        <v>2166</v>
      </c>
      <c r="E6" s="212">
        <v>447</v>
      </c>
      <c r="F6" s="213">
        <v>0.2064</v>
      </c>
      <c r="G6" s="40"/>
      <c r="H6" s="40"/>
      <c r="K6"/>
    </row>
    <row r="7" spans="1:11" ht="16.5" customHeight="1">
      <c r="A7" s="40"/>
      <c r="B7" s="211" t="s">
        <v>137</v>
      </c>
      <c r="C7" s="181">
        <v>187</v>
      </c>
      <c r="D7" s="212">
        <v>168</v>
      </c>
      <c r="E7" s="212">
        <v>19</v>
      </c>
      <c r="F7" s="213">
        <v>0.11310000000000001</v>
      </c>
      <c r="G7" s="40"/>
      <c r="H7" s="40"/>
      <c r="K7"/>
    </row>
    <row r="8" spans="1:11" ht="16.5" customHeight="1">
      <c r="A8" s="40"/>
      <c r="B8" s="208" t="s">
        <v>138</v>
      </c>
      <c r="C8" s="209">
        <v>-1570</v>
      </c>
      <c r="D8" s="209">
        <v>-1252</v>
      </c>
      <c r="E8" s="209">
        <v>-318</v>
      </c>
      <c r="F8" s="210">
        <v>-0.254</v>
      </c>
      <c r="G8" s="40"/>
      <c r="H8" s="40"/>
      <c r="I8" s="60"/>
      <c r="K8"/>
    </row>
    <row r="9" spans="1:11" ht="16.5" customHeight="1">
      <c r="A9" s="40"/>
      <c r="B9" s="211" t="s">
        <v>139</v>
      </c>
      <c r="C9" s="181">
        <v>-1048</v>
      </c>
      <c r="D9" s="212">
        <v>-813</v>
      </c>
      <c r="E9" s="212">
        <v>-235</v>
      </c>
      <c r="F9" s="213">
        <v>-0.28910000000000002</v>
      </c>
      <c r="G9" s="40"/>
      <c r="H9" s="40"/>
      <c r="K9"/>
    </row>
    <row r="10" spans="1:11" ht="16.5" customHeight="1">
      <c r="A10" s="40"/>
      <c r="B10" s="211" t="s">
        <v>140</v>
      </c>
      <c r="C10" s="181">
        <v>-63</v>
      </c>
      <c r="D10" s="212">
        <v>-56</v>
      </c>
      <c r="E10" s="212">
        <v>-7</v>
      </c>
      <c r="F10" s="213">
        <v>-0.125</v>
      </c>
      <c r="G10" s="40"/>
      <c r="H10" s="40"/>
      <c r="K10"/>
    </row>
    <row r="11" spans="1:11" ht="16.5" customHeight="1">
      <c r="A11" s="40"/>
      <c r="B11" s="211" t="s">
        <v>141</v>
      </c>
      <c r="C11" s="181">
        <v>-224</v>
      </c>
      <c r="D11" s="212">
        <v>-123</v>
      </c>
      <c r="E11" s="212">
        <v>-101</v>
      </c>
      <c r="F11" s="213">
        <v>-0.82110000000000005</v>
      </c>
      <c r="G11" s="40"/>
      <c r="H11" s="40"/>
      <c r="K11"/>
    </row>
    <row r="12" spans="1:11" ht="16.5" customHeight="1">
      <c r="A12" s="40"/>
      <c r="B12" s="211" t="s">
        <v>142</v>
      </c>
      <c r="C12" s="181">
        <v>-235</v>
      </c>
      <c r="D12" s="212">
        <v>-260</v>
      </c>
      <c r="E12" s="212">
        <v>25</v>
      </c>
      <c r="F12" s="213">
        <v>9.6199999999999994E-2</v>
      </c>
      <c r="G12" s="40"/>
      <c r="H12" s="40"/>
      <c r="K12"/>
    </row>
    <row r="13" spans="1:11" ht="16.5" customHeight="1">
      <c r="A13" s="40"/>
      <c r="B13" s="208" t="s">
        <v>143</v>
      </c>
      <c r="C13" s="209">
        <v>1230</v>
      </c>
      <c r="D13" s="209">
        <v>1082</v>
      </c>
      <c r="E13" s="209">
        <v>148</v>
      </c>
      <c r="F13" s="210">
        <v>0.1368</v>
      </c>
      <c r="G13" s="40"/>
      <c r="H13" s="40"/>
      <c r="I13" s="60"/>
      <c r="K13"/>
    </row>
    <row r="14" spans="1:11" ht="18.75" hidden="1" customHeight="1">
      <c r="A14" s="40"/>
      <c r="B14" s="211" t="s">
        <v>46</v>
      </c>
      <c r="C14" s="181">
        <v>0</v>
      </c>
      <c r="D14" s="212">
        <v>0</v>
      </c>
      <c r="E14" s="212">
        <v>0</v>
      </c>
      <c r="F14" s="213" t="e">
        <v>#DIV/0!</v>
      </c>
      <c r="G14" s="40"/>
      <c r="H14" s="40"/>
      <c r="K14"/>
    </row>
    <row r="15" spans="1:11" ht="18.75" customHeight="1">
      <c r="A15" s="40"/>
      <c r="B15" s="211" t="s">
        <v>71</v>
      </c>
      <c r="C15" s="181">
        <v>-161</v>
      </c>
      <c r="D15" s="212">
        <v>-218</v>
      </c>
      <c r="E15" s="212">
        <v>57</v>
      </c>
      <c r="F15" s="213">
        <v>0.26150000000000001</v>
      </c>
      <c r="G15" s="40"/>
      <c r="H15" s="40"/>
      <c r="K15"/>
    </row>
    <row r="16" spans="1:11" ht="16.5" customHeight="1">
      <c r="A16" s="40"/>
      <c r="B16" s="211" t="s">
        <v>144</v>
      </c>
      <c r="C16" s="181">
        <v>-249</v>
      </c>
      <c r="D16" s="212">
        <v>-213</v>
      </c>
      <c r="E16" s="212">
        <v>-36</v>
      </c>
      <c r="F16" s="213">
        <v>-0.16900000000000001</v>
      </c>
      <c r="G16" s="40"/>
      <c r="H16" s="40"/>
      <c r="K16"/>
    </row>
    <row r="17" spans="1:11" ht="16.5" customHeight="1">
      <c r="A17" s="40"/>
      <c r="B17" s="208" t="s">
        <v>145</v>
      </c>
      <c r="C17" s="209">
        <v>820</v>
      </c>
      <c r="D17" s="209">
        <v>651</v>
      </c>
      <c r="E17" s="209">
        <v>169</v>
      </c>
      <c r="F17" s="210">
        <v>0.2596</v>
      </c>
      <c r="G17" s="40"/>
      <c r="H17" s="40"/>
      <c r="I17" s="60"/>
      <c r="K17"/>
    </row>
    <row r="18" spans="1:11" ht="16.5" customHeight="1">
      <c r="A18" s="40"/>
      <c r="B18" s="211" t="s">
        <v>146</v>
      </c>
      <c r="C18" s="181">
        <v>-167</v>
      </c>
      <c r="D18" s="212">
        <v>-144</v>
      </c>
      <c r="E18" s="212">
        <v>-23</v>
      </c>
      <c r="F18" s="213">
        <v>-0.159</v>
      </c>
      <c r="G18" s="40"/>
      <c r="H18" s="40"/>
      <c r="K18"/>
    </row>
    <row r="19" spans="1:11" ht="16.5" customHeight="1">
      <c r="A19" s="40"/>
      <c r="B19" s="211" t="s">
        <v>147</v>
      </c>
      <c r="C19" s="181">
        <v>-23</v>
      </c>
      <c r="D19" s="212">
        <v>-31</v>
      </c>
      <c r="E19" s="212">
        <v>8</v>
      </c>
      <c r="F19" s="213">
        <v>0.26400000000000001</v>
      </c>
      <c r="G19" s="40"/>
      <c r="H19" s="40"/>
      <c r="K19"/>
    </row>
    <row r="20" spans="1:11" ht="16.5" customHeight="1">
      <c r="A20" s="40"/>
      <c r="B20" s="208" t="s">
        <v>56</v>
      </c>
      <c r="C20" s="209">
        <v>631</v>
      </c>
      <c r="D20" s="209">
        <v>476</v>
      </c>
      <c r="E20" s="209">
        <v>154</v>
      </c>
      <c r="F20" s="210">
        <v>0.32400000000000001</v>
      </c>
      <c r="G20" s="40"/>
      <c r="H20" s="40"/>
      <c r="I20" s="60"/>
      <c r="K20"/>
    </row>
    <row r="21" spans="1:11" ht="16.5" customHeight="1">
      <c r="A21" s="40"/>
      <c r="B21" s="208" t="s">
        <v>148</v>
      </c>
      <c r="C21" s="209">
        <v>-127</v>
      </c>
      <c r="D21" s="209">
        <v>-197</v>
      </c>
      <c r="E21" s="209">
        <v>70</v>
      </c>
      <c r="F21" s="210">
        <v>0.35299999999999998</v>
      </c>
      <c r="G21" s="40"/>
      <c r="H21" s="40"/>
      <c r="I21" s="60"/>
      <c r="K21"/>
    </row>
    <row r="22" spans="1:11">
      <c r="A22" s="40"/>
      <c r="B22" s="211" t="s">
        <v>149</v>
      </c>
      <c r="C22" s="181">
        <v>73</v>
      </c>
      <c r="D22" s="212">
        <v>63</v>
      </c>
      <c r="E22" s="212">
        <v>10</v>
      </c>
      <c r="F22" s="213">
        <v>0.158</v>
      </c>
      <c r="G22" s="40"/>
      <c r="H22" s="40"/>
      <c r="K22"/>
    </row>
    <row r="23" spans="1:11" ht="16.5" customHeight="1">
      <c r="A23" s="40"/>
      <c r="B23" s="214" t="s">
        <v>150</v>
      </c>
      <c r="C23" s="181">
        <v>-203</v>
      </c>
      <c r="D23" s="212">
        <v>-263</v>
      </c>
      <c r="E23" s="212">
        <v>60</v>
      </c>
      <c r="F23" s="213">
        <v>0.22700000000000001</v>
      </c>
      <c r="G23" s="40"/>
      <c r="H23" s="40"/>
      <c r="K23"/>
    </row>
    <row r="24" spans="1:11">
      <c r="A24" s="40"/>
      <c r="B24" s="214" t="s">
        <v>128</v>
      </c>
      <c r="C24" s="181">
        <v>0</v>
      </c>
      <c r="D24" s="212">
        <v>0</v>
      </c>
      <c r="E24" s="212">
        <v>0</v>
      </c>
      <c r="F24" s="213">
        <v>0</v>
      </c>
      <c r="G24" s="40"/>
      <c r="H24" s="40"/>
      <c r="K24"/>
    </row>
    <row r="25" spans="1:11" ht="16.5" customHeight="1">
      <c r="A25" s="40"/>
      <c r="B25" s="214" t="s">
        <v>129</v>
      </c>
      <c r="C25" s="181">
        <v>2</v>
      </c>
      <c r="D25" s="212">
        <v>2</v>
      </c>
      <c r="E25" s="212">
        <v>0</v>
      </c>
      <c r="F25" s="213">
        <v>0.02</v>
      </c>
      <c r="G25" s="40"/>
      <c r="H25" s="40"/>
      <c r="K25"/>
    </row>
    <row r="26" spans="1:11" ht="16.5" customHeight="1">
      <c r="A26" s="40"/>
      <c r="B26" s="208" t="s">
        <v>72</v>
      </c>
      <c r="C26" s="209">
        <v>0</v>
      </c>
      <c r="D26" s="209">
        <v>1</v>
      </c>
      <c r="E26" s="209">
        <v>-1</v>
      </c>
      <c r="F26" s="210">
        <v>0</v>
      </c>
      <c r="G26" s="40"/>
      <c r="H26" s="40"/>
      <c r="I26" s="60"/>
      <c r="K26"/>
    </row>
    <row r="27" spans="1:11" ht="18" customHeight="1">
      <c r="A27" s="40"/>
      <c r="B27" s="211" t="s">
        <v>130</v>
      </c>
      <c r="C27" s="181">
        <v>0</v>
      </c>
      <c r="D27" s="212">
        <v>1</v>
      </c>
      <c r="E27" s="212">
        <v>-1</v>
      </c>
      <c r="F27" s="213">
        <v>-1</v>
      </c>
      <c r="G27" s="40"/>
      <c r="H27" s="40"/>
      <c r="K27"/>
    </row>
    <row r="28" spans="1:11">
      <c r="A28" s="40"/>
      <c r="B28" s="211" t="s">
        <v>131</v>
      </c>
      <c r="C28" s="181">
        <v>0</v>
      </c>
      <c r="D28" s="212">
        <v>0</v>
      </c>
      <c r="E28" s="212">
        <v>0</v>
      </c>
      <c r="F28" s="213">
        <v>0</v>
      </c>
      <c r="G28" s="40"/>
      <c r="H28" s="40"/>
      <c r="K28"/>
    </row>
    <row r="29" spans="1:11" ht="16.5" customHeight="1">
      <c r="A29" s="40"/>
      <c r="B29" s="208" t="s">
        <v>132</v>
      </c>
      <c r="C29" s="209">
        <v>503</v>
      </c>
      <c r="D29" s="209">
        <v>280</v>
      </c>
      <c r="E29" s="209">
        <v>222</v>
      </c>
      <c r="F29" s="210">
        <v>0.79800000000000004</v>
      </c>
      <c r="G29" s="40"/>
      <c r="H29" s="40"/>
      <c r="I29" s="60"/>
      <c r="K29"/>
    </row>
    <row r="30" spans="1:11">
      <c r="A30" s="40"/>
      <c r="B30" s="211" t="s">
        <v>133</v>
      </c>
      <c r="C30" s="181">
        <v>-170</v>
      </c>
      <c r="D30" s="212">
        <v>-137</v>
      </c>
      <c r="E30" s="212">
        <v>-33</v>
      </c>
      <c r="F30" s="213">
        <v>-0.246</v>
      </c>
      <c r="G30" s="40"/>
      <c r="H30" s="40"/>
      <c r="K30"/>
    </row>
    <row r="31" spans="1:11" ht="16.5" customHeight="1">
      <c r="A31" s="40"/>
      <c r="B31" s="208" t="s">
        <v>123</v>
      </c>
      <c r="C31" s="209">
        <v>333</v>
      </c>
      <c r="D31" s="209">
        <v>143</v>
      </c>
      <c r="E31" s="209">
        <v>190</v>
      </c>
      <c r="F31" s="210">
        <v>1.325</v>
      </c>
      <c r="G31" s="40"/>
      <c r="H31" s="40"/>
      <c r="I31" s="60"/>
      <c r="K31"/>
    </row>
    <row r="32" spans="1:11" ht="16.5" customHeight="1">
      <c r="A32" s="40"/>
      <c r="B32" s="211"/>
      <c r="C32" s="181"/>
      <c r="D32" s="212"/>
      <c r="E32" s="212"/>
      <c r="F32" s="213"/>
      <c r="G32" s="40"/>
      <c r="H32" s="40"/>
      <c r="K32"/>
    </row>
    <row r="33" spans="1:11" ht="16.5" customHeight="1">
      <c r="A33" s="40"/>
      <c r="B33" s="208" t="s">
        <v>124</v>
      </c>
      <c r="C33" s="209">
        <v>333</v>
      </c>
      <c r="D33" s="209">
        <v>143</v>
      </c>
      <c r="E33" s="209">
        <v>190</v>
      </c>
      <c r="F33" s="210">
        <v>1.325</v>
      </c>
      <c r="G33" s="40"/>
      <c r="H33" s="40"/>
      <c r="I33" s="60"/>
      <c r="K33"/>
    </row>
    <row r="34" spans="1:11" ht="16.5" customHeight="1">
      <c r="A34" s="40"/>
      <c r="B34" s="274" t="s">
        <v>73</v>
      </c>
      <c r="C34" s="205">
        <v>221</v>
      </c>
      <c r="D34" s="206">
        <v>74</v>
      </c>
      <c r="E34" s="206">
        <v>147</v>
      </c>
      <c r="F34" s="275">
        <v>2.0030000000000001</v>
      </c>
      <c r="G34" s="40"/>
      <c r="H34" s="40"/>
      <c r="K34"/>
    </row>
    <row r="35" spans="1:11" ht="16.5" customHeight="1">
      <c r="A35" s="40"/>
      <c r="B35" s="211" t="s">
        <v>74</v>
      </c>
      <c r="C35" s="181">
        <v>112</v>
      </c>
      <c r="D35" s="212">
        <v>69</v>
      </c>
      <c r="E35" s="212">
        <v>43</v>
      </c>
      <c r="F35" s="213">
        <v>0.60899999999999999</v>
      </c>
      <c r="G35" s="40"/>
      <c r="H35" s="40"/>
      <c r="K35"/>
    </row>
    <row r="36" spans="1:11" ht="14.25" customHeight="1">
      <c r="A36" s="40"/>
      <c r="B36" s="214"/>
      <c r="C36" s="181"/>
      <c r="D36" s="212"/>
      <c r="E36" s="212"/>
      <c r="F36" s="213"/>
      <c r="G36" s="40"/>
      <c r="H36" s="40"/>
      <c r="K36"/>
    </row>
    <row r="37" spans="1:11" s="108" customFormat="1" ht="18" customHeight="1">
      <c r="A37" s="215"/>
      <c r="B37" s="216" t="s">
        <v>231</v>
      </c>
      <c r="C37" s="262">
        <v>3.8466464581694412E-3</v>
      </c>
      <c r="D37" s="262">
        <v>1.2600000000000001E-3</v>
      </c>
      <c r="E37" s="262">
        <v>2.5866464581694414E-3</v>
      </c>
      <c r="F37" s="217">
        <v>2.0569999999999999</v>
      </c>
      <c r="G37" s="215"/>
      <c r="H37" s="215"/>
    </row>
    <row r="38" spans="1:11" s="108" customFormat="1" ht="7.5" customHeight="1">
      <c r="A38" s="215"/>
      <c r="B38" s="218"/>
      <c r="C38" s="219"/>
      <c r="D38" s="218"/>
      <c r="E38" s="219"/>
      <c r="F38" s="215"/>
      <c r="G38" s="215"/>
      <c r="H38" s="215"/>
    </row>
    <row r="39" spans="1:11" s="108" customFormat="1" ht="15.75" customHeight="1">
      <c r="A39" s="215"/>
      <c r="B39" s="442" t="s">
        <v>414</v>
      </c>
      <c r="C39" s="442"/>
      <c r="D39" s="442"/>
      <c r="E39" s="442"/>
      <c r="F39" s="442"/>
      <c r="G39" s="215"/>
      <c r="H39" s="215"/>
    </row>
    <row r="40" spans="1:11" s="108" customFormat="1" ht="18" customHeight="1">
      <c r="B40" s="109"/>
      <c r="C40" s="110"/>
      <c r="D40" s="115"/>
      <c r="E40" s="111"/>
      <c r="F40" s="112"/>
    </row>
    <row r="41" spans="1:11" s="108" customFormat="1" ht="18" customHeight="1">
      <c r="B41" s="109"/>
      <c r="C41" s="110"/>
      <c r="D41" s="111"/>
      <c r="E41" s="111"/>
      <c r="F41" s="112"/>
    </row>
    <row r="42" spans="1:11" s="108" customFormat="1" ht="18" customHeight="1">
      <c r="B42" s="109"/>
      <c r="C42" s="110"/>
      <c r="D42" s="111"/>
      <c r="E42" s="111"/>
      <c r="F42" s="112"/>
    </row>
    <row r="43" spans="1:11" s="108" customFormat="1" ht="18" customHeight="1">
      <c r="B43" s="109"/>
      <c r="C43" s="110"/>
      <c r="D43" s="111"/>
      <c r="E43" s="111"/>
      <c r="F43" s="112"/>
    </row>
    <row r="44" spans="1:11" s="108" customFormat="1" ht="18" customHeight="1">
      <c r="B44" s="109"/>
      <c r="C44" s="110"/>
      <c r="D44" s="111"/>
      <c r="E44" s="111"/>
      <c r="F44" s="112"/>
    </row>
    <row r="45" spans="1:11" customFormat="1" ht="6" customHeight="1">
      <c r="F45" s="45"/>
    </row>
    <row r="46" spans="1:11" customFormat="1" ht="18" hidden="1" customHeight="1">
      <c r="B46" s="37"/>
      <c r="C46" s="38"/>
      <c r="D46" s="39"/>
      <c r="E46" s="39"/>
      <c r="F46" s="46"/>
    </row>
    <row r="47" spans="1:11" ht="6" customHeight="1"/>
    <row r="48" spans="1:11">
      <c r="C48" s="98"/>
      <c r="D48" s="98"/>
      <c r="E48" s="98"/>
    </row>
    <row r="49" spans="3:9">
      <c r="C49" s="3"/>
      <c r="D49" s="42"/>
      <c r="E49" s="3"/>
      <c r="I49" s="43"/>
    </row>
    <row r="50" spans="3:9">
      <c r="C50" s="98"/>
      <c r="D50" s="44"/>
      <c r="E50" s="3"/>
    </row>
    <row r="51" spans="3:9">
      <c r="C51" s="99"/>
      <c r="D51" s="44"/>
      <c r="E51" s="3"/>
    </row>
    <row r="52" spans="3:9">
      <c r="C52" s="3"/>
      <c r="D52" s="44"/>
      <c r="E52" s="3"/>
    </row>
    <row r="53" spans="3:9">
      <c r="C53" s="3"/>
      <c r="D53" s="44"/>
      <c r="E53" s="3"/>
    </row>
    <row r="54" spans="3:9">
      <c r="C54" s="3"/>
      <c r="D54" s="3"/>
      <c r="E54" s="3"/>
    </row>
    <row r="55" spans="3:9">
      <c r="C55" s="3"/>
      <c r="D55" s="3"/>
      <c r="E55" s="3"/>
    </row>
    <row r="56" spans="3:9">
      <c r="C56" s="3"/>
      <c r="D56" s="3"/>
      <c r="E56" s="3"/>
    </row>
    <row r="57" spans="3:9">
      <c r="C57" s="3"/>
      <c r="D57" s="3"/>
      <c r="E57" s="3"/>
    </row>
    <row r="58" spans="3:9">
      <c r="C58" s="3"/>
      <c r="D58" s="3"/>
      <c r="E58" s="3"/>
    </row>
    <row r="59" spans="3:9">
      <c r="C59" s="3"/>
      <c r="D59" s="3"/>
      <c r="E59" s="3"/>
    </row>
    <row r="60" spans="3:9">
      <c r="C60" s="3"/>
      <c r="D60" s="3"/>
      <c r="E60" s="3"/>
    </row>
    <row r="61" spans="3:9">
      <c r="C61" s="3"/>
      <c r="D61" s="3"/>
      <c r="E61" s="3"/>
    </row>
    <row r="62" spans="3:9">
      <c r="C62" s="3"/>
      <c r="D62" s="3"/>
      <c r="E62" s="3"/>
    </row>
    <row r="63" spans="3:9">
      <c r="C63" s="3"/>
      <c r="D63" s="3"/>
      <c r="E63" s="3"/>
    </row>
    <row r="64" spans="3:9">
      <c r="C64" s="3"/>
      <c r="D64" s="3"/>
      <c r="E64" s="3"/>
    </row>
    <row r="65" spans="3:5">
      <c r="C65" s="3"/>
      <c r="D65" s="3"/>
      <c r="E65" s="3"/>
    </row>
    <row r="66" spans="3:5">
      <c r="C66" s="3"/>
      <c r="D66" s="3"/>
      <c r="E66" s="3"/>
    </row>
    <row r="67" spans="3:5">
      <c r="C67" s="3"/>
      <c r="D67" s="3"/>
      <c r="E67" s="3"/>
    </row>
    <row r="68" spans="3:5">
      <c r="C68" s="3"/>
      <c r="D68" s="3"/>
      <c r="E68" s="3"/>
    </row>
    <row r="69" spans="3:5">
      <c r="C69" s="3"/>
      <c r="D69" s="3"/>
      <c r="E69" s="3"/>
    </row>
    <row r="70" spans="3:5">
      <c r="C70" s="3"/>
      <c r="D70" s="3"/>
      <c r="E70" s="3"/>
    </row>
    <row r="71" spans="3:5">
      <c r="C71" s="3"/>
      <c r="D71" s="3"/>
      <c r="E71" s="3"/>
    </row>
    <row r="72" spans="3:5">
      <c r="C72" s="3"/>
      <c r="D72" s="3"/>
      <c r="E72" s="3"/>
    </row>
    <row r="73" spans="3:5">
      <c r="C73" s="3"/>
      <c r="D73" s="3"/>
      <c r="E73" s="3"/>
    </row>
    <row r="74" spans="3:5">
      <c r="C74" s="3"/>
      <c r="D74" s="3"/>
      <c r="E74" s="3"/>
    </row>
    <row r="75" spans="3:5">
      <c r="C75" s="3"/>
      <c r="D75" s="3"/>
      <c r="E75" s="3"/>
    </row>
    <row r="76" spans="3:5">
      <c r="C76" s="3"/>
      <c r="D76" s="3"/>
      <c r="E76" s="3"/>
    </row>
  </sheetData>
  <mergeCells count="1">
    <mergeCell ref="B39:F39"/>
  </mergeCells>
  <phoneticPr fontId="12" type="noConversion"/>
  <printOptions horizontalCentered="1" verticalCentered="1"/>
  <pageMargins left="0.31496062992125984" right="0.39370078740157483" top="0.4" bottom="0.32" header="0.3" footer="0.28000000000000003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9"/>
  <sheetViews>
    <sheetView showGridLines="0" workbookViewId="0"/>
  </sheetViews>
  <sheetFormatPr baseColWidth="10" defaultRowHeight="12.75"/>
  <cols>
    <col min="1" max="1" width="2.140625" customWidth="1"/>
    <col min="2" max="2" width="33.28515625" customWidth="1"/>
    <col min="3" max="4" width="7.7109375" hidden="1" customWidth="1"/>
    <col min="5" max="6" width="7.7109375" customWidth="1"/>
    <col min="7" max="7" width="9.42578125" customWidth="1"/>
    <col min="8" max="8" width="9.140625" customWidth="1"/>
    <col min="9" max="9" width="9.5703125" customWidth="1"/>
    <col min="10" max="10" width="10.28515625" customWidth="1"/>
    <col min="11" max="11" width="8.5703125" customWidth="1"/>
    <col min="12" max="12" width="7.7109375" customWidth="1"/>
    <col min="13" max="13" width="9.28515625" customWidth="1"/>
    <col min="14" max="14" width="10" customWidth="1"/>
    <col min="15" max="15" width="1.42578125" customWidth="1"/>
    <col min="16" max="16" width="9.140625" customWidth="1"/>
    <col min="17" max="17" width="8.7109375" customWidth="1"/>
    <col min="18" max="18" width="9.140625" customWidth="1"/>
    <col min="19" max="19" width="10.28515625" customWidth="1"/>
    <col min="20" max="20" width="8.140625" customWidth="1"/>
  </cols>
  <sheetData>
    <row r="3" spans="2:19" ht="16.5" customHeight="1">
      <c r="B3" s="443" t="s">
        <v>235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</row>
    <row r="4" spans="2:19" ht="4.5" customHeight="1"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</row>
    <row r="5" spans="2:19" ht="15" customHeight="1">
      <c r="B5" s="444" t="s">
        <v>117</v>
      </c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</row>
    <row r="6" spans="2:19">
      <c r="B6" s="445" t="s">
        <v>222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</row>
    <row r="7" spans="2:19" ht="14.25" customHeight="1"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40"/>
      <c r="N7" s="40"/>
      <c r="O7" s="40"/>
      <c r="P7" s="40"/>
      <c r="Q7" s="40"/>
      <c r="R7" s="40"/>
      <c r="S7" s="40"/>
    </row>
    <row r="8" spans="2:19" ht="25.5" customHeight="1">
      <c r="B8" s="250" t="s">
        <v>107</v>
      </c>
      <c r="C8" s="446" t="s">
        <v>125</v>
      </c>
      <c r="D8" s="446"/>
      <c r="E8" s="446" t="s">
        <v>10</v>
      </c>
      <c r="F8" s="446"/>
      <c r="G8" s="447" t="s">
        <v>58</v>
      </c>
      <c r="H8" s="447"/>
      <c r="I8" s="446" t="s">
        <v>14</v>
      </c>
      <c r="J8" s="446"/>
      <c r="K8" s="446" t="s">
        <v>59</v>
      </c>
      <c r="L8" s="446"/>
      <c r="M8" s="446" t="s">
        <v>119</v>
      </c>
      <c r="N8" s="446"/>
      <c r="O8" s="190"/>
      <c r="P8" s="447" t="s">
        <v>120</v>
      </c>
      <c r="Q8" s="447"/>
      <c r="R8" s="446" t="s">
        <v>20</v>
      </c>
      <c r="S8" s="446"/>
    </row>
    <row r="9" spans="2:19">
      <c r="B9" s="191"/>
      <c r="C9" s="250">
        <v>2017</v>
      </c>
      <c r="D9" s="250">
        <v>2016</v>
      </c>
      <c r="E9" s="192" t="s">
        <v>417</v>
      </c>
      <c r="F9" s="192" t="s">
        <v>418</v>
      </c>
      <c r="G9" s="192" t="s">
        <v>417</v>
      </c>
      <c r="H9" s="192" t="s">
        <v>418</v>
      </c>
      <c r="I9" s="192" t="s">
        <v>417</v>
      </c>
      <c r="J9" s="192" t="s">
        <v>418</v>
      </c>
      <c r="K9" s="192" t="s">
        <v>417</v>
      </c>
      <c r="L9" s="192" t="s">
        <v>418</v>
      </c>
      <c r="M9" s="192" t="s">
        <v>417</v>
      </c>
      <c r="N9" s="192" t="s">
        <v>418</v>
      </c>
      <c r="O9" s="193"/>
      <c r="P9" s="192" t="s">
        <v>417</v>
      </c>
      <c r="Q9" s="192" t="s">
        <v>418</v>
      </c>
      <c r="R9" s="192" t="s">
        <v>417</v>
      </c>
      <c r="S9" s="192" t="s">
        <v>418</v>
      </c>
    </row>
    <row r="10" spans="2:19">
      <c r="B10" s="252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40"/>
      <c r="P10" s="253"/>
      <c r="Q10" s="253"/>
      <c r="R10" s="253"/>
      <c r="S10" s="253"/>
    </row>
    <row r="11" spans="2:19">
      <c r="B11" s="194" t="s">
        <v>106</v>
      </c>
      <c r="C11" s="254">
        <v>1474818</v>
      </c>
      <c r="D11" s="254">
        <v>1155806</v>
      </c>
      <c r="E11" s="254">
        <v>82</v>
      </c>
      <c r="F11" s="254">
        <v>51</v>
      </c>
      <c r="G11" s="254">
        <v>208</v>
      </c>
      <c r="H11" s="254">
        <v>159</v>
      </c>
      <c r="I11" s="254">
        <v>293</v>
      </c>
      <c r="J11" s="254">
        <v>261</v>
      </c>
      <c r="K11" s="254">
        <v>133</v>
      </c>
      <c r="L11" s="254">
        <v>127</v>
      </c>
      <c r="M11" s="254">
        <v>716</v>
      </c>
      <c r="N11" s="254">
        <v>598</v>
      </c>
      <c r="O11" s="254">
        <v>716</v>
      </c>
      <c r="P11" s="254">
        <v>-172</v>
      </c>
      <c r="Q11" s="254">
        <v>-185</v>
      </c>
      <c r="R11" s="254">
        <v>544</v>
      </c>
      <c r="S11" s="254">
        <v>413</v>
      </c>
    </row>
    <row r="12" spans="2:19">
      <c r="B12" s="195" t="s">
        <v>110</v>
      </c>
      <c r="C12" s="253">
        <v>1067435</v>
      </c>
      <c r="D12" s="253">
        <v>760297</v>
      </c>
      <c r="E12" s="253">
        <v>0</v>
      </c>
      <c r="F12" s="253">
        <v>0</v>
      </c>
      <c r="G12" s="253">
        <v>91</v>
      </c>
      <c r="H12" s="253">
        <v>65</v>
      </c>
      <c r="I12" s="253">
        <v>154</v>
      </c>
      <c r="J12" s="253">
        <v>130</v>
      </c>
      <c r="K12" s="253">
        <v>73</v>
      </c>
      <c r="L12" s="253">
        <v>78</v>
      </c>
      <c r="M12" s="253">
        <v>318</v>
      </c>
      <c r="N12" s="253">
        <v>273</v>
      </c>
      <c r="O12" s="253">
        <v>318</v>
      </c>
      <c r="P12" s="253">
        <v>-172</v>
      </c>
      <c r="Q12" s="253">
        <v>-120</v>
      </c>
      <c r="R12" s="253">
        <v>146</v>
      </c>
      <c r="S12" s="253">
        <v>153</v>
      </c>
    </row>
    <row r="13" spans="2:19">
      <c r="B13" s="195" t="s">
        <v>109</v>
      </c>
      <c r="C13" s="253">
        <v>264112</v>
      </c>
      <c r="D13" s="253">
        <v>274938</v>
      </c>
      <c r="E13" s="253">
        <v>0</v>
      </c>
      <c r="F13" s="253">
        <v>0</v>
      </c>
      <c r="G13" s="253">
        <v>90</v>
      </c>
      <c r="H13" s="253">
        <v>70</v>
      </c>
      <c r="I13" s="253">
        <v>112</v>
      </c>
      <c r="J13" s="253">
        <v>95</v>
      </c>
      <c r="K13" s="253">
        <v>52</v>
      </c>
      <c r="L13" s="253">
        <v>40</v>
      </c>
      <c r="M13" s="253">
        <v>254</v>
      </c>
      <c r="N13" s="253">
        <v>205</v>
      </c>
      <c r="O13" s="253">
        <v>254</v>
      </c>
      <c r="P13" s="253">
        <v>0</v>
      </c>
      <c r="Q13" s="253">
        <v>-65</v>
      </c>
      <c r="R13" s="253">
        <v>254</v>
      </c>
      <c r="S13" s="253">
        <v>140</v>
      </c>
    </row>
    <row r="14" spans="2:19">
      <c r="B14" s="195" t="s">
        <v>112</v>
      </c>
      <c r="C14" s="253">
        <v>140340</v>
      </c>
      <c r="D14" s="253">
        <v>98451</v>
      </c>
      <c r="E14" s="253">
        <v>82</v>
      </c>
      <c r="F14" s="253">
        <v>51</v>
      </c>
      <c r="G14" s="253">
        <v>23</v>
      </c>
      <c r="H14" s="253">
        <v>22</v>
      </c>
      <c r="I14" s="253">
        <v>27</v>
      </c>
      <c r="J14" s="253">
        <v>36</v>
      </c>
      <c r="K14" s="253">
        <v>2</v>
      </c>
      <c r="L14" s="253">
        <v>4</v>
      </c>
      <c r="M14" s="253">
        <v>135</v>
      </c>
      <c r="N14" s="253">
        <v>113</v>
      </c>
      <c r="O14" s="253">
        <v>134</v>
      </c>
      <c r="P14" s="253">
        <v>0</v>
      </c>
      <c r="Q14" s="253">
        <v>0</v>
      </c>
      <c r="R14" s="253">
        <v>135</v>
      </c>
      <c r="S14" s="253">
        <v>113</v>
      </c>
    </row>
    <row r="15" spans="2:19">
      <c r="B15" s="195" t="s">
        <v>111</v>
      </c>
      <c r="C15" s="253">
        <v>2931</v>
      </c>
      <c r="D15" s="253">
        <v>22120</v>
      </c>
      <c r="E15" s="253">
        <v>0</v>
      </c>
      <c r="F15" s="253">
        <v>0</v>
      </c>
      <c r="G15" s="253">
        <v>4</v>
      </c>
      <c r="H15" s="253">
        <v>2</v>
      </c>
      <c r="I15" s="253">
        <v>0</v>
      </c>
      <c r="J15" s="253">
        <v>0</v>
      </c>
      <c r="K15" s="253">
        <v>6</v>
      </c>
      <c r="L15" s="253">
        <v>5</v>
      </c>
      <c r="M15" s="253">
        <v>9</v>
      </c>
      <c r="N15" s="253">
        <v>7</v>
      </c>
      <c r="O15" s="253">
        <v>10</v>
      </c>
      <c r="P15" s="253">
        <v>0</v>
      </c>
      <c r="Q15" s="253">
        <v>0</v>
      </c>
      <c r="R15" s="253">
        <v>9</v>
      </c>
      <c r="S15" s="253">
        <v>7</v>
      </c>
    </row>
    <row r="16" spans="2:19">
      <c r="B16" s="252"/>
      <c r="C16" s="255"/>
      <c r="D16" s="256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</row>
    <row r="17" spans="2:20">
      <c r="B17" s="194" t="s">
        <v>57</v>
      </c>
      <c r="C17" s="254">
        <v>1112914</v>
      </c>
      <c r="D17" s="254">
        <v>997836</v>
      </c>
      <c r="E17" s="254">
        <v>427</v>
      </c>
      <c r="F17" s="254">
        <v>317</v>
      </c>
      <c r="G17" s="254">
        <v>840</v>
      </c>
      <c r="H17" s="254">
        <v>555</v>
      </c>
      <c r="I17" s="254">
        <v>339</v>
      </c>
      <c r="J17" s="254">
        <v>313</v>
      </c>
      <c r="K17" s="254">
        <v>226</v>
      </c>
      <c r="L17" s="254">
        <v>215</v>
      </c>
      <c r="M17" s="254">
        <v>1832</v>
      </c>
      <c r="N17" s="254">
        <v>1399</v>
      </c>
      <c r="O17" s="254">
        <v>1831</v>
      </c>
      <c r="P17" s="254">
        <v>0</v>
      </c>
      <c r="Q17" s="254">
        <v>0</v>
      </c>
      <c r="R17" s="254">
        <v>1832</v>
      </c>
      <c r="S17" s="254">
        <v>1399</v>
      </c>
    </row>
    <row r="18" spans="2:20">
      <c r="B18" s="195" t="s">
        <v>113</v>
      </c>
      <c r="C18" s="253">
        <v>407437</v>
      </c>
      <c r="D18" s="253">
        <v>335917</v>
      </c>
      <c r="E18" s="253">
        <v>156</v>
      </c>
      <c r="F18" s="253">
        <v>92</v>
      </c>
      <c r="G18" s="253">
        <v>347</v>
      </c>
      <c r="H18" s="253">
        <v>355</v>
      </c>
      <c r="I18" s="253">
        <v>142</v>
      </c>
      <c r="J18" s="253">
        <v>132</v>
      </c>
      <c r="K18" s="253">
        <v>117</v>
      </c>
      <c r="L18" s="253">
        <v>72</v>
      </c>
      <c r="M18" s="253">
        <v>762</v>
      </c>
      <c r="N18" s="253">
        <v>651</v>
      </c>
      <c r="O18" s="253">
        <v>762</v>
      </c>
      <c r="P18" s="253">
        <v>0</v>
      </c>
      <c r="Q18" s="253">
        <v>0</v>
      </c>
      <c r="R18" s="253">
        <v>762</v>
      </c>
      <c r="S18" s="253">
        <v>651</v>
      </c>
    </row>
    <row r="19" spans="2:20">
      <c r="B19" s="195" t="s">
        <v>114</v>
      </c>
      <c r="C19" s="253">
        <v>350157</v>
      </c>
      <c r="D19" s="253">
        <v>281979</v>
      </c>
      <c r="E19" s="253">
        <v>144</v>
      </c>
      <c r="F19" s="253">
        <v>112</v>
      </c>
      <c r="G19" s="253">
        <v>155</v>
      </c>
      <c r="H19" s="253">
        <v>191</v>
      </c>
      <c r="I19" s="253">
        <v>67</v>
      </c>
      <c r="J19" s="253">
        <v>61</v>
      </c>
      <c r="K19" s="253">
        <v>30</v>
      </c>
      <c r="L19" s="253">
        <v>20</v>
      </c>
      <c r="M19" s="253">
        <v>396</v>
      </c>
      <c r="N19" s="253">
        <v>384</v>
      </c>
      <c r="O19" s="253">
        <v>396</v>
      </c>
      <c r="P19" s="253">
        <v>0</v>
      </c>
      <c r="Q19" s="253">
        <v>0</v>
      </c>
      <c r="R19" s="253">
        <v>396</v>
      </c>
      <c r="S19" s="253">
        <v>384</v>
      </c>
    </row>
    <row r="20" spans="2:20">
      <c r="B20" s="195" t="s">
        <v>115</v>
      </c>
      <c r="C20" s="253">
        <v>230416</v>
      </c>
      <c r="D20" s="253">
        <v>196219</v>
      </c>
      <c r="E20" s="253">
        <v>45</v>
      </c>
      <c r="F20" s="253">
        <v>34</v>
      </c>
      <c r="G20" s="253">
        <v>51</v>
      </c>
      <c r="H20" s="253">
        <v>60</v>
      </c>
      <c r="I20" s="253">
        <v>26</v>
      </c>
      <c r="J20" s="253">
        <v>25</v>
      </c>
      <c r="K20" s="253">
        <v>44</v>
      </c>
      <c r="L20" s="253">
        <v>26</v>
      </c>
      <c r="M20" s="253">
        <v>166</v>
      </c>
      <c r="N20" s="253">
        <v>144</v>
      </c>
      <c r="O20" s="253">
        <v>166</v>
      </c>
      <c r="P20" s="253">
        <v>0</v>
      </c>
      <c r="Q20" s="253">
        <v>0</v>
      </c>
      <c r="R20" s="253">
        <v>166</v>
      </c>
      <c r="S20" s="253">
        <v>144</v>
      </c>
    </row>
    <row r="21" spans="2:20">
      <c r="B21" s="195" t="s">
        <v>116</v>
      </c>
      <c r="C21" s="253">
        <v>124904</v>
      </c>
      <c r="D21" s="253">
        <v>183721</v>
      </c>
      <c r="E21" s="253">
        <v>82</v>
      </c>
      <c r="F21" s="253">
        <v>79</v>
      </c>
      <c r="G21" s="253">
        <v>287</v>
      </c>
      <c r="H21" s="253">
        <v>-51</v>
      </c>
      <c r="I21" s="253">
        <v>104</v>
      </c>
      <c r="J21" s="253">
        <v>95</v>
      </c>
      <c r="K21" s="253">
        <v>35</v>
      </c>
      <c r="L21" s="253">
        <v>97</v>
      </c>
      <c r="M21" s="253">
        <v>508</v>
      </c>
      <c r="N21" s="253">
        <v>220</v>
      </c>
      <c r="O21" s="253">
        <v>508</v>
      </c>
      <c r="P21" s="253">
        <v>0</v>
      </c>
      <c r="Q21" s="253">
        <v>0</v>
      </c>
      <c r="R21" s="253">
        <v>508</v>
      </c>
      <c r="S21" s="253">
        <v>220</v>
      </c>
    </row>
    <row r="22" spans="2:20">
      <c r="B22" s="194" t="s">
        <v>118</v>
      </c>
      <c r="C22" s="254">
        <v>-340368</v>
      </c>
      <c r="D22" s="254">
        <v>-267341</v>
      </c>
      <c r="E22" s="254">
        <v>0</v>
      </c>
      <c r="F22" s="254">
        <v>0</v>
      </c>
      <c r="G22" s="254">
        <v>-78</v>
      </c>
      <c r="H22" s="254">
        <v>-81</v>
      </c>
      <c r="I22" s="254">
        <v>-56</v>
      </c>
      <c r="J22" s="254">
        <v>-61</v>
      </c>
      <c r="K22" s="254">
        <v>-39</v>
      </c>
      <c r="L22" s="254">
        <v>-42</v>
      </c>
      <c r="M22" s="254">
        <v>-173</v>
      </c>
      <c r="N22" s="254">
        <v>-184</v>
      </c>
      <c r="O22" s="254">
        <v>-173</v>
      </c>
      <c r="P22" s="254">
        <v>172</v>
      </c>
      <c r="Q22" s="254">
        <v>185</v>
      </c>
      <c r="R22" s="254">
        <v>-1</v>
      </c>
      <c r="S22" s="254">
        <v>1</v>
      </c>
    </row>
    <row r="23" spans="2:20">
      <c r="B23" s="196"/>
      <c r="C23" s="196"/>
      <c r="D23" s="196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196"/>
    </row>
    <row r="24" spans="2:20" s="251" customFormat="1">
      <c r="B24" s="197" t="s">
        <v>108</v>
      </c>
      <c r="C24" s="257">
        <v>2247364</v>
      </c>
      <c r="D24" s="257">
        <v>1886301</v>
      </c>
      <c r="E24" s="258">
        <v>509</v>
      </c>
      <c r="F24" s="258">
        <v>368</v>
      </c>
      <c r="G24" s="258">
        <v>970</v>
      </c>
      <c r="H24" s="258">
        <v>633</v>
      </c>
      <c r="I24" s="258">
        <v>576</v>
      </c>
      <c r="J24" s="258">
        <v>513</v>
      </c>
      <c r="K24" s="258">
        <v>320</v>
      </c>
      <c r="L24" s="258">
        <v>300</v>
      </c>
      <c r="M24" s="258">
        <v>2375</v>
      </c>
      <c r="N24" s="258">
        <v>1813</v>
      </c>
      <c r="O24" s="258">
        <v>2374</v>
      </c>
      <c r="P24" s="258">
        <v>0</v>
      </c>
      <c r="Q24" s="258">
        <v>0</v>
      </c>
      <c r="R24" s="258">
        <v>2375</v>
      </c>
      <c r="S24" s="258">
        <v>1813</v>
      </c>
    </row>
    <row r="27" spans="2:20" s="114" customFormat="1">
      <c r="B27" s="198" t="s">
        <v>230</v>
      </c>
      <c r="C27" s="259">
        <v>361063</v>
      </c>
      <c r="D27" s="260">
        <v>0.19141324740855251</v>
      </c>
      <c r="E27" s="258">
        <v>141</v>
      </c>
      <c r="F27" s="273">
        <v>0.38315217391304301</v>
      </c>
      <c r="G27" s="258">
        <v>337</v>
      </c>
      <c r="H27" s="273">
        <v>0.53200000000000003</v>
      </c>
      <c r="I27" s="258">
        <v>63</v>
      </c>
      <c r="J27" s="273">
        <v>0.12280701754385964</v>
      </c>
      <c r="K27" s="242">
        <v>20</v>
      </c>
      <c r="L27" s="273">
        <v>6.6666666666666666E-2</v>
      </c>
      <c r="M27" s="258">
        <v>562</v>
      </c>
      <c r="N27" s="273">
        <v>0.31</v>
      </c>
      <c r="O27" s="258">
        <v>560</v>
      </c>
      <c r="P27" s="258">
        <v>0</v>
      </c>
      <c r="Q27" s="258">
        <v>0</v>
      </c>
      <c r="R27" s="258">
        <v>562</v>
      </c>
      <c r="S27" s="273">
        <v>0.31</v>
      </c>
    </row>
    <row r="28" spans="2:20" ht="12" customHeight="1">
      <c r="B28" s="261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2:20" ht="12.75" customHeight="1">
      <c r="B29" s="137"/>
    </row>
  </sheetData>
  <mergeCells count="11">
    <mergeCell ref="B3:S4"/>
    <mergeCell ref="B5:S5"/>
    <mergeCell ref="B6:S6"/>
    <mergeCell ref="C8:D8"/>
    <mergeCell ref="E8:F8"/>
    <mergeCell ref="G8:H8"/>
    <mergeCell ref="I8:J8"/>
    <mergeCell ref="K8:L8"/>
    <mergeCell ref="M8:N8"/>
    <mergeCell ref="P8:Q8"/>
    <mergeCell ref="R8:S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showGridLines="0" workbookViewId="0"/>
  </sheetViews>
  <sheetFormatPr baseColWidth="10" defaultRowHeight="12.75"/>
  <cols>
    <col min="1" max="1" width="1.5703125" customWidth="1"/>
    <col min="2" max="2" width="56.42578125" bestFit="1" customWidth="1"/>
    <col min="3" max="3" width="3.42578125" customWidth="1"/>
    <col min="5" max="5" width="2.7109375" customWidth="1"/>
    <col min="7" max="7" width="4.140625" customWidth="1"/>
    <col min="9" max="9" width="4.28515625" customWidth="1"/>
  </cols>
  <sheetData>
    <row r="1" spans="1:1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>
      <c r="A3" s="40"/>
      <c r="B3" s="449" t="s">
        <v>177</v>
      </c>
      <c r="C3" s="449"/>
      <c r="D3" s="449"/>
      <c r="E3" s="449"/>
      <c r="F3" s="449"/>
      <c r="G3" s="449"/>
      <c r="H3" s="449"/>
      <c r="I3" s="449"/>
      <c r="J3" s="449"/>
      <c r="K3" s="40"/>
      <c r="L3" s="40"/>
    </row>
    <row r="4" spans="1:12">
      <c r="A4" s="40"/>
      <c r="B4" s="449" t="s">
        <v>175</v>
      </c>
      <c r="C4" s="449"/>
      <c r="D4" s="449"/>
      <c r="E4" s="449"/>
      <c r="F4" s="449"/>
      <c r="G4" s="449"/>
      <c r="H4" s="449"/>
      <c r="I4" s="449"/>
      <c r="J4" s="449"/>
      <c r="K4" s="40"/>
      <c r="L4" s="40"/>
    </row>
    <row r="5" spans="1:12">
      <c r="A5" s="40"/>
      <c r="B5" s="450"/>
      <c r="C5" s="450"/>
      <c r="D5" s="450"/>
      <c r="E5" s="450"/>
      <c r="F5" s="450"/>
      <c r="G5" s="450"/>
      <c r="H5" s="450"/>
      <c r="I5" s="450"/>
      <c r="J5" s="450"/>
      <c r="K5" s="40"/>
      <c r="L5" s="40"/>
    </row>
    <row r="6" spans="1:12">
      <c r="A6" s="40"/>
      <c r="B6" s="220"/>
      <c r="C6" s="220"/>
      <c r="D6" s="451" t="s">
        <v>406</v>
      </c>
      <c r="E6" s="451"/>
      <c r="F6" s="451"/>
      <c r="G6" s="451"/>
      <c r="H6" s="451"/>
      <c r="I6" s="451"/>
      <c r="J6" s="451"/>
      <c r="K6" s="40"/>
      <c r="L6" s="40"/>
    </row>
    <row r="7" spans="1:12">
      <c r="A7" s="40"/>
      <c r="B7" s="220"/>
      <c r="C7" s="220"/>
      <c r="D7" s="221">
        <v>2018</v>
      </c>
      <c r="E7" s="221"/>
      <c r="F7" s="221">
        <v>2017</v>
      </c>
      <c r="G7" s="221"/>
      <c r="H7" s="221" t="s">
        <v>55</v>
      </c>
      <c r="I7" s="222"/>
      <c r="J7" s="221" t="s">
        <v>55</v>
      </c>
      <c r="K7" s="40"/>
      <c r="L7" s="40"/>
    </row>
    <row r="8" spans="1:12">
      <c r="A8" s="40"/>
      <c r="B8" s="220"/>
      <c r="C8" s="220"/>
      <c r="D8" s="448" t="s">
        <v>223</v>
      </c>
      <c r="E8" s="448"/>
      <c r="F8" s="448"/>
      <c r="G8" s="448"/>
      <c r="H8" s="448"/>
      <c r="I8" s="222"/>
      <c r="J8" s="222" t="s">
        <v>21</v>
      </c>
      <c r="K8" s="40"/>
      <c r="L8" s="40"/>
    </row>
    <row r="9" spans="1:12">
      <c r="A9" s="40"/>
      <c r="B9" s="223" t="s">
        <v>181</v>
      </c>
      <c r="C9" s="220"/>
      <c r="D9" s="220"/>
      <c r="E9" s="220"/>
      <c r="F9" s="220"/>
      <c r="G9" s="220"/>
      <c r="H9" s="220"/>
      <c r="I9" s="220"/>
      <c r="J9" s="220"/>
      <c r="K9" s="40"/>
      <c r="L9" s="40"/>
    </row>
    <row r="10" spans="1:12">
      <c r="A10" s="40"/>
      <c r="B10" s="220" t="s">
        <v>10</v>
      </c>
      <c r="C10" s="220"/>
      <c r="D10" s="224">
        <v>84</v>
      </c>
      <c r="E10" s="220"/>
      <c r="F10" s="224">
        <v>53</v>
      </c>
      <c r="G10" s="224"/>
      <c r="H10" s="224">
        <v>31</v>
      </c>
      <c r="I10" s="220"/>
      <c r="J10" s="225">
        <v>58.49056603773586</v>
      </c>
      <c r="K10" s="40"/>
      <c r="L10" s="40"/>
    </row>
    <row r="11" spans="1:12">
      <c r="A11" s="40"/>
      <c r="B11" s="220" t="s">
        <v>58</v>
      </c>
      <c r="C11" s="220"/>
      <c r="D11" s="224">
        <v>241</v>
      </c>
      <c r="E11" s="220"/>
      <c r="F11" s="224">
        <v>189</v>
      </c>
      <c r="G11" s="224"/>
      <c r="H11" s="224">
        <v>52</v>
      </c>
      <c r="I11" s="220"/>
      <c r="J11" s="225">
        <v>27.513227513227513</v>
      </c>
      <c r="K11" s="40"/>
      <c r="L11" s="40"/>
    </row>
    <row r="12" spans="1:12">
      <c r="A12" s="40"/>
      <c r="B12" s="220" t="s">
        <v>14</v>
      </c>
      <c r="C12" s="220"/>
      <c r="D12" s="224">
        <v>307</v>
      </c>
      <c r="E12" s="220"/>
      <c r="F12" s="224">
        <v>272</v>
      </c>
      <c r="G12" s="224"/>
      <c r="H12" s="224">
        <v>35</v>
      </c>
      <c r="I12" s="220"/>
      <c r="J12" s="225">
        <v>12.867647058823529</v>
      </c>
      <c r="K12" s="40"/>
      <c r="L12" s="40"/>
    </row>
    <row r="13" spans="1:12">
      <c r="A13" s="40"/>
      <c r="B13" s="220" t="s">
        <v>59</v>
      </c>
      <c r="C13" s="220"/>
      <c r="D13" s="224">
        <v>198</v>
      </c>
      <c r="E13" s="220"/>
      <c r="F13" s="224">
        <v>172</v>
      </c>
      <c r="G13" s="224"/>
      <c r="H13" s="224">
        <v>26</v>
      </c>
      <c r="I13" s="220"/>
      <c r="J13" s="225">
        <v>15.116279069767447</v>
      </c>
      <c r="K13" s="40"/>
      <c r="L13" s="40"/>
    </row>
    <row r="14" spans="1:12">
      <c r="A14" s="40"/>
      <c r="B14" s="226" t="s">
        <v>186</v>
      </c>
      <c r="C14" s="230"/>
      <c r="D14" s="209">
        <v>830</v>
      </c>
      <c r="E14" s="226"/>
      <c r="F14" s="209">
        <v>686</v>
      </c>
      <c r="G14" s="209"/>
      <c r="H14" s="209">
        <v>144</v>
      </c>
      <c r="I14" s="226"/>
      <c r="J14" s="227">
        <v>20.991253644314867</v>
      </c>
      <c r="K14" s="40"/>
      <c r="L14" s="40"/>
    </row>
    <row r="15" spans="1:12">
      <c r="A15" s="40"/>
      <c r="B15" s="223" t="s">
        <v>176</v>
      </c>
      <c r="C15" s="220"/>
      <c r="D15" s="224"/>
      <c r="E15" s="220"/>
      <c r="F15" s="224"/>
      <c r="G15" s="224"/>
      <c r="H15" s="224"/>
      <c r="I15" s="220"/>
      <c r="J15" s="225"/>
      <c r="K15" s="40"/>
      <c r="L15" s="40"/>
    </row>
    <row r="16" spans="1:12">
      <c r="A16" s="40"/>
      <c r="B16" s="220" t="s">
        <v>10</v>
      </c>
      <c r="C16" s="220"/>
      <c r="D16" s="224">
        <v>448</v>
      </c>
      <c r="E16" s="220"/>
      <c r="F16" s="224">
        <v>336</v>
      </c>
      <c r="G16" s="224"/>
      <c r="H16" s="224">
        <v>112</v>
      </c>
      <c r="I16" s="220"/>
      <c r="J16" s="225">
        <v>33.333333333333329</v>
      </c>
      <c r="K16" s="40"/>
      <c r="L16" s="40"/>
    </row>
    <row r="17" spans="1:12">
      <c r="A17" s="40"/>
      <c r="B17" s="220" t="s">
        <v>58</v>
      </c>
      <c r="C17" s="220"/>
      <c r="D17" s="224">
        <v>1076</v>
      </c>
      <c r="E17" s="220"/>
      <c r="F17" s="224">
        <v>918</v>
      </c>
      <c r="G17" s="224"/>
      <c r="H17" s="224">
        <v>158</v>
      </c>
      <c r="I17" s="220"/>
      <c r="J17" s="225">
        <v>17.211328976034856</v>
      </c>
      <c r="K17" s="40"/>
      <c r="L17" s="40"/>
    </row>
    <row r="18" spans="1:12">
      <c r="A18" s="40"/>
      <c r="B18" s="220" t="s">
        <v>14</v>
      </c>
      <c r="C18" s="220"/>
      <c r="D18" s="224">
        <v>408</v>
      </c>
      <c r="E18" s="220"/>
      <c r="F18" s="224">
        <v>377</v>
      </c>
      <c r="G18" s="224"/>
      <c r="H18" s="224">
        <v>31</v>
      </c>
      <c r="I18" s="220"/>
      <c r="J18" s="225">
        <v>8.2228116710875376</v>
      </c>
      <c r="K18" s="40"/>
      <c r="L18" s="40"/>
    </row>
    <row r="19" spans="1:12">
      <c r="A19" s="40"/>
      <c r="B19" s="220" t="s">
        <v>59</v>
      </c>
      <c r="C19" s="220"/>
      <c r="D19" s="224">
        <v>237</v>
      </c>
      <c r="E19" s="220"/>
      <c r="F19" s="224">
        <v>227</v>
      </c>
      <c r="G19" s="224"/>
      <c r="H19" s="224">
        <v>10</v>
      </c>
      <c r="I19" s="220"/>
      <c r="J19" s="225">
        <v>4.4052863436123246</v>
      </c>
      <c r="K19" s="40"/>
      <c r="L19" s="40"/>
    </row>
    <row r="20" spans="1:12">
      <c r="A20" s="40"/>
      <c r="B20" s="226" t="s">
        <v>187</v>
      </c>
      <c r="C20" s="230"/>
      <c r="D20" s="209">
        <v>2169</v>
      </c>
      <c r="E20" s="226"/>
      <c r="F20" s="209">
        <v>1858</v>
      </c>
      <c r="G20" s="209"/>
      <c r="H20" s="209">
        <v>311</v>
      </c>
      <c r="I20" s="226"/>
      <c r="J20" s="227">
        <v>16.738428417653385</v>
      </c>
      <c r="K20" s="40"/>
      <c r="L20" s="40"/>
    </row>
    <row r="21" spans="1:12">
      <c r="A21" s="40"/>
      <c r="B21" s="220" t="s">
        <v>178</v>
      </c>
      <c r="C21" s="220"/>
      <c r="D21" s="224">
        <v>-199</v>
      </c>
      <c r="E21" s="220"/>
      <c r="F21" s="224">
        <v>-210</v>
      </c>
      <c r="G21" s="224"/>
      <c r="H21" s="224">
        <v>11</v>
      </c>
      <c r="I21" s="220"/>
      <c r="J21" s="225">
        <v>-5.2380952380952417</v>
      </c>
      <c r="K21" s="40"/>
      <c r="L21" s="40"/>
    </row>
    <row r="22" spans="1:12">
      <c r="A22" s="40"/>
      <c r="B22" s="228" t="s">
        <v>179</v>
      </c>
      <c r="C22" s="229"/>
      <c r="D22" s="231">
        <v>2800</v>
      </c>
      <c r="E22" s="228"/>
      <c r="F22" s="231">
        <v>2334</v>
      </c>
      <c r="G22" s="231"/>
      <c r="H22" s="231">
        <v>466</v>
      </c>
      <c r="I22" s="228"/>
      <c r="J22" s="232">
        <v>19.965724078834612</v>
      </c>
      <c r="K22" s="40"/>
      <c r="L22" s="40"/>
    </row>
    <row r="23" spans="1:12">
      <c r="A23" s="40"/>
      <c r="B23" s="220"/>
      <c r="C23" s="220"/>
      <c r="D23" s="224"/>
      <c r="E23" s="220"/>
      <c r="F23" s="224"/>
      <c r="G23" s="224"/>
      <c r="H23" s="224"/>
      <c r="I23" s="220"/>
      <c r="J23" s="225"/>
      <c r="K23" s="40"/>
      <c r="L23" s="40"/>
    </row>
    <row r="24" spans="1:12">
      <c r="A24" s="40"/>
      <c r="B24" s="223" t="s">
        <v>181</v>
      </c>
      <c r="C24" s="220"/>
      <c r="D24" s="224"/>
      <c r="E24" s="220"/>
      <c r="F24" s="224"/>
      <c r="G24" s="224"/>
      <c r="H24" s="224"/>
      <c r="I24" s="220"/>
      <c r="J24" s="225"/>
      <c r="K24" s="40"/>
      <c r="L24" s="40"/>
    </row>
    <row r="25" spans="1:12">
      <c r="A25" s="40"/>
      <c r="B25" s="220" t="s">
        <v>10</v>
      </c>
      <c r="C25" s="220"/>
      <c r="D25" s="224">
        <v>-7</v>
      </c>
      <c r="E25" s="220"/>
      <c r="F25" s="224">
        <v>-6</v>
      </c>
      <c r="G25" s="224"/>
      <c r="H25" s="224">
        <v>-1</v>
      </c>
      <c r="I25" s="220"/>
      <c r="J25" s="225">
        <v>-16.666666666666675</v>
      </c>
      <c r="K25" s="40"/>
      <c r="L25" s="40"/>
    </row>
    <row r="26" spans="1:12">
      <c r="A26" s="40"/>
      <c r="B26" s="220" t="s">
        <v>58</v>
      </c>
      <c r="C26" s="220"/>
      <c r="D26" s="224">
        <v>-126</v>
      </c>
      <c r="E26" s="220"/>
      <c r="F26" s="224">
        <v>-90</v>
      </c>
      <c r="G26" s="224"/>
      <c r="H26" s="224">
        <v>-36</v>
      </c>
      <c r="I26" s="220"/>
      <c r="J26" s="225">
        <v>-39.999999999999993</v>
      </c>
      <c r="K26" s="40"/>
      <c r="L26" s="40"/>
    </row>
    <row r="27" spans="1:12">
      <c r="A27" s="40"/>
      <c r="B27" s="220" t="s">
        <v>14</v>
      </c>
      <c r="C27" s="220"/>
      <c r="D27" s="224">
        <v>-113</v>
      </c>
      <c r="E27" s="220"/>
      <c r="F27" s="224">
        <v>-89</v>
      </c>
      <c r="G27" s="224"/>
      <c r="H27" s="224">
        <v>-24</v>
      </c>
      <c r="I27" s="220"/>
      <c r="J27" s="225">
        <v>-26.966292134831459</v>
      </c>
      <c r="K27" s="40"/>
      <c r="L27" s="40"/>
    </row>
    <row r="28" spans="1:12">
      <c r="A28" s="40"/>
      <c r="B28" s="220" t="s">
        <v>59</v>
      </c>
      <c r="C28" s="220"/>
      <c r="D28" s="224">
        <v>-104</v>
      </c>
      <c r="E28" s="220"/>
      <c r="F28" s="224">
        <v>-80</v>
      </c>
      <c r="G28" s="224"/>
      <c r="H28" s="224">
        <v>-24</v>
      </c>
      <c r="I28" s="220"/>
      <c r="J28" s="225">
        <v>-30.000000000000004</v>
      </c>
      <c r="K28" s="40"/>
      <c r="L28" s="40"/>
    </row>
    <row r="29" spans="1:12">
      <c r="A29" s="40"/>
      <c r="B29" s="226" t="s">
        <v>188</v>
      </c>
      <c r="C29" s="230"/>
      <c r="D29" s="209">
        <v>-350</v>
      </c>
      <c r="E29" s="226"/>
      <c r="F29" s="209">
        <v>-265</v>
      </c>
      <c r="G29" s="209"/>
      <c r="H29" s="209">
        <v>-85</v>
      </c>
      <c r="I29" s="226"/>
      <c r="J29" s="227">
        <v>-32.075471698113198</v>
      </c>
      <c r="K29" s="40"/>
      <c r="L29" s="40"/>
    </row>
    <row r="30" spans="1:12">
      <c r="A30" s="40"/>
      <c r="B30" s="223" t="s">
        <v>176</v>
      </c>
      <c r="C30" s="220"/>
      <c r="D30" s="224"/>
      <c r="E30" s="220"/>
      <c r="F30" s="224"/>
      <c r="G30" s="224"/>
      <c r="H30" s="224"/>
      <c r="I30" s="220"/>
      <c r="J30" s="225"/>
      <c r="K30" s="40"/>
      <c r="L30" s="40"/>
    </row>
    <row r="31" spans="1:12">
      <c r="A31" s="40"/>
      <c r="B31" s="220" t="s">
        <v>10</v>
      </c>
      <c r="C31" s="220"/>
      <c r="D31" s="224">
        <v>-257</v>
      </c>
      <c r="E31" s="220"/>
      <c r="F31" s="224">
        <v>-196</v>
      </c>
      <c r="G31" s="224"/>
      <c r="H31" s="224">
        <v>-61</v>
      </c>
      <c r="I31" s="220"/>
      <c r="J31" s="225">
        <v>-31.122448979591844</v>
      </c>
      <c r="K31" s="40"/>
      <c r="L31" s="40"/>
    </row>
    <row r="32" spans="1:12">
      <c r="A32" s="40"/>
      <c r="B32" s="220" t="s">
        <v>58</v>
      </c>
      <c r="C32" s="220"/>
      <c r="D32" s="224">
        <v>-751</v>
      </c>
      <c r="E32" s="220"/>
      <c r="F32" s="224">
        <v>-632</v>
      </c>
      <c r="G32" s="224"/>
      <c r="H32" s="224">
        <v>-119</v>
      </c>
      <c r="I32" s="220"/>
      <c r="J32" s="225">
        <v>-18.829113924050624</v>
      </c>
      <c r="K32" s="40"/>
      <c r="L32" s="40"/>
    </row>
    <row r="33" spans="1:12">
      <c r="A33" s="40"/>
      <c r="B33" s="220" t="s">
        <v>14</v>
      </c>
      <c r="C33" s="220"/>
      <c r="D33" s="224">
        <v>-249</v>
      </c>
      <c r="E33" s="220"/>
      <c r="F33" s="224">
        <v>-213</v>
      </c>
      <c r="G33" s="224"/>
      <c r="H33" s="224">
        <v>-36</v>
      </c>
      <c r="I33" s="220"/>
      <c r="J33" s="225">
        <v>-16.901408450704224</v>
      </c>
      <c r="K33" s="40"/>
      <c r="L33" s="40"/>
    </row>
    <row r="34" spans="1:12">
      <c r="A34" s="40"/>
      <c r="B34" s="220" t="s">
        <v>59</v>
      </c>
      <c r="C34" s="220"/>
      <c r="D34" s="224">
        <v>-161</v>
      </c>
      <c r="E34" s="220"/>
      <c r="F34" s="224">
        <v>-155</v>
      </c>
      <c r="G34" s="224"/>
      <c r="H34" s="224">
        <v>-6</v>
      </c>
      <c r="I34" s="220"/>
      <c r="J34" s="225">
        <v>-3.8709677419354938</v>
      </c>
      <c r="K34" s="40"/>
      <c r="L34" s="40"/>
    </row>
    <row r="35" spans="1:12">
      <c r="A35" s="40"/>
      <c r="B35" s="226" t="s">
        <v>189</v>
      </c>
      <c r="C35" s="230"/>
      <c r="D35" s="209">
        <v>-1418</v>
      </c>
      <c r="E35" s="226"/>
      <c r="F35" s="209">
        <v>-1196</v>
      </c>
      <c r="G35" s="209"/>
      <c r="H35" s="209">
        <v>-222</v>
      </c>
      <c r="I35" s="226"/>
      <c r="J35" s="227">
        <v>-18.561872909698995</v>
      </c>
      <c r="K35" s="40"/>
      <c r="L35" s="40"/>
    </row>
    <row r="36" spans="1:12">
      <c r="A36" s="40"/>
      <c r="B36" s="220" t="s">
        <v>178</v>
      </c>
      <c r="C36" s="220"/>
      <c r="D36" s="224">
        <v>198</v>
      </c>
      <c r="E36" s="220"/>
      <c r="F36" s="224">
        <v>209</v>
      </c>
      <c r="G36" s="224"/>
      <c r="H36" s="224">
        <v>-11</v>
      </c>
      <c r="I36" s="220"/>
      <c r="J36" s="225">
        <v>5.2631578947368478</v>
      </c>
      <c r="K36" s="40"/>
      <c r="L36" s="40"/>
    </row>
    <row r="37" spans="1:12">
      <c r="A37" s="40"/>
      <c r="B37" s="228" t="s">
        <v>180</v>
      </c>
      <c r="C37" s="229"/>
      <c r="D37" s="231">
        <v>-1570</v>
      </c>
      <c r="E37" s="228"/>
      <c r="F37" s="231">
        <v>-1252</v>
      </c>
      <c r="G37" s="231"/>
      <c r="H37" s="231">
        <v>-318</v>
      </c>
      <c r="I37" s="228"/>
      <c r="J37" s="232">
        <v>-25.399361022364218</v>
      </c>
      <c r="K37" s="40"/>
      <c r="L37" s="40"/>
    </row>
    <row r="38" spans="1:12">
      <c r="A38" s="40"/>
      <c r="B38" s="220"/>
      <c r="C38" s="220"/>
      <c r="D38" s="224"/>
      <c r="E38" s="220"/>
      <c r="F38" s="224"/>
      <c r="G38" s="224"/>
      <c r="H38" s="224"/>
      <c r="I38" s="220"/>
      <c r="J38" s="225"/>
      <c r="K38" s="40"/>
      <c r="L38" s="40"/>
    </row>
    <row r="39" spans="1:12">
      <c r="A39" s="40"/>
      <c r="B39" s="223" t="s">
        <v>181</v>
      </c>
      <c r="C39" s="220"/>
      <c r="D39" s="224"/>
      <c r="E39" s="220"/>
      <c r="F39" s="224"/>
      <c r="G39" s="224"/>
      <c r="H39" s="224"/>
      <c r="I39" s="220"/>
      <c r="J39" s="225"/>
      <c r="K39" s="40"/>
      <c r="L39" s="40"/>
    </row>
    <row r="40" spans="1:12">
      <c r="A40" s="40"/>
      <c r="B40" s="220" t="s">
        <v>10</v>
      </c>
      <c r="C40" s="220"/>
      <c r="D40" s="224">
        <v>-15</v>
      </c>
      <c r="E40" s="220"/>
      <c r="F40" s="224">
        <v>-15</v>
      </c>
      <c r="G40" s="224"/>
      <c r="H40" s="224">
        <v>0</v>
      </c>
      <c r="I40" s="220"/>
      <c r="J40" s="225">
        <v>0</v>
      </c>
      <c r="K40" s="40"/>
      <c r="L40" s="40"/>
    </row>
    <row r="41" spans="1:12">
      <c r="A41" s="40"/>
      <c r="B41" s="220" t="s">
        <v>58</v>
      </c>
      <c r="C41" s="220"/>
      <c r="D41" s="224">
        <v>-4</v>
      </c>
      <c r="E41" s="220"/>
      <c r="F41" s="224">
        <v>-4</v>
      </c>
      <c r="G41" s="224"/>
      <c r="H41" s="224">
        <v>0</v>
      </c>
      <c r="I41" s="220"/>
      <c r="J41" s="225">
        <v>0</v>
      </c>
      <c r="K41" s="40"/>
      <c r="L41" s="40"/>
    </row>
    <row r="42" spans="1:12">
      <c r="A42" s="40"/>
      <c r="B42" s="220" t="s">
        <v>14</v>
      </c>
      <c r="C42" s="220"/>
      <c r="D42" s="224">
        <v>-8</v>
      </c>
      <c r="E42" s="220"/>
      <c r="F42" s="224">
        <v>-7</v>
      </c>
      <c r="G42" s="224"/>
      <c r="H42" s="224">
        <v>-1</v>
      </c>
      <c r="I42" s="220"/>
      <c r="J42" s="225">
        <v>-14.285714285714279</v>
      </c>
      <c r="K42" s="40"/>
      <c r="L42" s="40"/>
    </row>
    <row r="43" spans="1:12">
      <c r="A43" s="40"/>
      <c r="B43" s="220" t="s">
        <v>59</v>
      </c>
      <c r="C43" s="220"/>
      <c r="D43" s="224">
        <v>-8</v>
      </c>
      <c r="E43" s="220"/>
      <c r="F43" s="224">
        <v>-9</v>
      </c>
      <c r="G43" s="224"/>
      <c r="H43" s="224">
        <v>1</v>
      </c>
      <c r="I43" s="220"/>
      <c r="J43" s="225">
        <v>11.111111111111116</v>
      </c>
      <c r="K43" s="40"/>
      <c r="L43" s="40"/>
    </row>
    <row r="44" spans="1:12">
      <c r="A44" s="40"/>
      <c r="B44" s="226" t="s">
        <v>190</v>
      </c>
      <c r="C44" s="230"/>
      <c r="D44" s="209">
        <v>-35</v>
      </c>
      <c r="E44" s="226"/>
      <c r="F44" s="209">
        <v>-35</v>
      </c>
      <c r="G44" s="209"/>
      <c r="H44" s="209">
        <v>0</v>
      </c>
      <c r="I44" s="226"/>
      <c r="J44" s="227">
        <v>0</v>
      </c>
      <c r="K44" s="40"/>
      <c r="L44" s="40"/>
    </row>
    <row r="45" spans="1:12">
      <c r="A45" s="40"/>
      <c r="B45" s="223" t="s">
        <v>176</v>
      </c>
      <c r="C45" s="220"/>
      <c r="D45" s="224"/>
      <c r="E45" s="220"/>
      <c r="F45" s="224"/>
      <c r="G45" s="224"/>
      <c r="H45" s="224"/>
      <c r="I45" s="220"/>
      <c r="J45" s="225"/>
      <c r="K45" s="40"/>
      <c r="L45" s="40"/>
    </row>
    <row r="46" spans="1:12">
      <c r="A46" s="40"/>
      <c r="B46" s="220" t="s">
        <v>10</v>
      </c>
      <c r="C46" s="220"/>
      <c r="D46" s="224">
        <v>-60</v>
      </c>
      <c r="E46" s="220"/>
      <c r="F46" s="224">
        <v>-56</v>
      </c>
      <c r="G46" s="224"/>
      <c r="H46" s="224">
        <v>-4</v>
      </c>
      <c r="I46" s="220"/>
      <c r="J46" s="225">
        <v>-7.1428571428571397</v>
      </c>
      <c r="K46" s="40"/>
      <c r="L46" s="40"/>
    </row>
    <row r="47" spans="1:12">
      <c r="A47" s="40"/>
      <c r="B47" s="220" t="s">
        <v>58</v>
      </c>
      <c r="C47" s="220"/>
      <c r="D47" s="224">
        <v>-40</v>
      </c>
      <c r="E47" s="220"/>
      <c r="F47" s="224">
        <v>-103</v>
      </c>
      <c r="G47" s="224"/>
      <c r="H47" s="224">
        <v>63</v>
      </c>
      <c r="I47" s="220"/>
      <c r="J47" s="225">
        <v>61.165048543689316</v>
      </c>
      <c r="K47" s="40"/>
      <c r="L47" s="40"/>
    </row>
    <row r="48" spans="1:12">
      <c r="A48" s="40"/>
      <c r="B48" s="220" t="s">
        <v>14</v>
      </c>
      <c r="C48" s="220"/>
      <c r="D48" s="224">
        <v>-13</v>
      </c>
      <c r="E48" s="220"/>
      <c r="F48" s="224">
        <v>-11</v>
      </c>
      <c r="G48" s="224"/>
      <c r="H48" s="224">
        <v>-2</v>
      </c>
      <c r="I48" s="220"/>
      <c r="J48" s="225">
        <v>-18.181818181818187</v>
      </c>
      <c r="K48" s="40"/>
      <c r="L48" s="40"/>
    </row>
    <row r="49" spans="1:12">
      <c r="A49" s="40"/>
      <c r="B49" s="220" t="s">
        <v>59</v>
      </c>
      <c r="C49" s="220"/>
      <c r="D49" s="224">
        <v>-7</v>
      </c>
      <c r="E49" s="220"/>
      <c r="F49" s="224">
        <v>-7</v>
      </c>
      <c r="G49" s="224"/>
      <c r="H49" s="224">
        <v>0</v>
      </c>
      <c r="I49" s="220"/>
      <c r="J49" s="225">
        <v>0</v>
      </c>
      <c r="K49" s="40"/>
      <c r="L49" s="40"/>
    </row>
    <row r="50" spans="1:12">
      <c r="A50" s="40"/>
      <c r="B50" s="226" t="s">
        <v>191</v>
      </c>
      <c r="C50" s="230"/>
      <c r="D50" s="209">
        <v>-120</v>
      </c>
      <c r="E50" s="226"/>
      <c r="F50" s="209">
        <v>-177</v>
      </c>
      <c r="G50" s="209"/>
      <c r="H50" s="209">
        <v>57</v>
      </c>
      <c r="I50" s="226"/>
      <c r="J50" s="227">
        <v>32.203389830508478</v>
      </c>
      <c r="K50" s="40"/>
      <c r="L50" s="40"/>
    </row>
    <row r="51" spans="1:12">
      <c r="A51" s="40"/>
      <c r="B51" s="220" t="s">
        <v>178</v>
      </c>
      <c r="C51" s="220"/>
      <c r="D51" s="224">
        <v>-6</v>
      </c>
      <c r="E51" s="220"/>
      <c r="F51" s="224">
        <v>-6</v>
      </c>
      <c r="G51" s="224"/>
      <c r="H51" s="224">
        <v>0</v>
      </c>
      <c r="I51" s="220"/>
      <c r="J51" s="225">
        <v>0</v>
      </c>
      <c r="K51" s="40"/>
      <c r="L51" s="40"/>
    </row>
    <row r="52" spans="1:12">
      <c r="A52" s="40"/>
      <c r="B52" s="228" t="s">
        <v>182</v>
      </c>
      <c r="C52" s="228"/>
      <c r="D52" s="231">
        <v>-161</v>
      </c>
      <c r="E52" s="228"/>
      <c r="F52" s="231">
        <v>-218</v>
      </c>
      <c r="G52" s="231"/>
      <c r="H52" s="231">
        <v>57</v>
      </c>
      <c r="I52" s="228"/>
      <c r="J52" s="232">
        <v>26.246788990825689</v>
      </c>
      <c r="K52" s="40"/>
      <c r="L52" s="40"/>
    </row>
    <row r="53" spans="1:12">
      <c r="A53" s="40"/>
      <c r="B53" s="233"/>
      <c r="C53" s="234"/>
      <c r="D53" s="233"/>
      <c r="E53" s="233"/>
      <c r="F53" s="233"/>
      <c r="G53" s="233"/>
      <c r="H53" s="233"/>
      <c r="I53" s="233"/>
      <c r="J53" s="233"/>
      <c r="K53" s="40"/>
      <c r="L53" s="40"/>
    </row>
    <row r="54" spans="1:12">
      <c r="A54" s="40"/>
      <c r="B54" s="233"/>
      <c r="C54" s="234"/>
      <c r="D54" s="233"/>
      <c r="E54" s="233"/>
      <c r="F54" s="233"/>
      <c r="G54" s="233"/>
      <c r="H54" s="233"/>
      <c r="I54" s="233"/>
      <c r="J54" s="233"/>
      <c r="K54" s="40"/>
      <c r="L54" s="40"/>
    </row>
    <row r="55" spans="1:12" ht="12.75" customHeight="1">
      <c r="A55" s="40"/>
      <c r="B55" s="220"/>
      <c r="C55" s="220"/>
      <c r="D55" s="451" t="s">
        <v>406</v>
      </c>
      <c r="E55" s="451"/>
      <c r="F55" s="451"/>
      <c r="G55" s="451"/>
      <c r="H55" s="451"/>
      <c r="I55" s="451"/>
      <c r="J55" s="451"/>
      <c r="K55" s="40"/>
      <c r="L55" s="40"/>
    </row>
    <row r="56" spans="1:12">
      <c r="A56" s="40"/>
      <c r="B56" s="220"/>
      <c r="C56" s="220"/>
      <c r="D56" s="221">
        <v>2018</v>
      </c>
      <c r="E56" s="221"/>
      <c r="F56" s="221">
        <v>2017</v>
      </c>
      <c r="G56" s="221"/>
      <c r="H56" s="221" t="s">
        <v>55</v>
      </c>
      <c r="I56" s="222"/>
      <c r="J56" s="221" t="s">
        <v>55</v>
      </c>
      <c r="K56" s="40"/>
      <c r="L56" s="40"/>
    </row>
    <row r="57" spans="1:12">
      <c r="A57" s="40"/>
      <c r="B57" s="220"/>
      <c r="C57" s="220"/>
      <c r="D57" s="448" t="s">
        <v>223</v>
      </c>
      <c r="E57" s="448"/>
      <c r="F57" s="448"/>
      <c r="G57" s="448"/>
      <c r="H57" s="448"/>
      <c r="I57" s="222"/>
      <c r="J57" s="222" t="s">
        <v>21</v>
      </c>
      <c r="K57" s="40"/>
      <c r="L57" s="40"/>
    </row>
    <row r="58" spans="1:12">
      <c r="A58" s="40"/>
      <c r="B58" s="223" t="s">
        <v>181</v>
      </c>
      <c r="C58" s="220"/>
      <c r="D58" s="220"/>
      <c r="E58" s="220"/>
      <c r="F58" s="220"/>
      <c r="G58" s="220"/>
      <c r="H58" s="220"/>
      <c r="I58" s="220"/>
      <c r="J58" s="220"/>
      <c r="K58" s="40"/>
      <c r="L58" s="40"/>
    </row>
    <row r="59" spans="1:12">
      <c r="A59" s="40"/>
      <c r="B59" s="220" t="s">
        <v>10</v>
      </c>
      <c r="C59" s="220"/>
      <c r="D59" s="224">
        <v>-7</v>
      </c>
      <c r="E59" s="220"/>
      <c r="F59" s="224">
        <v>-7</v>
      </c>
      <c r="G59" s="224"/>
      <c r="H59" s="224">
        <v>0</v>
      </c>
      <c r="I59" s="220"/>
      <c r="J59" s="225">
        <v>0</v>
      </c>
      <c r="K59" s="40"/>
      <c r="L59" s="40"/>
    </row>
    <row r="60" spans="1:12">
      <c r="A60" s="40"/>
      <c r="B60" s="220" t="s">
        <v>58</v>
      </c>
      <c r="C60" s="220"/>
      <c r="D60" s="224">
        <v>-5</v>
      </c>
      <c r="E60" s="220"/>
      <c r="F60" s="224">
        <v>-4</v>
      </c>
      <c r="G60" s="224"/>
      <c r="H60" s="224">
        <v>-1</v>
      </c>
      <c r="I60" s="220"/>
      <c r="J60" s="225">
        <v>25</v>
      </c>
      <c r="K60" s="40"/>
      <c r="L60" s="40"/>
    </row>
    <row r="61" spans="1:12">
      <c r="A61" s="40"/>
      <c r="B61" s="220" t="s">
        <v>14</v>
      </c>
      <c r="C61" s="220"/>
      <c r="D61" s="224">
        <v>-10</v>
      </c>
      <c r="E61" s="220"/>
      <c r="F61" s="224">
        <v>-13</v>
      </c>
      <c r="G61" s="224"/>
      <c r="H61" s="224">
        <v>3</v>
      </c>
      <c r="I61" s="220"/>
      <c r="J61" s="225">
        <v>23.076923076923073</v>
      </c>
      <c r="K61" s="40"/>
      <c r="L61" s="40"/>
    </row>
    <row r="62" spans="1:12">
      <c r="A62" s="40"/>
      <c r="B62" s="220" t="s">
        <v>59</v>
      </c>
      <c r="C62" s="220"/>
      <c r="D62" s="224">
        <v>-10</v>
      </c>
      <c r="E62" s="220"/>
      <c r="F62" s="224">
        <v>-9</v>
      </c>
      <c r="G62" s="224"/>
      <c r="H62" s="224">
        <v>-1</v>
      </c>
      <c r="I62" s="220"/>
      <c r="J62" s="225">
        <v>-11.111111111111116</v>
      </c>
      <c r="K62" s="40"/>
      <c r="L62" s="40"/>
    </row>
    <row r="63" spans="1:12">
      <c r="A63" s="40"/>
      <c r="B63" s="235" t="s">
        <v>236</v>
      </c>
      <c r="C63" s="236"/>
      <c r="D63" s="209">
        <v>-32</v>
      </c>
      <c r="E63" s="226"/>
      <c r="F63" s="209">
        <v>-33</v>
      </c>
      <c r="G63" s="209"/>
      <c r="H63" s="209">
        <v>1</v>
      </c>
      <c r="I63" s="226"/>
      <c r="J63" s="227">
        <v>3.0303030303030276</v>
      </c>
      <c r="K63" s="40"/>
      <c r="L63" s="40"/>
    </row>
    <row r="64" spans="1:12">
      <c r="A64" s="40"/>
      <c r="B64" s="223" t="s">
        <v>176</v>
      </c>
      <c r="C64" s="220"/>
      <c r="D64" s="224"/>
      <c r="E64" s="220"/>
      <c r="F64" s="224"/>
      <c r="G64" s="224"/>
      <c r="H64" s="224"/>
      <c r="I64" s="220"/>
      <c r="J64" s="225"/>
      <c r="K64" s="40"/>
      <c r="L64" s="40"/>
    </row>
    <row r="65" spans="1:12">
      <c r="A65" s="40"/>
      <c r="B65" s="220" t="s">
        <v>10</v>
      </c>
      <c r="C65" s="220"/>
      <c r="D65" s="224">
        <v>-40</v>
      </c>
      <c r="E65" s="220"/>
      <c r="F65" s="224">
        <v>-39</v>
      </c>
      <c r="G65" s="224"/>
      <c r="H65" s="224">
        <v>-1</v>
      </c>
      <c r="I65" s="220"/>
      <c r="J65" s="225">
        <v>-2.564102564102555</v>
      </c>
      <c r="K65" s="40"/>
      <c r="L65" s="40"/>
    </row>
    <row r="66" spans="1:12">
      <c r="A66" s="40"/>
      <c r="B66" s="220" t="s">
        <v>58</v>
      </c>
      <c r="C66" s="220"/>
      <c r="D66" s="224">
        <v>-119</v>
      </c>
      <c r="E66" s="220"/>
      <c r="F66" s="224">
        <v>-97</v>
      </c>
      <c r="G66" s="224"/>
      <c r="H66" s="224">
        <v>-22</v>
      </c>
      <c r="I66" s="220"/>
      <c r="J66" s="225">
        <v>-22.680412371134029</v>
      </c>
      <c r="K66" s="40"/>
      <c r="L66" s="40"/>
    </row>
    <row r="67" spans="1:12">
      <c r="A67" s="40"/>
      <c r="B67" s="220" t="s">
        <v>14</v>
      </c>
      <c r="C67" s="220"/>
      <c r="D67" s="224">
        <v>-30</v>
      </c>
      <c r="E67" s="220"/>
      <c r="F67" s="224">
        <v>-26</v>
      </c>
      <c r="G67" s="224"/>
      <c r="H67" s="224">
        <v>-4</v>
      </c>
      <c r="I67" s="220"/>
      <c r="J67" s="225">
        <v>-15.384615384615374</v>
      </c>
      <c r="K67" s="40"/>
      <c r="L67" s="40"/>
    </row>
    <row r="68" spans="1:12">
      <c r="A68" s="40"/>
      <c r="B68" s="220" t="s">
        <v>59</v>
      </c>
      <c r="C68" s="220"/>
      <c r="D68" s="224">
        <v>-13</v>
      </c>
      <c r="E68" s="220"/>
      <c r="F68" s="224">
        <v>-9</v>
      </c>
      <c r="G68" s="224"/>
      <c r="H68" s="224">
        <v>-4</v>
      </c>
      <c r="I68" s="220"/>
      <c r="J68" s="225">
        <v>-44.444444444444443</v>
      </c>
      <c r="K68" s="40"/>
      <c r="L68" s="40"/>
    </row>
    <row r="69" spans="1:12">
      <c r="A69" s="40"/>
      <c r="B69" s="235" t="s">
        <v>238</v>
      </c>
      <c r="C69" s="236"/>
      <c r="D69" s="209">
        <v>-202</v>
      </c>
      <c r="E69" s="226"/>
      <c r="F69" s="209">
        <v>-171</v>
      </c>
      <c r="G69" s="209"/>
      <c r="H69" s="209">
        <v>-31</v>
      </c>
      <c r="I69" s="226"/>
      <c r="J69" s="227">
        <v>-18.128654970760238</v>
      </c>
      <c r="K69" s="40"/>
      <c r="L69" s="40"/>
    </row>
    <row r="70" spans="1:12">
      <c r="A70" s="40"/>
      <c r="B70" s="220" t="s">
        <v>178</v>
      </c>
      <c r="C70" s="220"/>
      <c r="D70" s="224">
        <v>-15</v>
      </c>
      <c r="E70" s="220"/>
      <c r="F70" s="224">
        <v>-9</v>
      </c>
      <c r="G70" s="224"/>
      <c r="H70" s="224">
        <v>-6</v>
      </c>
      <c r="I70" s="220"/>
      <c r="J70" s="225">
        <v>-66.666666666666671</v>
      </c>
      <c r="K70" s="40"/>
      <c r="L70" s="40"/>
    </row>
    <row r="71" spans="1:12">
      <c r="A71" s="40"/>
      <c r="B71" s="228" t="s">
        <v>237</v>
      </c>
      <c r="C71" s="228"/>
      <c r="D71" s="231">
        <v>-249</v>
      </c>
      <c r="E71" s="228"/>
      <c r="F71" s="231">
        <v>-213</v>
      </c>
      <c r="G71" s="231"/>
      <c r="H71" s="231">
        <v>-36</v>
      </c>
      <c r="I71" s="228"/>
      <c r="J71" s="232">
        <v>-16.901408450704224</v>
      </c>
      <c r="K71" s="40"/>
      <c r="L71" s="40"/>
    </row>
    <row r="72" spans="1:12">
      <c r="A72" s="40"/>
      <c r="B72" s="220"/>
      <c r="C72" s="220"/>
      <c r="D72" s="220"/>
      <c r="E72" s="220"/>
      <c r="F72" s="220"/>
      <c r="G72" s="220"/>
      <c r="H72" s="220"/>
      <c r="I72" s="220"/>
      <c r="J72" s="220"/>
      <c r="K72" s="40"/>
      <c r="L72" s="40"/>
    </row>
    <row r="73" spans="1:12">
      <c r="A73" s="40"/>
      <c r="B73" s="228" t="s">
        <v>35</v>
      </c>
      <c r="C73" s="228"/>
      <c r="D73" s="231"/>
      <c r="E73" s="228"/>
      <c r="F73" s="231"/>
      <c r="G73" s="231"/>
      <c r="H73" s="231"/>
      <c r="I73" s="228"/>
      <c r="J73" s="232"/>
      <c r="K73" s="40"/>
      <c r="L73" s="40"/>
    </row>
    <row r="74" spans="1:12">
      <c r="A74" s="40"/>
      <c r="B74" s="223" t="s">
        <v>181</v>
      </c>
      <c r="C74" s="220"/>
      <c r="D74" s="220"/>
      <c r="E74" s="220"/>
      <c r="F74" s="220"/>
      <c r="G74" s="220"/>
      <c r="H74" s="220"/>
      <c r="I74" s="220"/>
      <c r="J74" s="220"/>
      <c r="K74" s="40"/>
      <c r="L74" s="40"/>
    </row>
    <row r="75" spans="1:12">
      <c r="A75" s="40"/>
      <c r="B75" s="220" t="s">
        <v>10</v>
      </c>
      <c r="C75" s="220"/>
      <c r="D75" s="224">
        <v>55</v>
      </c>
      <c r="E75" s="220"/>
      <c r="F75" s="224">
        <v>25</v>
      </c>
      <c r="G75" s="224"/>
      <c r="H75" s="224">
        <v>30</v>
      </c>
      <c r="I75" s="220"/>
      <c r="J75" s="225">
        <v>120.00000000000001</v>
      </c>
      <c r="K75" s="40"/>
      <c r="L75" s="40"/>
    </row>
    <row r="76" spans="1:12">
      <c r="A76" s="40"/>
      <c r="B76" s="220" t="s">
        <v>58</v>
      </c>
      <c r="C76" s="220"/>
      <c r="D76" s="224">
        <v>106</v>
      </c>
      <c r="E76" s="220"/>
      <c r="F76" s="224">
        <v>91</v>
      </c>
      <c r="G76" s="224"/>
      <c r="H76" s="224">
        <v>15</v>
      </c>
      <c r="I76" s="220"/>
      <c r="J76" s="225">
        <v>16.483516483516492</v>
      </c>
      <c r="K76" s="40"/>
      <c r="L76" s="40"/>
    </row>
    <row r="77" spans="1:12">
      <c r="A77" s="40"/>
      <c r="B77" s="220" t="s">
        <v>14</v>
      </c>
      <c r="C77" s="220"/>
      <c r="D77" s="224">
        <v>176</v>
      </c>
      <c r="E77" s="220"/>
      <c r="F77" s="224">
        <v>163</v>
      </c>
      <c r="G77" s="224"/>
      <c r="H77" s="224">
        <v>13</v>
      </c>
      <c r="I77" s="220"/>
      <c r="J77" s="225">
        <v>7.9754601226993849</v>
      </c>
      <c r="K77" s="40"/>
      <c r="L77" s="40"/>
    </row>
    <row r="78" spans="1:12">
      <c r="A78" s="40"/>
      <c r="B78" s="220" t="s">
        <v>59</v>
      </c>
      <c r="C78" s="220"/>
      <c r="D78" s="224">
        <v>76</v>
      </c>
      <c r="E78" s="220"/>
      <c r="F78" s="224">
        <v>74</v>
      </c>
      <c r="G78" s="224"/>
      <c r="H78" s="224">
        <v>2</v>
      </c>
      <c r="I78" s="220"/>
      <c r="J78" s="225">
        <v>2.7027027027026973</v>
      </c>
      <c r="K78" s="40"/>
      <c r="L78" s="40"/>
    </row>
    <row r="79" spans="1:12">
      <c r="A79" s="40"/>
      <c r="B79" s="235" t="s">
        <v>183</v>
      </c>
      <c r="C79" s="238"/>
      <c r="D79" s="209">
        <v>413</v>
      </c>
      <c r="E79" s="226"/>
      <c r="F79" s="209">
        <v>353</v>
      </c>
      <c r="G79" s="209"/>
      <c r="H79" s="209">
        <v>60</v>
      </c>
      <c r="I79" s="226"/>
      <c r="J79" s="227">
        <v>16.997167138810187</v>
      </c>
      <c r="K79" s="40"/>
      <c r="L79" s="40"/>
    </row>
    <row r="80" spans="1:12">
      <c r="A80" s="40"/>
      <c r="B80" s="223" t="s">
        <v>176</v>
      </c>
      <c r="C80" s="220"/>
      <c r="D80" s="224"/>
      <c r="E80" s="220"/>
      <c r="F80" s="224"/>
      <c r="G80" s="224"/>
      <c r="H80" s="224"/>
      <c r="I80" s="220"/>
      <c r="J80" s="225"/>
      <c r="K80" s="40"/>
      <c r="L80" s="40"/>
    </row>
    <row r="81" spans="1:12">
      <c r="A81" s="40"/>
      <c r="B81" s="220" t="s">
        <v>10</v>
      </c>
      <c r="C81" s="220"/>
      <c r="D81" s="224">
        <v>91</v>
      </c>
      <c r="E81" s="220"/>
      <c r="F81" s="224">
        <v>45</v>
      </c>
      <c r="G81" s="224"/>
      <c r="H81" s="224">
        <v>46</v>
      </c>
      <c r="I81" s="220"/>
      <c r="J81" s="225">
        <v>102.22222222222221</v>
      </c>
      <c r="K81" s="40"/>
      <c r="L81" s="40"/>
    </row>
    <row r="82" spans="1:12">
      <c r="A82" s="40"/>
      <c r="B82" s="220" t="s">
        <v>58</v>
      </c>
      <c r="C82" s="220"/>
      <c r="D82" s="224">
        <v>166</v>
      </c>
      <c r="E82" s="220"/>
      <c r="F82" s="224">
        <v>86</v>
      </c>
      <c r="G82" s="224"/>
      <c r="H82" s="224">
        <v>80</v>
      </c>
      <c r="I82" s="220"/>
      <c r="J82" s="225">
        <v>93.023255813953497</v>
      </c>
      <c r="K82" s="40"/>
      <c r="L82" s="40"/>
    </row>
    <row r="83" spans="1:12">
      <c r="A83" s="40"/>
      <c r="B83" s="220" t="s">
        <v>14</v>
      </c>
      <c r="C83" s="220"/>
      <c r="D83" s="224">
        <v>116</v>
      </c>
      <c r="E83" s="220"/>
      <c r="F83" s="224">
        <v>127</v>
      </c>
      <c r="G83" s="224"/>
      <c r="H83" s="224">
        <v>-11</v>
      </c>
      <c r="I83" s="220"/>
      <c r="J83" s="225">
        <v>-8.6614173228346409</v>
      </c>
      <c r="K83" s="40"/>
      <c r="L83" s="40"/>
    </row>
    <row r="84" spans="1:12">
      <c r="A84" s="40"/>
      <c r="B84" s="220" t="s">
        <v>59</v>
      </c>
      <c r="C84" s="220"/>
      <c r="D84" s="224">
        <v>56</v>
      </c>
      <c r="E84" s="220"/>
      <c r="F84" s="224">
        <v>56</v>
      </c>
      <c r="G84" s="224"/>
      <c r="H84" s="224">
        <v>0</v>
      </c>
      <c r="I84" s="220"/>
      <c r="J84" s="225">
        <v>0</v>
      </c>
      <c r="K84" s="40"/>
      <c r="L84" s="40"/>
    </row>
    <row r="85" spans="1:12">
      <c r="A85" s="40"/>
      <c r="B85" s="235" t="s">
        <v>184</v>
      </c>
      <c r="C85" s="238"/>
      <c r="D85" s="209">
        <v>429</v>
      </c>
      <c r="E85" s="226"/>
      <c r="F85" s="209">
        <v>314</v>
      </c>
      <c r="G85" s="209"/>
      <c r="H85" s="209">
        <v>115</v>
      </c>
      <c r="I85" s="226"/>
      <c r="J85" s="227">
        <v>36.624203821656053</v>
      </c>
      <c r="K85" s="40"/>
      <c r="L85" s="40"/>
    </row>
    <row r="86" spans="1:12">
      <c r="A86" s="40"/>
      <c r="B86" s="220" t="s">
        <v>178</v>
      </c>
      <c r="C86" s="220"/>
      <c r="D86" s="224">
        <v>-22</v>
      </c>
      <c r="E86" s="220"/>
      <c r="F86" s="224">
        <v>-16</v>
      </c>
      <c r="G86" s="224"/>
      <c r="H86" s="224">
        <v>-6</v>
      </c>
      <c r="I86" s="220"/>
      <c r="J86" s="225">
        <v>-37.5</v>
      </c>
      <c r="K86" s="40"/>
      <c r="L86" s="40"/>
    </row>
    <row r="87" spans="1:12">
      <c r="A87" s="40"/>
      <c r="B87" s="228" t="s">
        <v>185</v>
      </c>
      <c r="C87" s="228"/>
      <c r="D87" s="231">
        <v>820</v>
      </c>
      <c r="E87" s="228"/>
      <c r="F87" s="231">
        <v>650.6</v>
      </c>
      <c r="G87" s="231"/>
      <c r="H87" s="231">
        <v>169</v>
      </c>
      <c r="I87" s="228"/>
      <c r="J87" s="232">
        <v>26.037503842606814</v>
      </c>
      <c r="K87" s="40"/>
      <c r="L87" s="40"/>
    </row>
    <row r="88" spans="1:1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</row>
    <row r="90" spans="1:1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</row>
    <row r="91" spans="1:1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1:1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</row>
    <row r="97" spans="1:1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spans="1:1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spans="1:1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spans="1:1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1:1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</row>
    <row r="103" spans="1:1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</row>
    <row r="104" spans="1:1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</row>
    <row r="105" spans="1:1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</row>
    <row r="106" spans="1:1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</row>
    <row r="107" spans="1:1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</row>
  </sheetData>
  <mergeCells count="7">
    <mergeCell ref="D57:H57"/>
    <mergeCell ref="B3:J3"/>
    <mergeCell ref="B4:J4"/>
    <mergeCell ref="B5:J5"/>
    <mergeCell ref="D6:J6"/>
    <mergeCell ref="D8:H8"/>
    <mergeCell ref="D55:J5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workbookViewId="0"/>
  </sheetViews>
  <sheetFormatPr baseColWidth="10" defaultRowHeight="12.75"/>
  <cols>
    <col min="1" max="1" width="2.28515625" style="127" customWidth="1"/>
    <col min="2" max="2" width="46.5703125" style="155" bestFit="1" customWidth="1"/>
    <col min="3" max="3" width="1.5703125" style="155" customWidth="1"/>
    <col min="4" max="4" width="9.140625" style="155" customWidth="1"/>
    <col min="5" max="5" width="14.42578125" style="155" customWidth="1"/>
    <col min="6" max="6" width="13.42578125" style="155" customWidth="1"/>
    <col min="7" max="7" width="1.5703125" style="155" customWidth="1"/>
    <col min="8" max="8" width="9.140625" style="155" customWidth="1"/>
    <col min="9" max="9" width="14.42578125" style="155" customWidth="1"/>
    <col min="10" max="10" width="13.7109375" style="155" customWidth="1"/>
    <col min="11" max="16384" width="11.42578125" style="127"/>
  </cols>
  <sheetData>
    <row r="2" spans="2:10" ht="7.5" customHeight="1"/>
    <row r="3" spans="2:10">
      <c r="B3" s="156"/>
      <c r="C3" s="156"/>
      <c r="D3" s="452" t="s">
        <v>420</v>
      </c>
      <c r="E3" s="452"/>
      <c r="F3" s="452"/>
      <c r="G3" s="156"/>
      <c r="H3" s="452" t="s">
        <v>419</v>
      </c>
      <c r="I3" s="452"/>
      <c r="J3" s="452"/>
    </row>
    <row r="4" spans="2:10" ht="38.25">
      <c r="B4" s="161" t="s">
        <v>196</v>
      </c>
      <c r="C4" s="156"/>
      <c r="D4" s="162" t="s">
        <v>35</v>
      </c>
      <c r="E4" s="163" t="s">
        <v>195</v>
      </c>
      <c r="F4" s="163" t="s">
        <v>192</v>
      </c>
      <c r="G4" s="156"/>
      <c r="H4" s="164" t="s">
        <v>35</v>
      </c>
      <c r="I4" s="163" t="s">
        <v>195</v>
      </c>
      <c r="J4" s="165" t="s">
        <v>193</v>
      </c>
    </row>
    <row r="5" spans="2:10">
      <c r="B5" s="156"/>
      <c r="C5" s="156"/>
      <c r="D5" s="453" t="s">
        <v>224</v>
      </c>
      <c r="E5" s="453"/>
      <c r="F5" s="453"/>
      <c r="G5" s="453"/>
      <c r="H5" s="453"/>
      <c r="I5" s="453"/>
      <c r="J5" s="453"/>
    </row>
    <row r="7" spans="2:10">
      <c r="B7" s="159" t="s">
        <v>197</v>
      </c>
    </row>
    <row r="8" spans="2:10">
      <c r="B8" s="155" t="s">
        <v>10</v>
      </c>
      <c r="D8" s="157">
        <v>55</v>
      </c>
      <c r="E8" s="157">
        <v>-12</v>
      </c>
      <c r="F8" s="157">
        <v>43</v>
      </c>
      <c r="G8" s="157">
        <v>0</v>
      </c>
      <c r="H8" s="157">
        <v>25</v>
      </c>
      <c r="I8" s="157">
        <v>-14</v>
      </c>
      <c r="J8" s="157">
        <v>11</v>
      </c>
    </row>
    <row r="9" spans="2:10">
      <c r="B9" s="155" t="s">
        <v>58</v>
      </c>
      <c r="D9" s="157">
        <v>106</v>
      </c>
      <c r="E9" s="157">
        <v>-9</v>
      </c>
      <c r="F9" s="157">
        <v>97</v>
      </c>
      <c r="G9" s="157">
        <v>0</v>
      </c>
      <c r="H9" s="157">
        <v>91</v>
      </c>
      <c r="I9" s="157">
        <v>-9</v>
      </c>
      <c r="J9" s="157">
        <v>82</v>
      </c>
    </row>
    <row r="10" spans="2:10">
      <c r="B10" s="155" t="s">
        <v>14</v>
      </c>
      <c r="D10" s="157">
        <v>176</v>
      </c>
      <c r="E10" s="157">
        <v>-19</v>
      </c>
      <c r="F10" s="157">
        <v>157</v>
      </c>
      <c r="G10" s="157"/>
      <c r="H10" s="157">
        <v>163</v>
      </c>
      <c r="I10" s="157">
        <v>-18</v>
      </c>
      <c r="J10" s="157">
        <v>145</v>
      </c>
    </row>
    <row r="11" spans="2:10">
      <c r="B11" s="155" t="s">
        <v>59</v>
      </c>
      <c r="D11" s="157">
        <v>76</v>
      </c>
      <c r="E11" s="157">
        <v>-18</v>
      </c>
      <c r="F11" s="157">
        <v>58</v>
      </c>
      <c r="G11" s="157"/>
      <c r="H11" s="157">
        <v>74</v>
      </c>
      <c r="I11" s="157">
        <v>-17</v>
      </c>
      <c r="J11" s="157">
        <v>57</v>
      </c>
    </row>
    <row r="12" spans="2:10">
      <c r="B12" s="158" t="s">
        <v>198</v>
      </c>
      <c r="C12" s="158"/>
      <c r="D12" s="151">
        <v>413</v>
      </c>
      <c r="E12" s="151">
        <v>-58</v>
      </c>
      <c r="F12" s="151">
        <v>355</v>
      </c>
      <c r="G12" s="151"/>
      <c r="H12" s="151">
        <v>353</v>
      </c>
      <c r="I12" s="151">
        <v>-58</v>
      </c>
      <c r="J12" s="151">
        <v>295</v>
      </c>
    </row>
    <row r="14" spans="2:10">
      <c r="B14" s="159" t="s">
        <v>57</v>
      </c>
    </row>
    <row r="15" spans="2:10">
      <c r="B15" s="155" t="s">
        <v>10</v>
      </c>
      <c r="D15" s="157">
        <v>91</v>
      </c>
      <c r="E15" s="157">
        <v>-13</v>
      </c>
      <c r="F15" s="157">
        <v>78</v>
      </c>
      <c r="G15" s="157"/>
      <c r="H15" s="157">
        <v>45</v>
      </c>
      <c r="I15" s="157">
        <v>-12</v>
      </c>
      <c r="J15" s="157">
        <v>33</v>
      </c>
    </row>
    <row r="16" spans="2:10">
      <c r="B16" s="155" t="s">
        <v>58</v>
      </c>
      <c r="D16" s="157">
        <v>166</v>
      </c>
      <c r="E16" s="157">
        <v>-73</v>
      </c>
      <c r="F16" s="157">
        <v>93</v>
      </c>
      <c r="G16" s="157"/>
      <c r="H16" s="157">
        <v>86</v>
      </c>
      <c r="I16" s="157">
        <v>-64</v>
      </c>
      <c r="J16" s="157">
        <v>22</v>
      </c>
    </row>
    <row r="17" spans="2:10">
      <c r="B17" s="155" t="s">
        <v>14</v>
      </c>
      <c r="D17" s="157">
        <v>116</v>
      </c>
      <c r="E17" s="157">
        <v>-31</v>
      </c>
      <c r="F17" s="157">
        <v>85</v>
      </c>
      <c r="G17" s="157"/>
      <c r="H17" s="157">
        <v>127</v>
      </c>
      <c r="I17" s="157">
        <v>-27</v>
      </c>
      <c r="J17" s="157">
        <v>100</v>
      </c>
    </row>
    <row r="18" spans="2:10">
      <c r="B18" s="155" t="s">
        <v>59</v>
      </c>
      <c r="D18" s="157">
        <v>56</v>
      </c>
      <c r="E18" s="157">
        <v>-14</v>
      </c>
      <c r="F18" s="157">
        <v>42</v>
      </c>
      <c r="G18" s="157"/>
      <c r="H18" s="157">
        <v>56</v>
      </c>
      <c r="I18" s="157">
        <v>-14</v>
      </c>
      <c r="J18" s="157">
        <v>42</v>
      </c>
    </row>
    <row r="19" spans="2:10">
      <c r="B19" s="158" t="s">
        <v>199</v>
      </c>
      <c r="C19" s="158"/>
      <c r="D19" s="151">
        <v>429</v>
      </c>
      <c r="E19" s="151">
        <v>-131</v>
      </c>
      <c r="F19" s="151">
        <v>298</v>
      </c>
      <c r="G19" s="151"/>
      <c r="H19" s="151">
        <v>314</v>
      </c>
      <c r="I19" s="151">
        <v>-117</v>
      </c>
      <c r="J19" s="151">
        <v>197</v>
      </c>
    </row>
    <row r="20" spans="2:10">
      <c r="B20" s="155" t="s">
        <v>178</v>
      </c>
      <c r="D20" s="157">
        <v>-22</v>
      </c>
      <c r="E20" s="157">
        <v>0</v>
      </c>
      <c r="F20" s="157">
        <v>-22</v>
      </c>
      <c r="G20" s="157"/>
      <c r="H20" s="157">
        <v>-16</v>
      </c>
      <c r="I20" s="157">
        <v>0</v>
      </c>
      <c r="J20" s="157">
        <v>-16</v>
      </c>
    </row>
    <row r="21" spans="2:10">
      <c r="B21" s="156" t="s">
        <v>194</v>
      </c>
      <c r="C21" s="156"/>
      <c r="D21" s="276">
        <v>820</v>
      </c>
      <c r="E21" s="276">
        <v>-189</v>
      </c>
      <c r="F21" s="276">
        <v>631</v>
      </c>
      <c r="G21" s="276"/>
      <c r="H21" s="276">
        <v>650.6</v>
      </c>
      <c r="I21" s="276">
        <v>-175</v>
      </c>
      <c r="J21" s="276">
        <v>475.6</v>
      </c>
    </row>
    <row r="23" spans="2:10">
      <c r="E23" s="157"/>
    </row>
    <row r="24" spans="2:10">
      <c r="E24" s="157"/>
    </row>
    <row r="25" spans="2:10">
      <c r="E25" s="157"/>
    </row>
    <row r="26" spans="2:10">
      <c r="E26" s="157"/>
    </row>
    <row r="27" spans="2:10">
      <c r="E27" s="157"/>
    </row>
    <row r="28" spans="2:10">
      <c r="E28" s="157"/>
    </row>
  </sheetData>
  <mergeCells count="3">
    <mergeCell ref="D3:F3"/>
    <mergeCell ref="H3:J3"/>
    <mergeCell ref="D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showGridLines="0" tabSelected="1" topLeftCell="A19" workbookViewId="0">
      <selection activeCell="K34" sqref="K34"/>
    </sheetView>
  </sheetViews>
  <sheetFormatPr baseColWidth="10" defaultRowHeight="12.75"/>
  <cols>
    <col min="1" max="1" width="2.42578125" style="127" customWidth="1"/>
    <col min="2" max="2" width="67.7109375" style="155" customWidth="1"/>
    <col min="3" max="3" width="2.28515625" style="155" customWidth="1"/>
    <col min="4" max="4" width="11.28515625" style="155" customWidth="1"/>
    <col min="5" max="5" width="2.28515625" style="155" customWidth="1"/>
    <col min="6" max="6" width="10.28515625" style="155" customWidth="1"/>
    <col min="7" max="7" width="1.42578125" style="155" customWidth="1"/>
    <col min="8" max="8" width="10.140625" style="155" customWidth="1"/>
    <col min="9" max="9" width="3.140625" style="155" customWidth="1"/>
    <col min="10" max="10" width="10.85546875" style="155" customWidth="1"/>
    <col min="11" max="16384" width="11.42578125" style="127"/>
  </cols>
  <sheetData>
    <row r="2" spans="1:10" ht="6.75" customHeight="1">
      <c r="A2" s="40"/>
      <c r="B2" s="220"/>
      <c r="C2" s="220"/>
      <c r="D2" s="220"/>
      <c r="E2" s="220"/>
      <c r="F2" s="220"/>
      <c r="G2" s="220"/>
      <c r="H2" s="220"/>
      <c r="I2" s="220"/>
      <c r="J2" s="220"/>
    </row>
    <row r="3" spans="1:10">
      <c r="A3" s="40"/>
      <c r="B3" s="455" t="s">
        <v>200</v>
      </c>
      <c r="C3" s="455"/>
      <c r="D3" s="455"/>
      <c r="E3" s="455"/>
      <c r="F3" s="455"/>
      <c r="G3" s="455"/>
      <c r="H3" s="455"/>
      <c r="I3" s="455"/>
      <c r="J3" s="455"/>
    </row>
    <row r="4" spans="1:10">
      <c r="A4" s="40"/>
      <c r="B4" s="450"/>
      <c r="C4" s="450"/>
      <c r="D4" s="450"/>
      <c r="E4" s="450"/>
      <c r="F4" s="450"/>
      <c r="G4" s="450"/>
      <c r="H4" s="450"/>
      <c r="I4" s="450"/>
      <c r="J4" s="450"/>
    </row>
    <row r="5" spans="1:10" ht="12.75" customHeight="1">
      <c r="A5" s="40"/>
      <c r="B5" s="220"/>
      <c r="C5" s="220"/>
      <c r="D5" s="451" t="s">
        <v>406</v>
      </c>
      <c r="E5" s="451"/>
      <c r="F5" s="451"/>
      <c r="G5" s="451"/>
      <c r="H5" s="451"/>
      <c r="I5" s="451"/>
      <c r="J5" s="451"/>
    </row>
    <row r="6" spans="1:10">
      <c r="A6" s="40"/>
      <c r="B6" s="220"/>
      <c r="C6" s="220"/>
      <c r="D6" s="221">
        <v>2018</v>
      </c>
      <c r="E6" s="221"/>
      <c r="F6" s="221">
        <v>2017</v>
      </c>
      <c r="G6" s="221"/>
      <c r="H6" s="221" t="s">
        <v>55</v>
      </c>
      <c r="I6" s="222"/>
      <c r="J6" s="221" t="s">
        <v>55</v>
      </c>
    </row>
    <row r="7" spans="1:10">
      <c r="A7" s="40"/>
      <c r="B7" s="220"/>
      <c r="C7" s="220"/>
      <c r="D7" s="454" t="s">
        <v>223</v>
      </c>
      <c r="E7" s="454"/>
      <c r="F7" s="454"/>
      <c r="G7" s="454"/>
      <c r="H7" s="454"/>
      <c r="I7" s="222"/>
      <c r="J7" s="222" t="s">
        <v>21</v>
      </c>
    </row>
    <row r="8" spans="1:10">
      <c r="A8" s="40"/>
      <c r="B8" s="239" t="s">
        <v>126</v>
      </c>
      <c r="C8" s="220"/>
      <c r="D8" s="220"/>
      <c r="E8" s="220"/>
      <c r="F8" s="220"/>
      <c r="G8" s="220"/>
      <c r="H8" s="220"/>
      <c r="I8" s="220"/>
      <c r="J8" s="220"/>
    </row>
    <row r="9" spans="1:10">
      <c r="A9" s="40"/>
      <c r="B9" s="220" t="s">
        <v>10</v>
      </c>
      <c r="C9" s="220"/>
      <c r="D9" s="237">
        <v>25</v>
      </c>
      <c r="E9" s="237"/>
      <c r="F9" s="237">
        <v>17</v>
      </c>
      <c r="G9" s="237">
        <v>0</v>
      </c>
      <c r="H9" s="237">
        <v>8</v>
      </c>
      <c r="I9" s="237"/>
      <c r="J9" s="240">
        <v>47.058823529411775</v>
      </c>
    </row>
    <row r="10" spans="1:10">
      <c r="A10" s="40"/>
      <c r="B10" s="220" t="s">
        <v>58</v>
      </c>
      <c r="C10" s="220"/>
      <c r="D10" s="237">
        <v>42</v>
      </c>
      <c r="E10" s="237"/>
      <c r="F10" s="237">
        <v>36</v>
      </c>
      <c r="G10" s="237">
        <v>0</v>
      </c>
      <c r="H10" s="237">
        <v>6</v>
      </c>
      <c r="I10" s="237"/>
      <c r="J10" s="240">
        <v>16.666666666666675</v>
      </c>
    </row>
    <row r="11" spans="1:10">
      <c r="A11" s="40"/>
      <c r="B11" s="220" t="s">
        <v>14</v>
      </c>
      <c r="C11" s="220"/>
      <c r="D11" s="237">
        <v>6</v>
      </c>
      <c r="E11" s="237"/>
      <c r="F11" s="237">
        <v>6</v>
      </c>
      <c r="G11" s="237">
        <v>0</v>
      </c>
      <c r="H11" s="237">
        <v>0</v>
      </c>
      <c r="I11" s="237"/>
      <c r="J11" s="240">
        <v>0</v>
      </c>
    </row>
    <row r="12" spans="1:10">
      <c r="A12" s="40"/>
      <c r="B12" s="220" t="s">
        <v>59</v>
      </c>
      <c r="C12" s="220"/>
      <c r="D12" s="237">
        <v>2</v>
      </c>
      <c r="E12" s="237"/>
      <c r="F12" s="237">
        <v>3</v>
      </c>
      <c r="G12" s="237">
        <v>0</v>
      </c>
      <c r="H12" s="237">
        <v>-1</v>
      </c>
      <c r="I12" s="237"/>
      <c r="J12" s="240">
        <v>-33.333333333333336</v>
      </c>
    </row>
    <row r="13" spans="1:10">
      <c r="A13" s="40"/>
      <c r="B13" s="239" t="s">
        <v>201</v>
      </c>
      <c r="C13" s="220"/>
      <c r="D13" s="237">
        <v>-2.3760000000000003</v>
      </c>
      <c r="E13" s="237"/>
      <c r="F13" s="237">
        <v>1</v>
      </c>
      <c r="G13" s="237">
        <v>0</v>
      </c>
      <c r="H13" s="237">
        <v>-3.3760000000000003</v>
      </c>
      <c r="I13" s="237"/>
      <c r="J13" s="240">
        <v>-337.6</v>
      </c>
    </row>
    <row r="14" spans="1:10">
      <c r="A14" s="40"/>
      <c r="B14" s="241" t="s">
        <v>202</v>
      </c>
      <c r="C14" s="230"/>
      <c r="D14" s="209">
        <v>72.623999999999995</v>
      </c>
      <c r="E14" s="209"/>
      <c r="F14" s="209">
        <v>63</v>
      </c>
      <c r="G14" s="209">
        <v>0</v>
      </c>
      <c r="H14" s="209">
        <v>9.6239999999999988</v>
      </c>
      <c r="I14" s="209"/>
      <c r="J14" s="227">
        <v>15.876190476190464</v>
      </c>
    </row>
    <row r="15" spans="1:10">
      <c r="A15" s="40"/>
      <c r="B15" s="239" t="s">
        <v>127</v>
      </c>
      <c r="C15" s="220"/>
      <c r="D15" s="237"/>
      <c r="E15" s="237"/>
      <c r="F15" s="237"/>
      <c r="G15" s="237"/>
      <c r="H15" s="237"/>
      <c r="I15" s="237"/>
      <c r="J15" s="240"/>
    </row>
    <row r="16" spans="1:10">
      <c r="A16" s="40"/>
      <c r="B16" s="220" t="s">
        <v>10</v>
      </c>
      <c r="C16" s="220"/>
      <c r="D16" s="237">
        <v>-70</v>
      </c>
      <c r="E16" s="237"/>
      <c r="F16" s="237">
        <v>-101</v>
      </c>
      <c r="G16" s="237">
        <v>0</v>
      </c>
      <c r="H16" s="237">
        <v>31</v>
      </c>
      <c r="I16" s="237"/>
      <c r="J16" s="240">
        <v>30.693069306930699</v>
      </c>
    </row>
    <row r="17" spans="1:10">
      <c r="A17" s="40"/>
      <c r="B17" s="220" t="s">
        <v>58</v>
      </c>
      <c r="C17" s="220"/>
      <c r="D17" s="237">
        <v>-74</v>
      </c>
      <c r="E17" s="237"/>
      <c r="F17" s="237">
        <v>-100</v>
      </c>
      <c r="G17" s="237">
        <v>0</v>
      </c>
      <c r="H17" s="237">
        <v>26</v>
      </c>
      <c r="I17" s="237"/>
      <c r="J17" s="240">
        <v>26</v>
      </c>
    </row>
    <row r="18" spans="1:10">
      <c r="A18" s="40"/>
      <c r="B18" s="220" t="s">
        <v>14</v>
      </c>
      <c r="C18" s="220"/>
      <c r="D18" s="237">
        <v>-47</v>
      </c>
      <c r="E18" s="237"/>
      <c r="F18" s="237">
        <v>-47</v>
      </c>
      <c r="G18" s="237">
        <v>0</v>
      </c>
      <c r="H18" s="237">
        <v>0</v>
      </c>
      <c r="I18" s="237"/>
      <c r="J18" s="240">
        <v>0</v>
      </c>
    </row>
    <row r="19" spans="1:10">
      <c r="A19" s="40"/>
      <c r="B19" s="220" t="s">
        <v>59</v>
      </c>
      <c r="C19" s="220"/>
      <c r="D19" s="237">
        <v>-8</v>
      </c>
      <c r="E19" s="237"/>
      <c r="F19" s="237">
        <v>-10</v>
      </c>
      <c r="G19" s="237">
        <v>0</v>
      </c>
      <c r="H19" s="237">
        <v>2</v>
      </c>
      <c r="I19" s="237"/>
      <c r="J19" s="240">
        <v>19.999999999999996</v>
      </c>
    </row>
    <row r="20" spans="1:10">
      <c r="A20" s="40"/>
      <c r="B20" s="239" t="s">
        <v>201</v>
      </c>
      <c r="C20" s="220"/>
      <c r="D20" s="237">
        <v>-4</v>
      </c>
      <c r="E20" s="237"/>
      <c r="F20" s="237">
        <v>-4</v>
      </c>
      <c r="G20" s="237">
        <v>0</v>
      </c>
      <c r="H20" s="237">
        <v>0</v>
      </c>
      <c r="I20" s="237"/>
      <c r="J20" s="240">
        <v>0</v>
      </c>
    </row>
    <row r="21" spans="1:10">
      <c r="A21" s="40"/>
      <c r="B21" s="241" t="s">
        <v>203</v>
      </c>
      <c r="C21" s="230"/>
      <c r="D21" s="209">
        <v>-203</v>
      </c>
      <c r="E21" s="209"/>
      <c r="F21" s="209">
        <v>-262</v>
      </c>
      <c r="G21" s="209">
        <v>0</v>
      </c>
      <c r="H21" s="209">
        <v>59</v>
      </c>
      <c r="I21" s="209"/>
      <c r="J21" s="227">
        <v>22.519083969465647</v>
      </c>
    </row>
    <row r="22" spans="1:10">
      <c r="A22" s="40"/>
      <c r="B22" s="239" t="s">
        <v>129</v>
      </c>
      <c r="C22" s="220"/>
      <c r="D22" s="237"/>
      <c r="E22" s="237"/>
      <c r="F22" s="237"/>
      <c r="G22" s="237"/>
      <c r="H22" s="237"/>
      <c r="I22" s="237"/>
      <c r="J22" s="240"/>
    </row>
    <row r="23" spans="1:10">
      <c r="A23" s="40"/>
      <c r="B23" s="220" t="s">
        <v>10</v>
      </c>
      <c r="C23" s="220"/>
      <c r="D23" s="237">
        <v>20</v>
      </c>
      <c r="E23" s="237"/>
      <c r="F23" s="237">
        <v>-6</v>
      </c>
      <c r="G23" s="237">
        <v>0</v>
      </c>
      <c r="H23" s="237">
        <v>26</v>
      </c>
      <c r="I23" s="237"/>
      <c r="J23" s="240">
        <v>-433.33333333333337</v>
      </c>
    </row>
    <row r="24" spans="1:10">
      <c r="A24" s="40"/>
      <c r="B24" s="220" t="s">
        <v>58</v>
      </c>
      <c r="C24" s="220"/>
      <c r="D24" s="237">
        <v>-12</v>
      </c>
      <c r="E24" s="237"/>
      <c r="F24" s="237">
        <v>-10</v>
      </c>
      <c r="G24" s="237">
        <v>0</v>
      </c>
      <c r="H24" s="237">
        <v>-2</v>
      </c>
      <c r="I24" s="237"/>
      <c r="J24" s="240">
        <v>19.999999999999996</v>
      </c>
    </row>
    <row r="25" spans="1:10">
      <c r="A25" s="40"/>
      <c r="B25" s="220" t="s">
        <v>14</v>
      </c>
      <c r="C25" s="220"/>
      <c r="D25" s="237">
        <v>0</v>
      </c>
      <c r="E25" s="237"/>
      <c r="F25" s="237">
        <v>1</v>
      </c>
      <c r="G25" s="237">
        <v>0</v>
      </c>
      <c r="H25" s="237">
        <v>-1</v>
      </c>
      <c r="I25" s="237"/>
      <c r="J25" s="240">
        <v>-100</v>
      </c>
    </row>
    <row r="26" spans="1:10">
      <c r="A26" s="40"/>
      <c r="B26" s="220" t="s">
        <v>59</v>
      </c>
      <c r="C26" s="220"/>
      <c r="D26" s="237">
        <v>0</v>
      </c>
      <c r="E26" s="237"/>
      <c r="F26" s="237">
        <v>-1</v>
      </c>
      <c r="G26" s="237">
        <v>0</v>
      </c>
      <c r="H26" s="237">
        <v>1</v>
      </c>
      <c r="I26" s="237"/>
      <c r="J26" s="240">
        <v>-100</v>
      </c>
    </row>
    <row r="27" spans="1:10">
      <c r="A27" s="40"/>
      <c r="B27" s="239" t="s">
        <v>201</v>
      </c>
      <c r="C27" s="220"/>
      <c r="D27" s="237">
        <v>-4</v>
      </c>
      <c r="E27" s="237"/>
      <c r="F27" s="237">
        <v>18</v>
      </c>
      <c r="G27" s="237">
        <v>0</v>
      </c>
      <c r="H27" s="237">
        <v>-23</v>
      </c>
      <c r="I27" s="237"/>
      <c r="J27" s="240">
        <v>122.2</v>
      </c>
    </row>
    <row r="28" spans="1:10">
      <c r="A28" s="40"/>
      <c r="B28" s="241" t="s">
        <v>204</v>
      </c>
      <c r="C28" s="230"/>
      <c r="D28" s="209">
        <v>3</v>
      </c>
      <c r="E28" s="209"/>
      <c r="F28" s="209">
        <v>2</v>
      </c>
      <c r="G28" s="209">
        <v>0</v>
      </c>
      <c r="H28" s="209">
        <v>1</v>
      </c>
      <c r="I28" s="209"/>
      <c r="J28" s="227">
        <v>50</v>
      </c>
    </row>
    <row r="29" spans="1:10">
      <c r="A29" s="40"/>
      <c r="B29" s="241" t="s">
        <v>128</v>
      </c>
      <c r="C29" s="230"/>
      <c r="D29" s="209">
        <v>0</v>
      </c>
      <c r="E29" s="209"/>
      <c r="F29" s="209">
        <v>3.0000000000000001E-3</v>
      </c>
      <c r="G29" s="209">
        <v>0</v>
      </c>
      <c r="H29" s="209">
        <v>-3.0000000000000001E-3</v>
      </c>
      <c r="I29" s="209"/>
      <c r="J29" s="227">
        <v>100</v>
      </c>
    </row>
    <row r="30" spans="1:10">
      <c r="A30" s="40"/>
      <c r="B30" s="228" t="s">
        <v>205</v>
      </c>
      <c r="C30" s="229"/>
      <c r="D30" s="242">
        <v>-127</v>
      </c>
      <c r="E30" s="228"/>
      <c r="F30" s="242">
        <v>-196.99700000000001</v>
      </c>
      <c r="G30" s="228">
        <v>0</v>
      </c>
      <c r="H30" s="242">
        <v>69.620999999999995</v>
      </c>
      <c r="I30" s="228"/>
      <c r="J30" s="263">
        <v>35.299999999999997</v>
      </c>
    </row>
    <row r="31" spans="1:10">
      <c r="A31" s="40"/>
      <c r="B31" s="220"/>
      <c r="C31" s="220"/>
      <c r="D31" s="220"/>
      <c r="E31" s="220"/>
      <c r="F31" s="220"/>
      <c r="G31" s="220"/>
      <c r="H31" s="220"/>
      <c r="I31" s="220"/>
      <c r="J31" s="220"/>
    </row>
    <row r="32" spans="1:10" ht="12.75" customHeight="1">
      <c r="A32" s="40"/>
      <c r="B32" s="220"/>
      <c r="C32" s="220"/>
      <c r="D32" s="451" t="s">
        <v>406</v>
      </c>
      <c r="E32" s="451"/>
      <c r="F32" s="451"/>
      <c r="G32" s="451"/>
      <c r="H32" s="451"/>
      <c r="I32" s="451"/>
      <c r="J32" s="451"/>
    </row>
    <row r="33" spans="1:10">
      <c r="A33" s="40"/>
      <c r="B33" s="220"/>
      <c r="C33" s="220"/>
      <c r="D33" s="221">
        <v>2018</v>
      </c>
      <c r="E33" s="221"/>
      <c r="F33" s="221">
        <v>2017</v>
      </c>
      <c r="G33" s="221"/>
      <c r="H33" s="221" t="s">
        <v>55</v>
      </c>
      <c r="I33" s="222"/>
      <c r="J33" s="221" t="s">
        <v>55</v>
      </c>
    </row>
    <row r="34" spans="1:10">
      <c r="A34" s="40"/>
      <c r="B34" s="239" t="s">
        <v>225</v>
      </c>
      <c r="C34" s="220"/>
      <c r="D34" s="454" t="s">
        <v>223</v>
      </c>
      <c r="E34" s="454"/>
      <c r="F34" s="454"/>
      <c r="G34" s="454"/>
      <c r="H34" s="454"/>
      <c r="I34" s="222"/>
      <c r="J34" s="222" t="s">
        <v>21</v>
      </c>
    </row>
    <row r="35" spans="1:10">
      <c r="A35" s="40"/>
      <c r="B35" s="220" t="s">
        <v>10</v>
      </c>
      <c r="C35" s="220"/>
      <c r="D35" s="237">
        <v>0</v>
      </c>
      <c r="E35" s="237"/>
      <c r="F35" s="237">
        <v>-0.1</v>
      </c>
      <c r="G35" s="237">
        <v>0</v>
      </c>
      <c r="H35" s="237">
        <v>0.1</v>
      </c>
      <c r="I35" s="237"/>
      <c r="J35" s="240">
        <v>-100</v>
      </c>
    </row>
    <row r="36" spans="1:10">
      <c r="A36" s="40"/>
      <c r="B36" s="220" t="s">
        <v>58</v>
      </c>
      <c r="C36" s="220"/>
      <c r="D36" s="237">
        <v>0</v>
      </c>
      <c r="E36" s="237"/>
      <c r="F36" s="237">
        <v>0</v>
      </c>
      <c r="G36" s="237">
        <v>0</v>
      </c>
      <c r="H36" s="237">
        <v>0</v>
      </c>
      <c r="I36" s="237"/>
      <c r="J36" s="240">
        <v>0</v>
      </c>
    </row>
    <row r="37" spans="1:10">
      <c r="A37" s="40"/>
      <c r="B37" s="220" t="s">
        <v>14</v>
      </c>
      <c r="C37" s="220"/>
      <c r="D37" s="237">
        <v>0</v>
      </c>
      <c r="E37" s="237"/>
      <c r="F37" s="237">
        <v>0</v>
      </c>
      <c r="G37" s="237">
        <v>0</v>
      </c>
      <c r="H37" s="237">
        <v>0</v>
      </c>
      <c r="I37" s="237"/>
      <c r="J37" s="240">
        <v>0</v>
      </c>
    </row>
    <row r="38" spans="1:10">
      <c r="A38" s="40"/>
      <c r="B38" s="220" t="s">
        <v>59</v>
      </c>
      <c r="C38" s="220"/>
      <c r="D38" s="237">
        <v>0</v>
      </c>
      <c r="E38" s="237"/>
      <c r="F38" s="237">
        <v>1</v>
      </c>
      <c r="G38" s="237">
        <v>0</v>
      </c>
      <c r="H38" s="237">
        <v>-1</v>
      </c>
      <c r="I38" s="237"/>
      <c r="J38" s="240">
        <v>-100</v>
      </c>
    </row>
    <row r="39" spans="1:10">
      <c r="A39" s="40"/>
      <c r="B39" s="220" t="s">
        <v>174</v>
      </c>
      <c r="C39" s="220"/>
      <c r="D39" s="237">
        <v>0</v>
      </c>
      <c r="E39" s="237"/>
      <c r="F39" s="237">
        <v>0</v>
      </c>
      <c r="G39" s="237">
        <v>0</v>
      </c>
      <c r="H39" s="237">
        <v>0</v>
      </c>
      <c r="I39" s="237"/>
      <c r="J39" s="240">
        <v>0</v>
      </c>
    </row>
    <row r="40" spans="1:10">
      <c r="A40" s="40"/>
      <c r="B40" s="241" t="s">
        <v>226</v>
      </c>
      <c r="C40" s="230"/>
      <c r="D40" s="209">
        <v>0</v>
      </c>
      <c r="E40" s="209"/>
      <c r="F40" s="209">
        <v>0.9</v>
      </c>
      <c r="G40" s="209">
        <v>0</v>
      </c>
      <c r="H40" s="209">
        <v>-0.9</v>
      </c>
      <c r="I40" s="209"/>
      <c r="J40" s="227">
        <v>0</v>
      </c>
    </row>
    <row r="41" spans="1:10">
      <c r="B41" s="243" t="s">
        <v>131</v>
      </c>
      <c r="C41" s="127"/>
      <c r="D41" s="237"/>
      <c r="E41" s="237"/>
      <c r="F41" s="237"/>
      <c r="G41" s="237"/>
      <c r="H41" s="237"/>
      <c r="I41" s="127"/>
      <c r="J41" s="237"/>
    </row>
    <row r="42" spans="1:10">
      <c r="A42" s="40"/>
      <c r="B42" s="220" t="s">
        <v>10</v>
      </c>
      <c r="C42" s="220"/>
      <c r="D42" s="237">
        <v>0</v>
      </c>
      <c r="E42" s="237"/>
      <c r="F42" s="237">
        <v>0</v>
      </c>
      <c r="G42" s="237">
        <v>0</v>
      </c>
      <c r="H42" s="237">
        <v>0</v>
      </c>
      <c r="I42" s="237"/>
      <c r="J42" s="240">
        <v>0</v>
      </c>
    </row>
    <row r="43" spans="1:10">
      <c r="A43" s="40"/>
      <c r="B43" s="220" t="s">
        <v>58</v>
      </c>
      <c r="C43" s="220"/>
      <c r="D43" s="237">
        <v>0</v>
      </c>
      <c r="E43" s="237"/>
      <c r="F43" s="237">
        <v>0</v>
      </c>
      <c r="G43" s="237">
        <v>0</v>
      </c>
      <c r="H43" s="237">
        <v>0</v>
      </c>
      <c r="I43" s="237"/>
      <c r="J43" s="240">
        <v>0</v>
      </c>
    </row>
    <row r="44" spans="1:10">
      <c r="A44" s="40"/>
      <c r="B44" s="220" t="s">
        <v>14</v>
      </c>
      <c r="C44" s="220"/>
      <c r="D44" s="237">
        <v>0</v>
      </c>
      <c r="E44" s="237"/>
      <c r="F44" s="237">
        <v>0</v>
      </c>
      <c r="G44" s="237">
        <v>0</v>
      </c>
      <c r="H44" s="237">
        <v>0</v>
      </c>
      <c r="I44" s="237"/>
      <c r="J44" s="240">
        <v>0</v>
      </c>
    </row>
    <row r="45" spans="1:10">
      <c r="A45" s="40"/>
      <c r="B45" s="220" t="s">
        <v>59</v>
      </c>
      <c r="C45" s="220"/>
      <c r="D45" s="237">
        <v>0</v>
      </c>
      <c r="E45" s="237"/>
      <c r="F45" s="237">
        <v>0</v>
      </c>
      <c r="G45" s="237">
        <v>0</v>
      </c>
      <c r="H45" s="237">
        <v>0</v>
      </c>
      <c r="I45" s="237"/>
      <c r="J45" s="240">
        <v>0</v>
      </c>
    </row>
    <row r="46" spans="1:10">
      <c r="A46" s="40"/>
      <c r="B46" s="220" t="s">
        <v>178</v>
      </c>
      <c r="C46" s="220"/>
      <c r="D46" s="237">
        <v>0</v>
      </c>
      <c r="E46" s="237"/>
      <c r="F46" s="237">
        <v>0</v>
      </c>
      <c r="G46" s="237">
        <v>0</v>
      </c>
      <c r="H46" s="237">
        <v>0</v>
      </c>
      <c r="I46" s="237"/>
      <c r="J46" s="240">
        <v>0</v>
      </c>
    </row>
    <row r="47" spans="1:10">
      <c r="A47" s="40"/>
      <c r="B47" s="241" t="s">
        <v>206</v>
      </c>
      <c r="C47" s="230"/>
      <c r="D47" s="209">
        <v>0</v>
      </c>
      <c r="E47" s="209"/>
      <c r="F47" s="209">
        <v>0</v>
      </c>
      <c r="G47" s="209">
        <v>0</v>
      </c>
      <c r="H47" s="209">
        <v>0</v>
      </c>
      <c r="I47" s="209"/>
      <c r="J47" s="227">
        <v>100</v>
      </c>
    </row>
    <row r="48" spans="1:1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1:10">
      <c r="A49" s="40"/>
      <c r="B49" s="228" t="s">
        <v>207</v>
      </c>
      <c r="C49" s="229"/>
      <c r="D49" s="242">
        <v>0</v>
      </c>
      <c r="E49" s="228"/>
      <c r="F49" s="242">
        <v>0.9</v>
      </c>
      <c r="G49" s="228">
        <v>0</v>
      </c>
      <c r="H49" s="242">
        <v>-0.9</v>
      </c>
      <c r="I49" s="228"/>
      <c r="J49" s="263">
        <v>0</v>
      </c>
    </row>
    <row r="50" spans="1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1:10">
      <c r="A51" s="40"/>
      <c r="B51" s="228" t="s">
        <v>132</v>
      </c>
      <c r="C51" s="229"/>
      <c r="D51" s="242">
        <v>502.62400000000002</v>
      </c>
      <c r="E51" s="228"/>
      <c r="F51" s="242">
        <v>279.50299999999999</v>
      </c>
      <c r="G51" s="228">
        <v>0</v>
      </c>
      <c r="H51" s="242">
        <v>222</v>
      </c>
      <c r="I51" s="228"/>
      <c r="J51" s="263">
        <v>79.8</v>
      </c>
    </row>
    <row r="52" spans="1:10">
      <c r="B52" s="243" t="s">
        <v>133</v>
      </c>
      <c r="C52" s="127"/>
      <c r="D52" s="127"/>
      <c r="E52" s="127"/>
      <c r="F52" s="127"/>
      <c r="G52" s="127"/>
      <c r="H52" s="127"/>
      <c r="I52" s="127"/>
      <c r="J52" s="127"/>
    </row>
    <row r="53" spans="1:10">
      <c r="A53" s="40"/>
      <c r="B53" s="220" t="s">
        <v>208</v>
      </c>
      <c r="C53" s="220"/>
      <c r="D53" s="237">
        <v>0</v>
      </c>
      <c r="E53" s="237"/>
      <c r="F53" s="237">
        <v>-14</v>
      </c>
      <c r="G53" s="237">
        <v>0</v>
      </c>
      <c r="H53" s="237">
        <v>14</v>
      </c>
      <c r="I53" s="237"/>
      <c r="J53" s="240">
        <v>-100</v>
      </c>
    </row>
    <row r="54" spans="1:10">
      <c r="A54" s="40"/>
      <c r="B54" s="220" t="s">
        <v>10</v>
      </c>
      <c r="C54" s="220"/>
      <c r="D54" s="237">
        <v>-32</v>
      </c>
      <c r="E54" s="237"/>
      <c r="F54" s="237">
        <v>-13</v>
      </c>
      <c r="G54" s="237">
        <v>0</v>
      </c>
      <c r="H54" s="237">
        <v>-19</v>
      </c>
      <c r="I54" s="237"/>
      <c r="J54" s="240">
        <v>-146.15384615384616</v>
      </c>
    </row>
    <row r="55" spans="1:10">
      <c r="A55" s="40"/>
      <c r="B55" s="220" t="s">
        <v>58</v>
      </c>
      <c r="C55" s="220"/>
      <c r="D55" s="237">
        <v>-37</v>
      </c>
      <c r="E55" s="237"/>
      <c r="F55" s="237">
        <v>-6</v>
      </c>
      <c r="G55" s="237">
        <v>0</v>
      </c>
      <c r="H55" s="237">
        <v>-31</v>
      </c>
      <c r="I55" s="237"/>
      <c r="J55" s="240">
        <v>-516.66666666666674</v>
      </c>
    </row>
    <row r="56" spans="1:10">
      <c r="A56" s="40"/>
      <c r="B56" s="220" t="s">
        <v>14</v>
      </c>
      <c r="C56" s="220"/>
      <c r="D56" s="237">
        <v>-74</v>
      </c>
      <c r="E56" s="237"/>
      <c r="F56" s="237">
        <v>-77</v>
      </c>
      <c r="G56" s="237">
        <v>0</v>
      </c>
      <c r="H56" s="237">
        <v>3</v>
      </c>
      <c r="I56" s="237"/>
      <c r="J56" s="240">
        <v>3.8961038961038974</v>
      </c>
    </row>
    <row r="57" spans="1:10">
      <c r="A57" s="40"/>
      <c r="B57" s="220" t="s">
        <v>59</v>
      </c>
      <c r="C57" s="220"/>
      <c r="D57" s="237">
        <v>-27</v>
      </c>
      <c r="E57" s="237"/>
      <c r="F57" s="237">
        <v>-27</v>
      </c>
      <c r="G57" s="237">
        <v>0</v>
      </c>
      <c r="H57" s="237">
        <v>0</v>
      </c>
      <c r="I57" s="237"/>
      <c r="J57" s="240">
        <v>0</v>
      </c>
    </row>
    <row r="58" spans="1:10">
      <c r="A58" s="40"/>
      <c r="B58" s="241" t="s">
        <v>209</v>
      </c>
      <c r="C58" s="230"/>
      <c r="D58" s="209">
        <v>-170</v>
      </c>
      <c r="E58" s="209"/>
      <c r="F58" s="209">
        <v>-137</v>
      </c>
      <c r="G58" s="209">
        <v>0</v>
      </c>
      <c r="H58" s="209">
        <v>-33</v>
      </c>
      <c r="I58" s="209"/>
      <c r="J58" s="227">
        <v>-24.6</v>
      </c>
    </row>
    <row r="59" spans="1:10">
      <c r="A59" s="40"/>
      <c r="B59" s="228" t="s">
        <v>227</v>
      </c>
      <c r="C59" s="229"/>
      <c r="D59" s="242">
        <v>332.62400000000002</v>
      </c>
      <c r="E59" s="228"/>
      <c r="F59" s="242">
        <v>142.50299999999999</v>
      </c>
      <c r="G59" s="228">
        <v>0</v>
      </c>
      <c r="H59" s="242">
        <v>190.12100000000004</v>
      </c>
      <c r="I59" s="228"/>
      <c r="J59" s="263">
        <v>132.5</v>
      </c>
    </row>
    <row r="60" spans="1:10">
      <c r="A60" s="40"/>
      <c r="B60" s="220" t="s">
        <v>228</v>
      </c>
      <c r="C60" s="220"/>
      <c r="D60" s="237">
        <v>0</v>
      </c>
      <c r="E60" s="237"/>
      <c r="F60" s="237">
        <v>0</v>
      </c>
      <c r="G60" s="237">
        <v>0</v>
      </c>
      <c r="H60" s="237">
        <v>0</v>
      </c>
      <c r="I60" s="237"/>
      <c r="J60" s="240">
        <v>0</v>
      </c>
    </row>
    <row r="61" spans="1:10">
      <c r="A61" s="40"/>
      <c r="B61" s="228" t="s">
        <v>134</v>
      </c>
      <c r="C61" s="229"/>
      <c r="D61" s="242">
        <v>332.62400000000002</v>
      </c>
      <c r="E61" s="228"/>
      <c r="F61" s="242">
        <v>142.50299999999999</v>
      </c>
      <c r="G61" s="228">
        <v>0</v>
      </c>
      <c r="H61" s="242">
        <v>190.12100000000004</v>
      </c>
      <c r="I61" s="228"/>
      <c r="J61" s="263">
        <v>132.5</v>
      </c>
    </row>
    <row r="62" spans="1:10">
      <c r="A62" s="40"/>
      <c r="B62" s="223" t="s">
        <v>73</v>
      </c>
      <c r="C62" s="223"/>
      <c r="D62" s="264">
        <v>221</v>
      </c>
      <c r="E62" s="264"/>
      <c r="F62" s="264">
        <v>74</v>
      </c>
      <c r="G62" s="264">
        <v>0</v>
      </c>
      <c r="H62" s="264">
        <v>147.6</v>
      </c>
      <c r="I62" s="264"/>
      <c r="J62" s="265">
        <v>200.31</v>
      </c>
    </row>
    <row r="63" spans="1:10">
      <c r="A63" s="40"/>
      <c r="B63" s="220" t="s">
        <v>74</v>
      </c>
      <c r="C63" s="220"/>
      <c r="D63" s="237">
        <v>112</v>
      </c>
      <c r="E63" s="237"/>
      <c r="F63" s="237">
        <v>69</v>
      </c>
      <c r="G63" s="237">
        <v>0</v>
      </c>
      <c r="H63" s="237">
        <v>43</v>
      </c>
      <c r="I63" s="237"/>
      <c r="J63" s="240">
        <v>60.9</v>
      </c>
    </row>
    <row r="64" spans="1:10">
      <c r="A64" s="40"/>
      <c r="B64" s="220"/>
      <c r="C64" s="220"/>
      <c r="D64" s="220"/>
      <c r="E64" s="220"/>
      <c r="F64" s="220"/>
      <c r="G64" s="220"/>
      <c r="H64" s="220"/>
      <c r="I64" s="220"/>
      <c r="J64" s="220"/>
    </row>
    <row r="65" spans="1:10">
      <c r="A65" s="40"/>
      <c r="B65" s="220"/>
      <c r="C65" s="220"/>
      <c r="D65" s="220"/>
      <c r="E65" s="220"/>
      <c r="F65" s="220"/>
      <c r="G65" s="220"/>
      <c r="H65" s="220"/>
      <c r="I65" s="220"/>
      <c r="J65" s="220"/>
    </row>
  </sheetData>
  <mergeCells count="6">
    <mergeCell ref="D34:H34"/>
    <mergeCell ref="B3:J3"/>
    <mergeCell ref="B4:J4"/>
    <mergeCell ref="D5:J5"/>
    <mergeCell ref="D7:H7"/>
    <mergeCell ref="D32:J3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showGridLines="0" workbookViewId="0"/>
  </sheetViews>
  <sheetFormatPr baseColWidth="10" defaultRowHeight="12.75"/>
  <cols>
    <col min="1" max="1" width="1.28515625" style="127" customWidth="1"/>
    <col min="2" max="2" width="54.85546875" style="155" customWidth="1"/>
    <col min="3" max="3" width="10.140625" style="155" bestFit="1" customWidth="1"/>
    <col min="4" max="4" width="2.85546875" style="155" customWidth="1"/>
    <col min="5" max="5" width="12.42578125" style="155" bestFit="1" customWidth="1"/>
    <col min="6" max="6" width="2.42578125" style="155" customWidth="1"/>
    <col min="7" max="7" width="10.28515625" style="155" bestFit="1" customWidth="1"/>
    <col min="8" max="8" width="3.28515625" style="155" customWidth="1"/>
    <col min="9" max="9" width="11.42578125" style="155"/>
    <col min="10" max="16384" width="11.42578125" style="127"/>
  </cols>
  <sheetData>
    <row r="2" spans="2:9" ht="9" customHeight="1"/>
    <row r="3" spans="2:9">
      <c r="B3" s="456" t="s">
        <v>215</v>
      </c>
      <c r="C3" s="458" t="s">
        <v>406</v>
      </c>
      <c r="D3" s="458"/>
      <c r="E3" s="458"/>
      <c r="F3" s="458"/>
      <c r="G3" s="458"/>
      <c r="H3" s="458"/>
      <c r="I3" s="458"/>
    </row>
    <row r="4" spans="2:9">
      <c r="B4" s="456"/>
      <c r="C4" s="168">
        <v>2018</v>
      </c>
      <c r="D4" s="168"/>
      <c r="E4" s="168">
        <v>2017</v>
      </c>
      <c r="F4" s="168"/>
      <c r="G4" s="168" t="s">
        <v>55</v>
      </c>
      <c r="H4" s="169"/>
      <c r="I4" s="168" t="s">
        <v>55</v>
      </c>
    </row>
    <row r="5" spans="2:9">
      <c r="B5" s="456"/>
      <c r="C5" s="457" t="s">
        <v>223</v>
      </c>
      <c r="D5" s="457"/>
      <c r="E5" s="457"/>
      <c r="F5" s="457"/>
      <c r="G5" s="457"/>
      <c r="H5" s="169"/>
      <c r="I5" s="169" t="s">
        <v>21</v>
      </c>
    </row>
    <row r="6" spans="2:9">
      <c r="C6" s="160"/>
      <c r="D6" s="160"/>
      <c r="E6" s="160"/>
      <c r="F6" s="160"/>
      <c r="G6" s="160"/>
    </row>
    <row r="7" spans="2:9">
      <c r="B7" s="159" t="s">
        <v>67</v>
      </c>
      <c r="C7" s="166">
        <v>4786</v>
      </c>
      <c r="D7" s="166"/>
      <c r="E7" s="166">
        <v>4545</v>
      </c>
      <c r="F7" s="166"/>
      <c r="G7" s="166">
        <v>241</v>
      </c>
      <c r="H7" s="166"/>
      <c r="I7" s="167">
        <v>5.3025302530252949</v>
      </c>
    </row>
    <row r="8" spans="2:9">
      <c r="B8" s="159" t="s">
        <v>210</v>
      </c>
      <c r="C8" s="166">
        <v>15914</v>
      </c>
      <c r="D8" s="166"/>
      <c r="E8" s="166">
        <v>15624</v>
      </c>
      <c r="F8" s="166"/>
      <c r="G8" s="166">
        <v>290</v>
      </c>
      <c r="H8" s="166"/>
      <c r="I8" s="167">
        <v>1.8561187916026567</v>
      </c>
    </row>
    <row r="9" spans="2:9">
      <c r="C9" s="166"/>
      <c r="D9" s="166"/>
      <c r="E9" s="166"/>
      <c r="F9" s="166"/>
      <c r="G9" s="166"/>
      <c r="H9" s="166"/>
      <c r="I9" s="166"/>
    </row>
    <row r="10" spans="2:9">
      <c r="B10" s="156" t="s">
        <v>68</v>
      </c>
      <c r="C10" s="277">
        <v>20700</v>
      </c>
      <c r="D10" s="277"/>
      <c r="E10" s="277">
        <v>20169</v>
      </c>
      <c r="F10" s="277"/>
      <c r="G10" s="277">
        <v>531</v>
      </c>
      <c r="H10" s="156"/>
      <c r="I10" s="278">
        <v>2.6327532351628768</v>
      </c>
    </row>
    <row r="13" spans="2:9">
      <c r="B13" s="456" t="s">
        <v>216</v>
      </c>
      <c r="C13" s="458" t="s">
        <v>406</v>
      </c>
      <c r="D13" s="458"/>
      <c r="E13" s="458"/>
      <c r="F13" s="458"/>
      <c r="G13" s="458"/>
      <c r="H13" s="458"/>
      <c r="I13" s="458"/>
    </row>
    <row r="14" spans="2:9">
      <c r="B14" s="456"/>
      <c r="C14" s="168">
        <v>2018</v>
      </c>
      <c r="D14" s="168"/>
      <c r="E14" s="168">
        <v>2017</v>
      </c>
      <c r="F14" s="168"/>
      <c r="G14" s="168" t="s">
        <v>55</v>
      </c>
      <c r="H14" s="169"/>
      <c r="I14" s="168" t="s">
        <v>55</v>
      </c>
    </row>
    <row r="15" spans="2:9">
      <c r="B15" s="456"/>
      <c r="C15" s="457" t="s">
        <v>223</v>
      </c>
      <c r="D15" s="457"/>
      <c r="E15" s="457"/>
      <c r="F15" s="457"/>
      <c r="G15" s="457"/>
      <c r="H15" s="169"/>
      <c r="I15" s="169" t="s">
        <v>21</v>
      </c>
    </row>
    <row r="16" spans="2:9">
      <c r="C16" s="160"/>
      <c r="D16" s="160"/>
      <c r="E16" s="160"/>
      <c r="F16" s="160"/>
      <c r="G16" s="160"/>
    </row>
    <row r="17" spans="2:9">
      <c r="B17" s="159" t="s">
        <v>69</v>
      </c>
      <c r="C17" s="166">
        <v>5354</v>
      </c>
      <c r="D17" s="166"/>
      <c r="E17" s="166">
        <v>4934</v>
      </c>
      <c r="F17" s="166"/>
      <c r="G17" s="166">
        <v>420</v>
      </c>
      <c r="H17" s="166"/>
      <c r="I17" s="167">
        <v>8.512363194162953</v>
      </c>
    </row>
    <row r="18" spans="2:9">
      <c r="B18" s="159" t="s">
        <v>70</v>
      </c>
      <c r="C18" s="166">
        <v>6815</v>
      </c>
      <c r="D18" s="166"/>
      <c r="E18" s="166">
        <v>6956</v>
      </c>
      <c r="F18" s="166"/>
      <c r="G18" s="166">
        <v>-141</v>
      </c>
      <c r="H18" s="166"/>
      <c r="I18" s="167">
        <v>-2.0270270270270285</v>
      </c>
    </row>
    <row r="19" spans="2:9">
      <c r="B19" s="159"/>
      <c r="C19" s="166"/>
      <c r="D19" s="166"/>
      <c r="E19" s="166"/>
      <c r="F19" s="166"/>
      <c r="G19" s="166"/>
      <c r="H19" s="166"/>
      <c r="I19" s="167"/>
    </row>
    <row r="20" spans="2:9">
      <c r="B20" s="159" t="s">
        <v>211</v>
      </c>
      <c r="C20" s="166">
        <v>8531</v>
      </c>
      <c r="D20" s="166"/>
      <c r="E20" s="166">
        <v>8279</v>
      </c>
      <c r="F20" s="166"/>
      <c r="G20" s="166">
        <v>252</v>
      </c>
      <c r="H20" s="166"/>
      <c r="I20" s="167">
        <v>3.0438458751056885</v>
      </c>
    </row>
    <row r="21" spans="2:9">
      <c r="B21" s="136" t="s">
        <v>212</v>
      </c>
      <c r="C21" s="166">
        <v>6758</v>
      </c>
      <c r="D21" s="166"/>
      <c r="E21" s="166">
        <v>6481</v>
      </c>
      <c r="F21" s="166"/>
      <c r="G21" s="166">
        <v>277</v>
      </c>
      <c r="H21" s="166"/>
      <c r="I21" s="167">
        <v>4.2740317852183241</v>
      </c>
    </row>
    <row r="22" spans="2:9">
      <c r="B22" s="136" t="s">
        <v>213</v>
      </c>
      <c r="C22" s="166">
        <v>1773</v>
      </c>
      <c r="D22" s="166"/>
      <c r="E22" s="166">
        <v>1798</v>
      </c>
      <c r="F22" s="166"/>
      <c r="G22" s="166">
        <v>-25</v>
      </c>
      <c r="H22" s="127"/>
      <c r="I22" s="378">
        <v>-1.3904338153503892</v>
      </c>
    </row>
    <row r="23" spans="2:9">
      <c r="C23" s="166"/>
      <c r="D23" s="166"/>
      <c r="E23" s="166"/>
      <c r="F23" s="166"/>
      <c r="G23" s="166"/>
      <c r="H23" s="166"/>
      <c r="I23" s="167"/>
    </row>
    <row r="24" spans="2:9">
      <c r="B24" s="156" t="s">
        <v>214</v>
      </c>
      <c r="C24" s="277">
        <v>20700</v>
      </c>
      <c r="D24" s="277"/>
      <c r="E24" s="277">
        <v>20169</v>
      </c>
      <c r="F24" s="277"/>
      <c r="G24" s="277">
        <v>531</v>
      </c>
      <c r="H24" s="156"/>
      <c r="I24" s="278">
        <v>2.6327532351628768</v>
      </c>
    </row>
    <row r="27" spans="2:9">
      <c r="B27" s="456" t="s">
        <v>102</v>
      </c>
      <c r="C27" s="458" t="s">
        <v>406</v>
      </c>
      <c r="D27" s="458"/>
      <c r="E27" s="458"/>
      <c r="F27" s="458"/>
      <c r="G27" s="458"/>
      <c r="H27" s="458"/>
      <c r="I27" s="458"/>
    </row>
    <row r="28" spans="2:9">
      <c r="B28" s="456"/>
      <c r="C28" s="168">
        <v>2018</v>
      </c>
      <c r="D28" s="168"/>
      <c r="E28" s="168">
        <v>2017</v>
      </c>
      <c r="F28" s="168"/>
      <c r="G28" s="168" t="s">
        <v>55</v>
      </c>
      <c r="H28" s="169"/>
      <c r="I28" s="168" t="s">
        <v>55</v>
      </c>
    </row>
    <row r="29" spans="2:9">
      <c r="B29" s="456"/>
      <c r="C29" s="457" t="s">
        <v>223</v>
      </c>
      <c r="D29" s="457"/>
      <c r="E29" s="457"/>
      <c r="F29" s="457"/>
      <c r="G29" s="457"/>
      <c r="H29" s="169"/>
      <c r="I29" s="169" t="s">
        <v>21</v>
      </c>
    </row>
    <row r="30" spans="2:9">
      <c r="C30" s="160"/>
      <c r="D30" s="160"/>
      <c r="E30" s="160"/>
      <c r="F30" s="160"/>
      <c r="G30" s="160"/>
    </row>
    <row r="31" spans="2:9">
      <c r="B31" s="159" t="s">
        <v>101</v>
      </c>
      <c r="C31" s="166">
        <v>130</v>
      </c>
      <c r="D31" s="166"/>
      <c r="E31" s="166">
        <v>204</v>
      </c>
      <c r="F31" s="166"/>
      <c r="G31" s="166">
        <v>-74</v>
      </c>
      <c r="H31" s="166"/>
      <c r="I31" s="167">
        <v>-36.274509803921575</v>
      </c>
    </row>
    <row r="32" spans="2:9">
      <c r="B32" s="159"/>
      <c r="C32" s="166"/>
      <c r="D32" s="166"/>
      <c r="E32" s="166"/>
      <c r="F32" s="166"/>
      <c r="G32" s="166"/>
      <c r="H32" s="166"/>
      <c r="I32" s="167"/>
    </row>
    <row r="33" spans="2:9">
      <c r="B33" s="159" t="s">
        <v>100</v>
      </c>
      <c r="C33" s="166">
        <v>-372</v>
      </c>
      <c r="D33" s="166"/>
      <c r="E33" s="166">
        <v>-889</v>
      </c>
      <c r="F33" s="166"/>
      <c r="G33" s="166">
        <v>517</v>
      </c>
      <c r="H33" s="166"/>
      <c r="I33" s="167">
        <v>-58.155230596175478</v>
      </c>
    </row>
    <row r="34" spans="2:9">
      <c r="B34" s="159"/>
      <c r="C34" s="166"/>
      <c r="D34" s="166"/>
      <c r="E34" s="166"/>
      <c r="F34" s="166"/>
      <c r="G34" s="166"/>
      <c r="H34" s="166"/>
      <c r="I34" s="167"/>
    </row>
    <row r="35" spans="2:9">
      <c r="B35" s="159" t="s">
        <v>99</v>
      </c>
      <c r="C35" s="166">
        <v>-24</v>
      </c>
      <c r="D35" s="166"/>
      <c r="E35" s="166">
        <v>-364</v>
      </c>
      <c r="F35" s="166"/>
      <c r="G35" s="166">
        <v>340</v>
      </c>
      <c r="H35" s="166"/>
      <c r="I35" s="167">
        <v>-93.406593406593402</v>
      </c>
    </row>
    <row r="36" spans="2:9">
      <c r="C36" s="166"/>
      <c r="D36" s="166"/>
      <c r="E36" s="166"/>
      <c r="F36" s="166"/>
      <c r="G36" s="166"/>
      <c r="H36" s="166"/>
      <c r="I36" s="167"/>
    </row>
    <row r="37" spans="2:9">
      <c r="B37" s="156" t="s">
        <v>217</v>
      </c>
      <c r="C37" s="277">
        <v>-266</v>
      </c>
      <c r="D37" s="277"/>
      <c r="E37" s="277">
        <v>-1049</v>
      </c>
      <c r="F37" s="277"/>
      <c r="G37" s="277">
        <v>783</v>
      </c>
      <c r="H37" s="156"/>
      <c r="I37" s="278">
        <v>-74.642516682554813</v>
      </c>
    </row>
  </sheetData>
  <mergeCells count="9">
    <mergeCell ref="B27:B29"/>
    <mergeCell ref="C29:G29"/>
    <mergeCell ref="C3:I3"/>
    <mergeCell ref="C13:I13"/>
    <mergeCell ref="C27:I27"/>
    <mergeCell ref="B3:B5"/>
    <mergeCell ref="C5:G5"/>
    <mergeCell ref="B13:B15"/>
    <mergeCell ref="C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11</vt:i4>
      </vt:variant>
    </vt:vector>
  </HeadingPairs>
  <TitlesOfParts>
    <vt:vector size="32" baseType="lpstr">
      <vt:lpstr>Ebitda</vt:lpstr>
      <vt:lpstr>Generation Business</vt:lpstr>
      <vt:lpstr>Distribution Business</vt:lpstr>
      <vt:lpstr>Income Statement</vt:lpstr>
      <vt:lpstr>energy sales revenues</vt:lpstr>
      <vt:lpstr>Ebitda by business CO</vt:lpstr>
      <vt:lpstr>Ebitda and others by country</vt:lpstr>
      <vt:lpstr>Non operating CO</vt:lpstr>
      <vt:lpstr>Balance sheet</vt:lpstr>
      <vt:lpstr>Ratios OC</vt:lpstr>
      <vt:lpstr>Property, plant and equipment</vt:lpstr>
      <vt:lpstr>Dx physical data</vt:lpstr>
      <vt:lpstr>Gx physical data</vt:lpstr>
      <vt:lpstr>Subsidiaries</vt:lpstr>
      <vt:lpstr>Segment by Country</vt:lpstr>
      <vt:lpstr>Segment by Business</vt:lpstr>
      <vt:lpstr>Generation segment</vt:lpstr>
      <vt:lpstr>Distribution segment</vt:lpstr>
      <vt:lpstr>Ebitda y activo fijo</vt:lpstr>
      <vt:lpstr>Merc Generacón</vt:lpstr>
      <vt:lpstr>Impuestos Diferidos</vt:lpstr>
      <vt:lpstr>'Distribution Business'!Área_de_impresión</vt:lpstr>
      <vt:lpstr>'Ebitda y activo fijo'!Área_de_impresión</vt:lpstr>
      <vt:lpstr>'Generation Business'!Área_de_impresión</vt:lpstr>
      <vt:lpstr>'Generation segment'!Área_de_impresión</vt:lpstr>
      <vt:lpstr>'Impuestos Diferidos'!Área_de_impresión</vt:lpstr>
      <vt:lpstr>'Income Statement'!Área_de_impresión</vt:lpstr>
      <vt:lpstr>'Merc Generacón'!Área_de_impresión</vt:lpstr>
      <vt:lpstr>'Property, plant and equipment'!Área_de_impresión</vt:lpstr>
      <vt:lpstr>'Ratios OC'!Área_de_impresión</vt:lpstr>
      <vt:lpstr>'Segment by Business'!Área_de_impresión</vt:lpstr>
      <vt:lpstr>'Segment by Country'!Área_de_impresión</vt:lpstr>
    </vt:vector>
  </TitlesOfParts>
  <Company>Grupo Endesa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cl090508016</dc:creator>
  <cp:lastModifiedBy>Letzkus Saavedra, Itziar</cp:lastModifiedBy>
  <cp:lastPrinted>2013-07-20T18:15:22Z</cp:lastPrinted>
  <dcterms:created xsi:type="dcterms:W3CDTF">2003-10-23T18:16:48Z</dcterms:created>
  <dcterms:modified xsi:type="dcterms:W3CDTF">2018-05-03T16:44:14Z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